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13_ncr:1_{0AFC1D18-5D83-44CC-A7FB-2408C4DA0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欠測率" sheetId="2" r:id="rId1"/>
    <sheet name="採気量" sheetId="3" r:id="rId2"/>
    <sheet name="SO2" sheetId="4" r:id="rId3"/>
    <sheet name="HNO3" sheetId="5" r:id="rId4"/>
    <sheet name="HCl" sheetId="6" r:id="rId5"/>
    <sheet name="NH3" sheetId="7" r:id="rId6"/>
  </sheets>
  <definedNames>
    <definedName name="__123Graph_ANACL">#REF!</definedName>
    <definedName name="__123Graph_XNACL">#REF!</definedName>
    <definedName name="_Fill">#REF!</definedName>
    <definedName name="_Regression_Out">#REF!</definedName>
    <definedName name="_Regression_X">#REF!</definedName>
    <definedName name="_Regression_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7" l="1"/>
  <c r="P29" i="7"/>
  <c r="O29" i="7"/>
  <c r="Q28" i="7"/>
  <c r="P28" i="7"/>
  <c r="O28" i="7"/>
  <c r="Q27" i="7"/>
  <c r="P27" i="7"/>
  <c r="O27" i="7"/>
  <c r="Q26" i="7"/>
  <c r="P26" i="7"/>
  <c r="O26" i="7"/>
  <c r="Q25" i="7"/>
  <c r="P25" i="7"/>
  <c r="O25" i="7"/>
  <c r="Q24" i="7"/>
  <c r="P24" i="7"/>
  <c r="O24" i="7"/>
  <c r="Q23" i="7"/>
  <c r="P23" i="7"/>
  <c r="O23" i="7"/>
  <c r="Q22" i="7"/>
  <c r="P22" i="7"/>
  <c r="O22" i="7"/>
  <c r="Q21" i="7"/>
  <c r="P21" i="7"/>
  <c r="O21" i="7"/>
  <c r="Q20" i="7"/>
  <c r="P20" i="7"/>
  <c r="O20" i="7"/>
  <c r="Q19" i="7"/>
  <c r="P19" i="7"/>
  <c r="O19" i="7"/>
  <c r="Q18" i="7"/>
  <c r="P18" i="7"/>
  <c r="O18" i="7"/>
  <c r="Q17" i="7"/>
  <c r="P17" i="7"/>
  <c r="O17" i="7"/>
  <c r="Q16" i="7"/>
  <c r="P16" i="7"/>
  <c r="O16" i="7"/>
  <c r="Q15" i="7"/>
  <c r="P15" i="7"/>
  <c r="O15" i="7"/>
  <c r="Q14" i="7"/>
  <c r="P14" i="7"/>
  <c r="O14" i="7"/>
  <c r="Q13" i="7"/>
  <c r="P13" i="7"/>
  <c r="O13" i="7"/>
  <c r="Q12" i="7"/>
  <c r="P12" i="7"/>
  <c r="O12" i="7"/>
  <c r="Q11" i="7"/>
  <c r="P11" i="7"/>
  <c r="O11" i="7"/>
  <c r="Q10" i="7"/>
  <c r="P10" i="7"/>
  <c r="O10" i="7"/>
  <c r="Q9" i="7"/>
  <c r="P9" i="7"/>
  <c r="O9" i="7"/>
  <c r="Q8" i="7"/>
  <c r="P8" i="7"/>
  <c r="O8" i="7"/>
  <c r="Q7" i="7"/>
  <c r="P7" i="7"/>
  <c r="O7" i="7"/>
  <c r="Q6" i="7"/>
  <c r="P6" i="7"/>
  <c r="O6" i="7"/>
  <c r="N5" i="7"/>
  <c r="M5" i="7"/>
  <c r="L5" i="7"/>
  <c r="K5" i="7"/>
  <c r="J5" i="7"/>
  <c r="I5" i="7"/>
  <c r="H5" i="7"/>
  <c r="G5" i="7"/>
  <c r="F5" i="7"/>
  <c r="E5" i="7"/>
  <c r="D5" i="7"/>
  <c r="C5" i="7"/>
  <c r="Q29" i="6"/>
  <c r="P29" i="6"/>
  <c r="O29" i="6"/>
  <c r="Q28" i="6"/>
  <c r="P28" i="6"/>
  <c r="O28" i="6"/>
  <c r="Q27" i="6"/>
  <c r="P27" i="6"/>
  <c r="O27" i="6"/>
  <c r="Q25" i="6"/>
  <c r="P25" i="6"/>
  <c r="O25" i="6"/>
  <c r="Q24" i="6"/>
  <c r="P24" i="6"/>
  <c r="O24" i="6"/>
  <c r="Q23" i="6"/>
  <c r="P23" i="6"/>
  <c r="O23" i="6"/>
  <c r="Q22" i="6"/>
  <c r="P22" i="6"/>
  <c r="O22" i="6"/>
  <c r="Q21" i="6"/>
  <c r="P21" i="6"/>
  <c r="O21" i="6"/>
  <c r="Q20" i="6"/>
  <c r="P20" i="6"/>
  <c r="O20" i="6"/>
  <c r="Q19" i="6"/>
  <c r="P19" i="6"/>
  <c r="O19" i="6"/>
  <c r="Q18" i="6"/>
  <c r="P18" i="6"/>
  <c r="O18" i="6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P13" i="6"/>
  <c r="O13" i="6"/>
  <c r="Q12" i="6"/>
  <c r="P12" i="6"/>
  <c r="O12" i="6"/>
  <c r="Q11" i="6"/>
  <c r="P11" i="6"/>
  <c r="O11" i="6"/>
  <c r="Q10" i="6"/>
  <c r="P10" i="6"/>
  <c r="O10" i="6"/>
  <c r="Q9" i="6"/>
  <c r="P9" i="6"/>
  <c r="O9" i="6"/>
  <c r="Q8" i="6"/>
  <c r="P8" i="6"/>
  <c r="O8" i="6"/>
  <c r="Q7" i="6"/>
  <c r="P7" i="6"/>
  <c r="O7" i="6"/>
  <c r="Q6" i="6"/>
  <c r="P6" i="6"/>
  <c r="O6" i="6"/>
  <c r="N5" i="6"/>
  <c r="M5" i="6"/>
  <c r="L5" i="6"/>
  <c r="K5" i="6"/>
  <c r="J5" i="6"/>
  <c r="I5" i="6"/>
  <c r="H5" i="6"/>
  <c r="G5" i="6"/>
  <c r="F5" i="6"/>
  <c r="E5" i="6"/>
  <c r="D5" i="6"/>
  <c r="C5" i="6"/>
  <c r="Q29" i="5"/>
  <c r="P29" i="5"/>
  <c r="O29" i="5"/>
  <c r="Q28" i="5"/>
  <c r="P28" i="5"/>
  <c r="O28" i="5"/>
  <c r="Q27" i="5"/>
  <c r="P27" i="5"/>
  <c r="O27" i="5"/>
  <c r="Q26" i="5"/>
  <c r="P26" i="5"/>
  <c r="O26" i="5"/>
  <c r="Q25" i="5"/>
  <c r="P25" i="5"/>
  <c r="O25" i="5"/>
  <c r="Q24" i="5"/>
  <c r="P24" i="5"/>
  <c r="O24" i="5"/>
  <c r="Q23" i="5"/>
  <c r="P23" i="5"/>
  <c r="O23" i="5"/>
  <c r="Q22" i="5"/>
  <c r="P22" i="5"/>
  <c r="O22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Q9" i="5"/>
  <c r="P9" i="5"/>
  <c r="O9" i="5"/>
  <c r="Q8" i="5"/>
  <c r="P8" i="5"/>
  <c r="O8" i="5"/>
  <c r="Q7" i="5"/>
  <c r="P7" i="5"/>
  <c r="O7" i="5"/>
  <c r="Q6" i="5"/>
  <c r="P6" i="5"/>
  <c r="O6" i="5"/>
  <c r="N5" i="5"/>
  <c r="M5" i="5"/>
  <c r="L5" i="5"/>
  <c r="K5" i="5"/>
  <c r="J5" i="5"/>
  <c r="I5" i="5"/>
  <c r="H5" i="5"/>
  <c r="G5" i="5"/>
  <c r="F5" i="5"/>
  <c r="E5" i="5"/>
  <c r="D5" i="5"/>
  <c r="C5" i="5"/>
  <c r="Q29" i="4"/>
  <c r="P29" i="4"/>
  <c r="O29" i="4"/>
  <c r="Q28" i="4"/>
  <c r="P28" i="4"/>
  <c r="O28" i="4"/>
  <c r="Q27" i="4"/>
  <c r="P27" i="4"/>
  <c r="O27" i="4"/>
  <c r="Q26" i="4"/>
  <c r="P26" i="4"/>
  <c r="O26" i="4"/>
  <c r="Q25" i="4"/>
  <c r="P25" i="4"/>
  <c r="O25" i="4"/>
  <c r="Q24" i="4"/>
  <c r="P24" i="4"/>
  <c r="O24" i="4"/>
  <c r="Q23" i="4"/>
  <c r="P23" i="4"/>
  <c r="O23" i="4"/>
  <c r="Q22" i="4"/>
  <c r="P22" i="4"/>
  <c r="O22" i="4"/>
  <c r="Q21" i="4"/>
  <c r="P21" i="4"/>
  <c r="O21" i="4"/>
  <c r="Q20" i="4"/>
  <c r="P20" i="4"/>
  <c r="O20" i="4"/>
  <c r="Q19" i="4"/>
  <c r="P19" i="4"/>
  <c r="O19" i="4"/>
  <c r="Q18" i="4"/>
  <c r="P18" i="4"/>
  <c r="O18" i="4"/>
  <c r="Q17" i="4"/>
  <c r="P17" i="4"/>
  <c r="O17" i="4"/>
  <c r="Q16" i="4"/>
  <c r="P16" i="4"/>
  <c r="O16" i="4"/>
  <c r="Q15" i="4"/>
  <c r="P15" i="4"/>
  <c r="O15" i="4"/>
  <c r="Q14" i="4"/>
  <c r="P14" i="4"/>
  <c r="O14" i="4"/>
  <c r="Q13" i="4"/>
  <c r="P13" i="4"/>
  <c r="O13" i="4"/>
  <c r="Q12" i="4"/>
  <c r="P12" i="4"/>
  <c r="O12" i="4"/>
  <c r="Q11" i="4"/>
  <c r="P11" i="4"/>
  <c r="O11" i="4"/>
  <c r="Q10" i="4"/>
  <c r="P10" i="4"/>
  <c r="O10" i="4"/>
  <c r="Q9" i="4"/>
  <c r="P9" i="4"/>
  <c r="O9" i="4"/>
  <c r="Q8" i="4"/>
  <c r="P8" i="4"/>
  <c r="O8" i="4"/>
  <c r="Q7" i="4"/>
  <c r="P7" i="4"/>
  <c r="O7" i="4"/>
  <c r="Q6" i="4"/>
  <c r="P6" i="4"/>
  <c r="O6" i="4"/>
  <c r="N5" i="4"/>
  <c r="M5" i="4"/>
  <c r="L5" i="4"/>
  <c r="K5" i="4"/>
  <c r="J5" i="4"/>
  <c r="I5" i="4"/>
  <c r="H5" i="4"/>
  <c r="G5" i="4"/>
  <c r="F5" i="4"/>
  <c r="E5" i="4"/>
  <c r="D5" i="4"/>
  <c r="C5" i="4"/>
  <c r="Q29" i="3"/>
  <c r="P29" i="3"/>
  <c r="O29" i="3"/>
  <c r="Q28" i="3"/>
  <c r="P28" i="3"/>
  <c r="O28" i="3"/>
  <c r="Q27" i="3"/>
  <c r="P27" i="3"/>
  <c r="O27" i="3"/>
  <c r="Q26" i="3"/>
  <c r="P26" i="3"/>
  <c r="O26" i="3"/>
  <c r="Q25" i="3"/>
  <c r="P25" i="3"/>
  <c r="O25" i="3"/>
  <c r="Q24" i="3"/>
  <c r="P24" i="3"/>
  <c r="O24" i="3"/>
  <c r="Q23" i="3"/>
  <c r="P23" i="3"/>
  <c r="O23" i="3"/>
  <c r="Q22" i="3"/>
  <c r="P22" i="3"/>
  <c r="O22" i="3"/>
  <c r="Q21" i="3"/>
  <c r="P21" i="3"/>
  <c r="O21" i="3"/>
  <c r="Q20" i="3"/>
  <c r="P20" i="3"/>
  <c r="O20" i="3"/>
  <c r="Q19" i="3"/>
  <c r="P19" i="3"/>
  <c r="O19" i="3"/>
  <c r="Q18" i="3"/>
  <c r="P18" i="3"/>
  <c r="O18" i="3"/>
  <c r="Q17" i="3"/>
  <c r="P17" i="3"/>
  <c r="O17" i="3"/>
  <c r="Q16" i="3"/>
  <c r="P16" i="3"/>
  <c r="O16" i="3"/>
  <c r="Q15" i="3"/>
  <c r="P15" i="3"/>
  <c r="O15" i="3"/>
  <c r="Q14" i="3"/>
  <c r="P14" i="3"/>
  <c r="O14" i="3"/>
  <c r="Q13" i="3"/>
  <c r="P13" i="3"/>
  <c r="O13" i="3"/>
  <c r="Q12" i="3"/>
  <c r="P12" i="3"/>
  <c r="O12" i="3"/>
  <c r="Q11" i="3"/>
  <c r="P11" i="3"/>
  <c r="O11" i="3"/>
  <c r="Q10" i="3"/>
  <c r="P10" i="3"/>
  <c r="O10" i="3"/>
  <c r="Q9" i="3"/>
  <c r="P9" i="3"/>
  <c r="O9" i="3"/>
  <c r="Q8" i="3"/>
  <c r="P8" i="3"/>
  <c r="O8" i="3"/>
  <c r="Q7" i="3"/>
  <c r="P7" i="3"/>
  <c r="O7" i="3"/>
  <c r="Q6" i="3"/>
  <c r="P6" i="3"/>
  <c r="O6" i="3"/>
  <c r="Q5" i="3"/>
  <c r="P5" i="3"/>
  <c r="O5" i="3"/>
  <c r="Q29" i="2"/>
  <c r="P29" i="2"/>
  <c r="O29" i="2"/>
  <c r="Q28" i="2"/>
  <c r="P28" i="2"/>
  <c r="O28" i="2"/>
  <c r="Q27" i="2"/>
  <c r="P27" i="2"/>
  <c r="O27" i="2"/>
  <c r="Q26" i="2"/>
  <c r="P26" i="2"/>
  <c r="O26" i="2"/>
  <c r="Q25" i="2"/>
  <c r="P25" i="2"/>
  <c r="O25" i="2"/>
  <c r="Q24" i="2"/>
  <c r="P24" i="2"/>
  <c r="O24" i="2"/>
  <c r="Q23" i="2"/>
  <c r="P23" i="2"/>
  <c r="O23" i="2"/>
  <c r="Q22" i="2"/>
  <c r="P22" i="2"/>
  <c r="O22" i="2"/>
  <c r="Q21" i="2"/>
  <c r="P21" i="2"/>
  <c r="O21" i="2"/>
  <c r="Q20" i="2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  <c r="Q6" i="2"/>
  <c r="P6" i="2"/>
  <c r="O6" i="2"/>
  <c r="Q5" i="2"/>
  <c r="P5" i="2"/>
  <c r="O5" i="2"/>
  <c r="Q5" i="7" l="1"/>
  <c r="Q5" i="6"/>
  <c r="P5" i="6"/>
  <c r="O5" i="6"/>
  <c r="Q5" i="5"/>
  <c r="P5" i="5"/>
  <c r="O5" i="5"/>
  <c r="P5" i="7"/>
  <c r="Q5" i="4"/>
  <c r="P5" i="4"/>
  <c r="O5" i="4"/>
  <c r="O5" i="7"/>
</calcChain>
</file>

<file path=xl/sharedStrings.xml><?xml version="1.0" encoding="utf-8"?>
<sst xmlns="http://schemas.openxmlformats.org/spreadsheetml/2006/main" count="628" uniqueCount="65">
  <si>
    <t>黄色欄は月内に欠測週があり欠測扱い。</t>
  </si>
  <si>
    <t>緑色欄はF1-NH4+が欠測のため欠測扱い</t>
  </si>
  <si>
    <t>乾性沈着　欠測率（平成11年度）</t>
  </si>
  <si>
    <t>単位：　％</t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</si>
  <si>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</si>
  <si>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</si>
  <si>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</si>
  <si>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</si>
  <si>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</si>
  <si>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</si>
  <si>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</si>
  <si>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</si>
  <si>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</si>
  <si>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</si>
  <si>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</si>
  <si>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</si>
  <si>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</si>
  <si>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最大値</t>
  </si>
  <si>
    <t>最小値</t>
  </si>
  <si>
    <t>年平均値</t>
  </si>
  <si>
    <t>札幌北</t>
  </si>
  <si>
    <t>札幌白石</t>
  </si>
  <si>
    <t>----</t>
  </si>
  <si>
    <t>八森</t>
  </si>
  <si>
    <t>盛岡</t>
  </si>
  <si>
    <t>新潟</t>
  </si>
  <si>
    <t>江東</t>
  </si>
  <si>
    <t>磯子</t>
  </si>
  <si>
    <t>6月の終了、7月の開始1週間前倒し。8月の終了、9月の開始1週間前倒し。9月の終了、10月の開始1週間前倒し。11月の終了、12月の開始1週間前倒し。12月の終了、1月の開始8日前倒し。2月の終了、3月の開始1週間前倒し。</t>
  </si>
  <si>
    <t>小杉</t>
  </si>
  <si>
    <t>福井</t>
  </si>
  <si>
    <t>10月の終了、11月の開始1日遅れ。2月の終了、3月の開始3日前倒し。</t>
  </si>
  <si>
    <t>豊橋</t>
  </si>
  <si>
    <t>緑</t>
  </si>
  <si>
    <t>10月の終了、11月の開始1日遅れ。</t>
  </si>
  <si>
    <t>周山</t>
  </si>
  <si>
    <t>池田</t>
  </si>
  <si>
    <t>大阪生野</t>
  </si>
  <si>
    <t>奈良</t>
  </si>
  <si>
    <t>神戸須磨</t>
  </si>
  <si>
    <t>鳥取</t>
  </si>
  <si>
    <t>松江</t>
  </si>
  <si>
    <t>倉橋島</t>
  </si>
  <si>
    <t>5月の調査開始18日遅れ。5月の終了、6月の開始1週間遅れ。8月の終了、9月の開始1週間前倒し。9月の終了、10月の開始1週間前倒し。10月の終了、11月の開始1週間前倒し。11月の終了、12月の開始2週間前倒し。12月の終了、1月の開始15日前倒し。2月の終了、3月の開始3日前倒し。3月の調査終了1週間前倒し。</t>
  </si>
  <si>
    <t>広島安佐南</t>
  </si>
  <si>
    <t>10月の終了、11月の開始1週間前倒し。11月の終了、12月の開始1週間前倒し。12月の終了、1月の開始15日前倒し。1月の終了、2月の開始1週間前倒し。2月の終了、3月の開始12日前倒し。3月の調査終了13日前倒し。</t>
  </si>
  <si>
    <t>石井</t>
  </si>
  <si>
    <t>11月の調査開始24日遅れ。11月の終了、12月の開始1週間前倒し。12月の終了、1月の開始15日前倒し。1月の終了、2月の開始1週間前倒し。2月の終了、3月の開始12日前倒し。3月の終了13日前倒し。</t>
  </si>
  <si>
    <t>太宰府</t>
  </si>
  <si>
    <t>福岡</t>
  </si>
  <si>
    <t>6月の調査開始4週間遅れ。5月の終了、6月の開始1週間遅れ。8月の終了、9月の開始1週間前倒し。9月の終了、10月の開始1週間前倒し。10月の終了、11月の開始1週間前倒し。11月の終了、12月の開始2週間前倒し。12月の終了、1月の開始15日前倒し。2月の終了、3月の開始3日前倒し。3月の調査終了1週間前倒し。</t>
  </si>
  <si>
    <t>大分</t>
  </si>
  <si>
    <t>5月の調査開始4日遅れ。5月の終了、6月の開始1週間遅れ。8月の終了1週間前倒し。</t>
  </si>
  <si>
    <t>喜入</t>
  </si>
  <si>
    <t>11月の終了、12月の開始5日前倒し。12月の終了、1月の開始1日遅れ。</t>
  </si>
  <si>
    <t>乾性沈着　月採気量　・年平均値（平成11年度）</t>
  </si>
  <si>
    <r>
      <rPr>
        <sz val="11"/>
        <color theme="1"/>
        <rFont val="MS PGothic"/>
        <family val="3"/>
        <charset val="128"/>
      </rPr>
      <t>単位：　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</si>
  <si>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SO</t>
    </r>
    <r>
      <rPr>
        <vertAlign val="subscript"/>
        <sz val="16"/>
        <color theme="1"/>
        <rFont val="ＭＳ Ｐゴシック"/>
        <family val="3"/>
        <charset val="128"/>
      </rPr>
      <t>2</t>
    </r>
    <r>
      <rPr>
        <sz val="16"/>
        <color theme="1"/>
        <rFont val="ＭＳ Ｐゴシック"/>
        <family val="3"/>
        <charset val="128"/>
      </rPr>
      <t>ガス濃度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</si>
  <si>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</si>
  <si>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HNO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</si>
  <si>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</si>
  <si>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HCl</t>
    </r>
    <r>
      <rPr>
        <sz val="16"/>
        <color theme="1"/>
        <rFont val="ＭＳ Ｐゴシック"/>
        <family val="3"/>
        <charset val="128"/>
      </rPr>
      <t>ガス濃度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</si>
  <si>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</si>
  <si>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NH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月・年平均値（平成11年度）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</si>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</sst>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3">
    <font>
      <sz val="11"/>
      <color rgb="FF000000"/>
      <name val="MS PGothic"/>
      <scheme val="minor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theme="1"/>
      <name val="ＪＳＰ明朝"/>
      <family val="3"/>
      <charset val="128"/>
    </font>
    <font>
      <sz val="11"/>
      <color theme="1"/>
      <name val="MS PGothic"/>
      <family val="3"/>
      <charset val="128"/>
      <scheme val="minor"/>
    </font>
    <font>
      <sz val="18"/>
      <color theme="1"/>
      <name val="MS PGothic"/>
      <family val="3"/>
      <charset val="128"/>
    </font>
    <font>
      <sz val="8"/>
      <color theme="1"/>
      <name val="ＪＳＰ明朝"/>
      <family val="3"/>
      <charset val="128"/>
    </font>
    <font>
      <sz val="10"/>
      <color theme="1"/>
      <name val="ＪＳＰ明朝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77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7" fontId="4" fillId="0" borderId="11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0" fontId="2" fillId="0" borderId="11" xfId="0" applyFont="1" applyBorder="1"/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176" fontId="4" fillId="2" borderId="19" xfId="0" applyNumberFormat="1" applyFont="1" applyFill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2" borderId="21" xfId="0" applyNumberFormat="1" applyFont="1" applyFill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176" fontId="4" fillId="0" borderId="25" xfId="0" applyNumberFormat="1" applyFont="1" applyBorder="1" applyAlignment="1">
      <alignment horizontal="right"/>
    </xf>
    <xf numFmtId="176" fontId="4" fillId="2" borderId="26" xfId="0" applyNumberFormat="1" applyFont="1" applyFill="1" applyBorder="1" applyAlignment="1">
      <alignment horizontal="right"/>
    </xf>
    <xf numFmtId="177" fontId="4" fillId="0" borderId="2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4" xfId="0" applyNumberFormat="1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177" fontId="4" fillId="0" borderId="27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0" fontId="2" fillId="0" borderId="0" xfId="0" applyFont="1"/>
    <xf numFmtId="0" fontId="2" fillId="0" borderId="7" xfId="0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0" fontId="5" fillId="0" borderId="0" xfId="0" applyFont="1"/>
    <xf numFmtId="0" fontId="2" fillId="0" borderId="11" xfId="0" applyFont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center"/>
    </xf>
    <xf numFmtId="176" fontId="4" fillId="0" borderId="30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25" xfId="0" applyNumberFormat="1" applyFont="1" applyBorder="1" applyAlignment="1">
      <alignment horizontal="right"/>
    </xf>
    <xf numFmtId="0" fontId="6" fillId="0" borderId="0" xfId="0" applyFont="1"/>
    <xf numFmtId="176" fontId="4" fillId="2" borderId="33" xfId="0" applyNumberFormat="1" applyFont="1" applyFill="1" applyBorder="1" applyAlignment="1">
      <alignment horizontal="right"/>
    </xf>
    <xf numFmtId="177" fontId="4" fillId="0" borderId="34" xfId="0" applyNumberFormat="1" applyFont="1" applyBorder="1" applyAlignment="1">
      <alignment horizontal="right"/>
    </xf>
    <xf numFmtId="176" fontId="4" fillId="2" borderId="32" xfId="0" applyNumberFormat="1" applyFont="1" applyFill="1" applyBorder="1" applyAlignment="1">
      <alignment horizontal="right"/>
    </xf>
    <xf numFmtId="176" fontId="4" fillId="3" borderId="32" xfId="0" applyNumberFormat="1" applyFont="1" applyFill="1" applyBorder="1" applyAlignment="1">
      <alignment horizontal="right"/>
    </xf>
    <xf numFmtId="176" fontId="4" fillId="2" borderId="31" xfId="0" applyNumberFormat="1" applyFont="1" applyFill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2" borderId="35" xfId="0" applyNumberFormat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77" fontId="4" fillId="0" borderId="9" xfId="0" applyNumberFormat="1" applyFont="1" applyBorder="1" applyAlignment="1">
      <alignment horizontal="right"/>
    </xf>
    <xf numFmtId="177" fontId="4" fillId="0" borderId="37" xfId="0" applyNumberFormat="1" applyFont="1" applyBorder="1" applyAlignment="1">
      <alignment horizontal="right"/>
    </xf>
    <xf numFmtId="177" fontId="4" fillId="0" borderId="38" xfId="0" applyNumberFormat="1" applyFont="1" applyBorder="1" applyAlignment="1">
      <alignment horizontal="right"/>
    </xf>
    <xf numFmtId="177" fontId="4" fillId="2" borderId="19" xfId="0" applyNumberFormat="1" applyFont="1" applyFill="1" applyBorder="1" applyAlignment="1">
      <alignment horizontal="right"/>
    </xf>
    <xf numFmtId="177" fontId="4" fillId="2" borderId="21" xfId="0" applyNumberFormat="1" applyFont="1" applyFill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2" borderId="26" xfId="0" applyNumberFormat="1" applyFont="1" applyFill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39" xfId="0" applyNumberFormat="1" applyFont="1" applyBorder="1" applyAlignment="1">
      <alignment horizontal="right"/>
    </xf>
    <xf numFmtId="177" fontId="4" fillId="0" borderId="36" xfId="0" applyNumberFormat="1" applyFont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4" fillId="2" borderId="40" xfId="0" applyNumberFormat="1" applyFont="1" applyFill="1" applyBorder="1" applyAlignment="1">
      <alignment horizontal="right"/>
    </xf>
    <xf numFmtId="177" fontId="4" fillId="2" borderId="41" xfId="0" applyNumberFormat="1" applyFont="1" applyFill="1" applyBorder="1" applyAlignment="1">
      <alignment horizontal="right"/>
    </xf>
    <xf numFmtId="177" fontId="4" fillId="3" borderId="41" xfId="0" applyNumberFormat="1" applyFont="1" applyFill="1" applyBorder="1" applyAlignment="1">
      <alignment horizontal="right"/>
    </xf>
    <xf numFmtId="177" fontId="4" fillId="2" borderId="42" xfId="0" applyNumberFormat="1" applyFont="1" applyFill="1" applyBorder="1" applyAlignment="1">
      <alignment horizontal="right"/>
    </xf>
    <xf numFmtId="177" fontId="7" fillId="0" borderId="14" xfId="0" applyNumberFormat="1" applyFont="1" applyBorder="1" applyAlignment="1">
      <alignment horizontal="right"/>
    </xf>
    <xf numFmtId="177" fontId="4" fillId="0" borderId="43" xfId="0" applyNumberFormat="1" applyFont="1" applyBorder="1" applyAlignment="1">
      <alignment horizontal="right"/>
    </xf>
    <xf numFmtId="177" fontId="8" fillId="0" borderId="16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177" fontId="4" fillId="0" borderId="13" xfId="0" applyNumberFormat="1" applyFont="1" applyBorder="1" applyAlignment="1">
      <alignment horizontal="right" wrapText="1"/>
    </xf>
    <xf numFmtId="177" fontId="4" fillId="0" borderId="16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tabSelected="1"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  <c r="I1" s="3" t="s">
        <v>1</v>
      </c>
      <c r="J1" s="3"/>
      <c r="K1" s="3"/>
      <c r="L1" s="3"/>
      <c r="M1" s="3"/>
    </row>
    <row r="2" spans="1:18" ht="19.5" customHeight="1">
      <c r="A2" s="4"/>
      <c r="B2" s="5" t="s">
        <v>2</v>
      </c>
    </row>
    <row r="3" spans="1:18" ht="19.5" customHeight="1">
      <c r="O3" s="6" t="s">
        <v>3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14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6">
        <v>0</v>
      </c>
      <c r="O5" s="17">
        <f t="shared" ref="O5:O29" si="0">MAX(C5:N5)</f>
        <v>0</v>
      </c>
      <c r="P5" s="18">
        <f t="shared" ref="P5:P29" si="1">MIN(C5:N5)</f>
        <v>0</v>
      </c>
      <c r="Q5" s="19">
        <f t="shared" ref="Q5:Q29" si="2">AVERAGE(C5:N5)</f>
        <v>0</v>
      </c>
    </row>
    <row r="6" spans="1:18" ht="19.5" customHeight="1">
      <c r="A6" s="20">
        <v>2</v>
      </c>
      <c r="B6" s="21" t="s">
        <v>21</v>
      </c>
      <c r="C6" s="22" t="s">
        <v>22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4">
        <v>0</v>
      </c>
      <c r="O6" s="25">
        <f t="shared" si="0"/>
        <v>0</v>
      </c>
      <c r="P6" s="26">
        <f t="shared" si="1"/>
        <v>0</v>
      </c>
      <c r="Q6" s="27">
        <f t="shared" si="2"/>
        <v>0</v>
      </c>
    </row>
    <row r="7" spans="1:18" ht="19.5" customHeight="1">
      <c r="A7" s="28">
        <v>3</v>
      </c>
      <c r="B7" s="21" t="s">
        <v>23</v>
      </c>
      <c r="C7" s="22" t="s">
        <v>22</v>
      </c>
      <c r="D7" s="22" t="s">
        <v>22</v>
      </c>
      <c r="E7" s="23">
        <v>0</v>
      </c>
      <c r="F7" s="22" t="s">
        <v>22</v>
      </c>
      <c r="G7" s="23">
        <v>0</v>
      </c>
      <c r="H7" s="22" t="s">
        <v>22</v>
      </c>
      <c r="I7" s="23">
        <v>0</v>
      </c>
      <c r="J7" s="22" t="s">
        <v>22</v>
      </c>
      <c r="K7" s="22" t="s">
        <v>22</v>
      </c>
      <c r="L7" s="22" t="s">
        <v>22</v>
      </c>
      <c r="M7" s="23">
        <v>0</v>
      </c>
      <c r="N7" s="22" t="s">
        <v>22</v>
      </c>
      <c r="O7" s="25">
        <f t="shared" si="0"/>
        <v>0</v>
      </c>
      <c r="P7" s="26">
        <f t="shared" si="1"/>
        <v>0</v>
      </c>
      <c r="Q7" s="27">
        <f t="shared" si="2"/>
        <v>0</v>
      </c>
    </row>
    <row r="8" spans="1:18" ht="19.5" customHeight="1">
      <c r="A8" s="28">
        <v>4</v>
      </c>
      <c r="B8" s="21" t="s">
        <v>24</v>
      </c>
      <c r="C8" s="22" t="s">
        <v>22</v>
      </c>
      <c r="D8" s="22" t="s">
        <v>22</v>
      </c>
      <c r="E8" s="22" t="s">
        <v>22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4">
        <v>0</v>
      </c>
      <c r="O8" s="25">
        <f t="shared" si="0"/>
        <v>0</v>
      </c>
      <c r="P8" s="26">
        <f t="shared" si="1"/>
        <v>0</v>
      </c>
      <c r="Q8" s="27">
        <f t="shared" si="2"/>
        <v>0</v>
      </c>
    </row>
    <row r="9" spans="1:18" ht="19.5" customHeight="1">
      <c r="A9" s="29">
        <v>5</v>
      </c>
      <c r="B9" s="30" t="s">
        <v>25</v>
      </c>
      <c r="C9" s="31">
        <v>60</v>
      </c>
      <c r="D9" s="32">
        <v>0</v>
      </c>
      <c r="E9" s="33">
        <v>40</v>
      </c>
      <c r="F9" s="32">
        <v>0</v>
      </c>
      <c r="G9" s="32">
        <v>0</v>
      </c>
      <c r="H9" s="32">
        <v>0</v>
      </c>
      <c r="I9" s="33">
        <v>50</v>
      </c>
      <c r="J9" s="32">
        <v>0</v>
      </c>
      <c r="K9" s="32">
        <v>25</v>
      </c>
      <c r="L9" s="32">
        <v>0</v>
      </c>
      <c r="M9" s="32">
        <v>20</v>
      </c>
      <c r="N9" s="34">
        <v>0</v>
      </c>
      <c r="O9" s="35">
        <f t="shared" si="0"/>
        <v>60</v>
      </c>
      <c r="P9" s="36">
        <f t="shared" si="1"/>
        <v>0</v>
      </c>
      <c r="Q9" s="37">
        <f t="shared" si="2"/>
        <v>16.25</v>
      </c>
    </row>
    <row r="10" spans="1:18" ht="19.5" customHeight="1">
      <c r="A10" s="38">
        <v>6</v>
      </c>
      <c r="B10" s="39" t="s">
        <v>26</v>
      </c>
      <c r="C10" s="40">
        <v>0</v>
      </c>
      <c r="D10" s="23">
        <v>0</v>
      </c>
      <c r="E10" s="23">
        <v>0</v>
      </c>
      <c r="F10" s="23">
        <v>0</v>
      </c>
      <c r="G10" s="23">
        <v>0</v>
      </c>
      <c r="H10" s="41">
        <v>40</v>
      </c>
      <c r="I10" s="23">
        <v>0</v>
      </c>
      <c r="J10" s="23">
        <v>20</v>
      </c>
      <c r="K10" s="23">
        <v>0</v>
      </c>
      <c r="L10" s="23">
        <v>0</v>
      </c>
      <c r="M10" s="23">
        <v>0</v>
      </c>
      <c r="N10" s="24">
        <v>25</v>
      </c>
      <c r="O10" s="42">
        <f t="shared" si="0"/>
        <v>40</v>
      </c>
      <c r="P10" s="43">
        <f t="shared" si="1"/>
        <v>0</v>
      </c>
      <c r="Q10" s="44">
        <f t="shared" si="2"/>
        <v>7.083333333333333</v>
      </c>
    </row>
    <row r="11" spans="1:18" ht="19.5" customHeight="1">
      <c r="A11" s="45">
        <v>7</v>
      </c>
      <c r="B11" s="46" t="s">
        <v>27</v>
      </c>
      <c r="C11" s="22" t="s">
        <v>22</v>
      </c>
      <c r="D11" s="22" t="s">
        <v>22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4">
        <v>25</v>
      </c>
      <c r="O11" s="47">
        <f t="shared" si="0"/>
        <v>25</v>
      </c>
      <c r="P11" s="48">
        <f t="shared" si="1"/>
        <v>0</v>
      </c>
      <c r="Q11" s="49">
        <f t="shared" si="2"/>
        <v>2.5</v>
      </c>
      <c r="R11" s="50" t="s">
        <v>28</v>
      </c>
    </row>
    <row r="12" spans="1:18" ht="19.5" customHeight="1">
      <c r="A12" s="51">
        <v>8</v>
      </c>
      <c r="B12" s="13" t="s">
        <v>29</v>
      </c>
      <c r="C12" s="52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v>0</v>
      </c>
      <c r="O12" s="17">
        <f t="shared" si="0"/>
        <v>0</v>
      </c>
      <c r="P12" s="18">
        <f t="shared" si="1"/>
        <v>0</v>
      </c>
      <c r="Q12" s="19">
        <f t="shared" si="2"/>
        <v>0</v>
      </c>
    </row>
    <row r="13" spans="1:18" ht="19.5" customHeight="1">
      <c r="A13" s="20">
        <v>9</v>
      </c>
      <c r="B13" s="21" t="s">
        <v>30</v>
      </c>
      <c r="C13" s="40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53">
        <v>0</v>
      </c>
      <c r="O13" s="25">
        <f t="shared" si="0"/>
        <v>0</v>
      </c>
      <c r="P13" s="26">
        <f t="shared" si="1"/>
        <v>0</v>
      </c>
      <c r="Q13" s="27">
        <f t="shared" si="2"/>
        <v>0</v>
      </c>
      <c r="R13" s="54" t="s">
        <v>31</v>
      </c>
    </row>
    <row r="14" spans="1:18" ht="19.5" customHeight="1">
      <c r="A14" s="20">
        <v>10</v>
      </c>
      <c r="B14" s="21" t="s">
        <v>32</v>
      </c>
      <c r="C14" s="40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53">
        <v>0</v>
      </c>
      <c r="O14" s="25">
        <f t="shared" si="0"/>
        <v>0</v>
      </c>
      <c r="P14" s="26">
        <f t="shared" si="1"/>
        <v>0</v>
      </c>
      <c r="Q14" s="27">
        <f t="shared" si="2"/>
        <v>0</v>
      </c>
    </row>
    <row r="15" spans="1:18" ht="19.5" customHeight="1">
      <c r="A15" s="20">
        <v>11</v>
      </c>
      <c r="B15" s="21" t="s">
        <v>33</v>
      </c>
      <c r="C15" s="40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53">
        <v>0</v>
      </c>
      <c r="O15" s="25">
        <f t="shared" si="0"/>
        <v>0</v>
      </c>
      <c r="P15" s="26">
        <f t="shared" si="1"/>
        <v>0</v>
      </c>
      <c r="Q15" s="27">
        <f t="shared" si="2"/>
        <v>0</v>
      </c>
      <c r="R15" s="54" t="s">
        <v>34</v>
      </c>
    </row>
    <row r="16" spans="1:18" ht="19.5" customHeight="1">
      <c r="A16" s="20">
        <v>12</v>
      </c>
      <c r="B16" s="21" t="s">
        <v>35</v>
      </c>
      <c r="C16" s="40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53">
        <v>0</v>
      </c>
      <c r="O16" s="25">
        <f t="shared" si="0"/>
        <v>0</v>
      </c>
      <c r="P16" s="26">
        <f t="shared" si="1"/>
        <v>0</v>
      </c>
      <c r="Q16" s="27">
        <f t="shared" si="2"/>
        <v>0</v>
      </c>
    </row>
    <row r="17" spans="1:18" ht="19.5" customHeight="1">
      <c r="A17" s="20">
        <v>13</v>
      </c>
      <c r="B17" s="21" t="s">
        <v>36</v>
      </c>
      <c r="C17" s="40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53">
        <v>0</v>
      </c>
      <c r="O17" s="25">
        <f t="shared" si="0"/>
        <v>0</v>
      </c>
      <c r="P17" s="26">
        <f t="shared" si="1"/>
        <v>0</v>
      </c>
      <c r="Q17" s="27">
        <f t="shared" si="2"/>
        <v>0</v>
      </c>
    </row>
    <row r="18" spans="1:18" ht="19.5" customHeight="1">
      <c r="A18" s="55">
        <v>14</v>
      </c>
      <c r="B18" s="21" t="s">
        <v>37</v>
      </c>
      <c r="C18" s="22" t="s">
        <v>22</v>
      </c>
      <c r="D18" s="22" t="s">
        <v>22</v>
      </c>
      <c r="E18" s="23">
        <v>0</v>
      </c>
      <c r="F18" s="22" t="s">
        <v>22</v>
      </c>
      <c r="G18" s="22" t="s">
        <v>22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53">
        <v>0</v>
      </c>
      <c r="O18" s="25">
        <f t="shared" si="0"/>
        <v>0</v>
      </c>
      <c r="P18" s="26">
        <f t="shared" si="1"/>
        <v>0</v>
      </c>
      <c r="Q18" s="27">
        <f t="shared" si="2"/>
        <v>0</v>
      </c>
    </row>
    <row r="19" spans="1:18" ht="19.5" customHeight="1">
      <c r="A19" s="20">
        <v>15</v>
      </c>
      <c r="B19" s="21" t="s">
        <v>38</v>
      </c>
      <c r="C19" s="40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53">
        <v>0</v>
      </c>
      <c r="O19" s="25">
        <f t="shared" si="0"/>
        <v>0</v>
      </c>
      <c r="P19" s="26">
        <f t="shared" si="1"/>
        <v>0</v>
      </c>
      <c r="Q19" s="27">
        <f t="shared" si="2"/>
        <v>0</v>
      </c>
    </row>
    <row r="20" spans="1:18" ht="19.5" customHeight="1">
      <c r="A20" s="56">
        <v>16</v>
      </c>
      <c r="B20" s="57" t="s">
        <v>39</v>
      </c>
      <c r="C20" s="58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60">
        <v>0</v>
      </c>
      <c r="O20" s="61">
        <f t="shared" si="0"/>
        <v>0</v>
      </c>
      <c r="P20" s="62">
        <f t="shared" si="1"/>
        <v>0</v>
      </c>
      <c r="Q20" s="63">
        <f t="shared" si="2"/>
        <v>0</v>
      </c>
    </row>
    <row r="21" spans="1:18" ht="19.5" customHeight="1">
      <c r="A21" s="38">
        <v>17</v>
      </c>
      <c r="B21" s="39" t="s">
        <v>40</v>
      </c>
      <c r="C21" s="64" t="s">
        <v>22</v>
      </c>
      <c r="D21" s="64" t="s">
        <v>22</v>
      </c>
      <c r="E21" s="64" t="s">
        <v>22</v>
      </c>
      <c r="F21" s="64" t="s">
        <v>22</v>
      </c>
      <c r="G21" s="64" t="s">
        <v>22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53">
        <v>0</v>
      </c>
      <c r="O21" s="42">
        <f t="shared" si="0"/>
        <v>0</v>
      </c>
      <c r="P21" s="43">
        <f t="shared" si="1"/>
        <v>0</v>
      </c>
      <c r="Q21" s="44">
        <f t="shared" si="2"/>
        <v>0</v>
      </c>
      <c r="R21" s="65"/>
    </row>
    <row r="22" spans="1:18" ht="19.5" customHeight="1">
      <c r="A22" s="20">
        <v>18</v>
      </c>
      <c r="B22" s="21" t="s">
        <v>41</v>
      </c>
      <c r="C22" s="40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53">
        <v>0</v>
      </c>
      <c r="O22" s="25">
        <f t="shared" si="0"/>
        <v>0</v>
      </c>
      <c r="P22" s="26">
        <f t="shared" si="1"/>
        <v>0</v>
      </c>
      <c r="Q22" s="27">
        <f t="shared" si="2"/>
        <v>0</v>
      </c>
    </row>
    <row r="23" spans="1:18" ht="19.5" customHeight="1">
      <c r="A23" s="20">
        <v>19</v>
      </c>
      <c r="B23" s="21" t="s">
        <v>42</v>
      </c>
      <c r="C23" s="22" t="s">
        <v>22</v>
      </c>
      <c r="D23" s="41">
        <v>51.4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53">
        <v>25</v>
      </c>
      <c r="O23" s="25">
        <f t="shared" si="0"/>
        <v>51.4</v>
      </c>
      <c r="P23" s="26">
        <f t="shared" si="1"/>
        <v>0</v>
      </c>
      <c r="Q23" s="27">
        <f t="shared" si="2"/>
        <v>6.9454545454545462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66">
        <v>50</v>
      </c>
      <c r="O24" s="25">
        <f t="shared" si="0"/>
        <v>50</v>
      </c>
      <c r="P24" s="26">
        <f t="shared" si="1"/>
        <v>0</v>
      </c>
      <c r="Q24" s="27">
        <f t="shared" si="2"/>
        <v>8.3333333333333339</v>
      </c>
      <c r="R24" s="50" t="s">
        <v>45</v>
      </c>
    </row>
    <row r="25" spans="1:18" ht="19.5" customHeight="1">
      <c r="A25" s="45">
        <v>21</v>
      </c>
      <c r="B25" s="46" t="s">
        <v>46</v>
      </c>
      <c r="C25" s="61" t="s">
        <v>22</v>
      </c>
      <c r="D25" s="67" t="s">
        <v>22</v>
      </c>
      <c r="E25" s="67" t="s">
        <v>22</v>
      </c>
      <c r="F25" s="67" t="s">
        <v>22</v>
      </c>
      <c r="G25" s="67" t="s">
        <v>22</v>
      </c>
      <c r="H25" s="67" t="s">
        <v>22</v>
      </c>
      <c r="I25" s="67" t="s">
        <v>22</v>
      </c>
      <c r="J25" s="68">
        <v>69</v>
      </c>
      <c r="K25" s="69">
        <v>0</v>
      </c>
      <c r="L25" s="69">
        <v>0</v>
      </c>
      <c r="M25" s="69">
        <v>0</v>
      </c>
      <c r="N25" s="70">
        <v>50</v>
      </c>
      <c r="O25" s="47">
        <f t="shared" si="0"/>
        <v>69</v>
      </c>
      <c r="P25" s="48">
        <f t="shared" si="1"/>
        <v>0</v>
      </c>
      <c r="Q25" s="49">
        <f t="shared" si="2"/>
        <v>23.8</v>
      </c>
      <c r="R25" s="50" t="s">
        <v>47</v>
      </c>
    </row>
    <row r="26" spans="1:18" ht="19.5" customHeight="1">
      <c r="A26" s="51">
        <v>22</v>
      </c>
      <c r="B26" s="13" t="s">
        <v>48</v>
      </c>
      <c r="C26" s="71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53">
        <v>0</v>
      </c>
      <c r="O26" s="17">
        <f t="shared" si="0"/>
        <v>0</v>
      </c>
      <c r="P26" s="18">
        <f t="shared" si="1"/>
        <v>0</v>
      </c>
      <c r="Q26" s="19">
        <f t="shared" si="2"/>
        <v>0</v>
      </c>
    </row>
    <row r="27" spans="1:18" ht="19.5" customHeight="1">
      <c r="A27" s="20">
        <v>23</v>
      </c>
      <c r="B27" s="21" t="s">
        <v>49</v>
      </c>
      <c r="C27" s="64" t="s">
        <v>22</v>
      </c>
      <c r="D27" s="64" t="s">
        <v>22</v>
      </c>
      <c r="E27" s="41">
        <v>80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20</v>
      </c>
      <c r="N27" s="72">
        <v>50</v>
      </c>
      <c r="O27" s="25">
        <f t="shared" si="0"/>
        <v>80</v>
      </c>
      <c r="P27" s="26">
        <f t="shared" si="1"/>
        <v>0</v>
      </c>
      <c r="Q27" s="27">
        <f t="shared" si="2"/>
        <v>15</v>
      </c>
      <c r="R27" s="50" t="s">
        <v>50</v>
      </c>
    </row>
    <row r="28" spans="1:18" ht="19.5" customHeight="1">
      <c r="A28" s="20">
        <v>24</v>
      </c>
      <c r="B28" s="21" t="s">
        <v>51</v>
      </c>
      <c r="C28" s="22" t="s">
        <v>22</v>
      </c>
      <c r="D28" s="26">
        <v>14.3</v>
      </c>
      <c r="E28" s="73">
        <v>0</v>
      </c>
      <c r="F28" s="73">
        <v>0</v>
      </c>
      <c r="G28" s="73">
        <v>0</v>
      </c>
      <c r="H28" s="22" t="s">
        <v>22</v>
      </c>
      <c r="I28" s="73">
        <v>0</v>
      </c>
      <c r="J28" s="73">
        <v>0</v>
      </c>
      <c r="K28" s="73">
        <v>0</v>
      </c>
      <c r="L28" s="22" t="s">
        <v>22</v>
      </c>
      <c r="M28" s="73">
        <v>0</v>
      </c>
      <c r="N28" s="22" t="s">
        <v>22</v>
      </c>
      <c r="O28" s="25">
        <f t="shared" si="0"/>
        <v>14.3</v>
      </c>
      <c r="P28" s="26">
        <f t="shared" si="1"/>
        <v>0</v>
      </c>
      <c r="Q28" s="27">
        <f t="shared" si="2"/>
        <v>1.7875000000000001</v>
      </c>
      <c r="R28" s="50" t="s">
        <v>52</v>
      </c>
    </row>
    <row r="29" spans="1:18" ht="19.5" customHeight="1">
      <c r="A29" s="56">
        <v>25</v>
      </c>
      <c r="B29" s="57" t="s">
        <v>53</v>
      </c>
      <c r="C29" s="22" t="s">
        <v>22</v>
      </c>
      <c r="D29" s="22" t="s">
        <v>22</v>
      </c>
      <c r="E29" s="22" t="s">
        <v>22</v>
      </c>
      <c r="F29" s="22" t="s">
        <v>22</v>
      </c>
      <c r="G29" s="22" t="s">
        <v>22</v>
      </c>
      <c r="H29" s="59">
        <v>25</v>
      </c>
      <c r="I29" s="59">
        <v>0</v>
      </c>
      <c r="J29" s="59">
        <v>0</v>
      </c>
      <c r="K29" s="59">
        <v>0</v>
      </c>
      <c r="L29" s="59">
        <v>25</v>
      </c>
      <c r="M29" s="59">
        <v>0</v>
      </c>
      <c r="N29" s="74">
        <v>0</v>
      </c>
      <c r="O29" s="61">
        <f t="shared" si="0"/>
        <v>25</v>
      </c>
      <c r="P29" s="62">
        <f t="shared" si="1"/>
        <v>0</v>
      </c>
      <c r="Q29" s="63">
        <f t="shared" si="2"/>
        <v>7.1428571428571432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>
      <c r="A116" s="6"/>
    </row>
    <row r="117" spans="1:1" ht="19.5" customHeight="1">
      <c r="A117" s="6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  <c r="I1" s="3" t="s">
        <v>1</v>
      </c>
      <c r="J1" s="3"/>
      <c r="K1" s="3"/>
      <c r="L1" s="3"/>
      <c r="M1" s="3"/>
    </row>
    <row r="2" spans="1:18" ht="19.5" customHeight="1">
      <c r="A2" s="4"/>
      <c r="B2" s="5" t="s">
        <v>55</v>
      </c>
    </row>
    <row r="3" spans="1:18" ht="19.5" customHeight="1">
      <c r="O3" s="6" t="s">
        <v>56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76">
        <v>143.99889792562325</v>
      </c>
      <c r="D5" s="18">
        <v>133.8126032839595</v>
      </c>
      <c r="E5" s="18">
        <v>144.21637733753687</v>
      </c>
      <c r="F5" s="18">
        <v>154.20985793134307</v>
      </c>
      <c r="G5" s="18">
        <v>151.21804376670934</v>
      </c>
      <c r="H5" s="18">
        <v>151.15294793654286</v>
      </c>
      <c r="I5" s="18">
        <v>159.36349150439435</v>
      </c>
      <c r="J5" s="18">
        <v>157.43392398785963</v>
      </c>
      <c r="K5" s="18">
        <v>154.4471799331765</v>
      </c>
      <c r="L5" s="18">
        <v>148.91923339931574</v>
      </c>
      <c r="M5" s="18">
        <v>152.36074320169763</v>
      </c>
      <c r="N5" s="77">
        <v>153.74481388654712</v>
      </c>
      <c r="O5" s="17">
        <f t="shared" ref="O5:O29" si="0">MAX(C5:N5)</f>
        <v>159.36349150439435</v>
      </c>
      <c r="P5" s="18">
        <f t="shared" ref="P5:P29" si="1">MIN(C5:N5)</f>
        <v>133.8126032839595</v>
      </c>
      <c r="Q5" s="19">
        <f t="shared" ref="Q5:Q29" si="2">AVERAGE(C5:N5)</f>
        <v>150.40650950789217</v>
      </c>
    </row>
    <row r="6" spans="1:18" ht="19.5" customHeight="1">
      <c r="A6" s="20">
        <v>2</v>
      </c>
      <c r="B6" s="21" t="s">
        <v>21</v>
      </c>
      <c r="C6" s="22" t="s">
        <v>22</v>
      </c>
      <c r="D6" s="26">
        <v>57.37</v>
      </c>
      <c r="E6" s="26">
        <v>98.4</v>
      </c>
      <c r="F6" s="26">
        <v>76.44</v>
      </c>
      <c r="G6" s="26">
        <v>97.2</v>
      </c>
      <c r="H6" s="26">
        <v>80.040000000000006</v>
      </c>
      <c r="I6" s="26">
        <v>80.349999999999994</v>
      </c>
      <c r="J6" s="26">
        <v>106.32</v>
      </c>
      <c r="K6" s="26">
        <v>89.3</v>
      </c>
      <c r="L6" s="26">
        <v>80.44</v>
      </c>
      <c r="M6" s="26">
        <v>103.83</v>
      </c>
      <c r="N6" s="78">
        <v>82.44</v>
      </c>
      <c r="O6" s="25">
        <f t="shared" si="0"/>
        <v>106.32</v>
      </c>
      <c r="P6" s="26">
        <f t="shared" si="1"/>
        <v>57.37</v>
      </c>
      <c r="Q6" s="27">
        <f t="shared" si="2"/>
        <v>86.557272727272732</v>
      </c>
    </row>
    <row r="7" spans="1:18" ht="19.5" customHeight="1">
      <c r="A7" s="28">
        <v>3</v>
      </c>
      <c r="B7" s="21" t="s">
        <v>23</v>
      </c>
      <c r="C7" s="22" t="s">
        <v>22</v>
      </c>
      <c r="D7" s="22" t="s">
        <v>22</v>
      </c>
      <c r="E7" s="26">
        <v>62.58</v>
      </c>
      <c r="F7" s="22" t="s">
        <v>22</v>
      </c>
      <c r="G7" s="26">
        <v>58.09</v>
      </c>
      <c r="H7" s="22" t="s">
        <v>22</v>
      </c>
      <c r="I7" s="26">
        <v>42.83</v>
      </c>
      <c r="J7" s="22" t="s">
        <v>22</v>
      </c>
      <c r="K7" s="22" t="s">
        <v>22</v>
      </c>
      <c r="L7" s="22" t="s">
        <v>22</v>
      </c>
      <c r="M7" s="26">
        <v>53.2</v>
      </c>
      <c r="N7" s="22" t="s">
        <v>22</v>
      </c>
      <c r="O7" s="25">
        <f t="shared" si="0"/>
        <v>62.58</v>
      </c>
      <c r="P7" s="26">
        <f t="shared" si="1"/>
        <v>42.83</v>
      </c>
      <c r="Q7" s="27">
        <f t="shared" si="2"/>
        <v>54.174999999999997</v>
      </c>
    </row>
    <row r="8" spans="1:18" ht="19.5" customHeight="1">
      <c r="A8" s="28">
        <v>4</v>
      </c>
      <c r="B8" s="21" t="s">
        <v>24</v>
      </c>
      <c r="C8" s="22" t="s">
        <v>22</v>
      </c>
      <c r="D8" s="22" t="s">
        <v>22</v>
      </c>
      <c r="E8" s="22" t="s">
        <v>22</v>
      </c>
      <c r="F8" s="26">
        <v>90.752590923193992</v>
      </c>
      <c r="G8" s="26">
        <v>149.035398454225</v>
      </c>
      <c r="H8" s="26">
        <v>105.34425647391576</v>
      </c>
      <c r="I8" s="26">
        <v>114.3120267810169</v>
      </c>
      <c r="J8" s="26">
        <v>159.06595829326798</v>
      </c>
      <c r="K8" s="26">
        <v>132.60398977786031</v>
      </c>
      <c r="L8" s="26">
        <v>126.85480763111255</v>
      </c>
      <c r="M8" s="26">
        <v>167.44439474846564</v>
      </c>
      <c r="N8" s="78">
        <v>133.93822324961684</v>
      </c>
      <c r="O8" s="25">
        <f t="shared" si="0"/>
        <v>167.44439474846564</v>
      </c>
      <c r="P8" s="26">
        <f t="shared" si="1"/>
        <v>90.752590923193992</v>
      </c>
      <c r="Q8" s="27">
        <f t="shared" si="2"/>
        <v>131.03907181474165</v>
      </c>
    </row>
    <row r="9" spans="1:18" ht="19.5" customHeight="1">
      <c r="A9" s="29">
        <v>5</v>
      </c>
      <c r="B9" s="30" t="s">
        <v>25</v>
      </c>
      <c r="C9" s="79">
        <v>20.46</v>
      </c>
      <c r="D9" s="36">
        <v>34</v>
      </c>
      <c r="E9" s="80">
        <v>29.89</v>
      </c>
      <c r="F9" s="36">
        <v>37.93</v>
      </c>
      <c r="G9" s="36">
        <v>55.23</v>
      </c>
      <c r="H9" s="36">
        <v>31.32</v>
      </c>
      <c r="I9" s="80">
        <v>21.65</v>
      </c>
      <c r="J9" s="36">
        <v>51.38</v>
      </c>
      <c r="K9" s="36">
        <v>29.99</v>
      </c>
      <c r="L9" s="36">
        <v>37.28</v>
      </c>
      <c r="M9" s="36">
        <v>34.72</v>
      </c>
      <c r="N9" s="81">
        <v>38.159999999999997</v>
      </c>
      <c r="O9" s="35">
        <f t="shared" si="0"/>
        <v>55.23</v>
      </c>
      <c r="P9" s="36">
        <f t="shared" si="1"/>
        <v>20.46</v>
      </c>
      <c r="Q9" s="37">
        <f t="shared" si="2"/>
        <v>35.167499999999997</v>
      </c>
    </row>
    <row r="10" spans="1:18" ht="19.5" customHeight="1">
      <c r="A10" s="38">
        <v>6</v>
      </c>
      <c r="B10" s="39" t="s">
        <v>26</v>
      </c>
      <c r="C10" s="64">
        <v>99.4</v>
      </c>
      <c r="D10" s="43">
        <v>69.8</v>
      </c>
      <c r="E10" s="43">
        <v>97.4</v>
      </c>
      <c r="F10" s="43">
        <v>98.4</v>
      </c>
      <c r="G10" s="43">
        <v>119.5</v>
      </c>
      <c r="H10" s="82">
        <v>41.9</v>
      </c>
      <c r="I10" s="43">
        <v>88.8</v>
      </c>
      <c r="J10" s="43">
        <v>73.8</v>
      </c>
      <c r="K10" s="43">
        <v>92.7</v>
      </c>
      <c r="L10" s="43">
        <v>103.1</v>
      </c>
      <c r="M10" s="43">
        <v>128</v>
      </c>
      <c r="N10" s="83">
        <v>32.799999999999997</v>
      </c>
      <c r="O10" s="42">
        <f t="shared" si="0"/>
        <v>128</v>
      </c>
      <c r="P10" s="43">
        <f t="shared" si="1"/>
        <v>32.799999999999997</v>
      </c>
      <c r="Q10" s="44">
        <f t="shared" si="2"/>
        <v>87.133333333333326</v>
      </c>
    </row>
    <row r="11" spans="1:18" ht="19.5" customHeight="1">
      <c r="A11" s="45">
        <v>7</v>
      </c>
      <c r="B11" s="46" t="s">
        <v>27</v>
      </c>
      <c r="C11" s="22" t="s">
        <v>22</v>
      </c>
      <c r="D11" s="22" t="s">
        <v>22</v>
      </c>
      <c r="E11" s="48">
        <v>44.07</v>
      </c>
      <c r="F11" s="48">
        <v>61.07</v>
      </c>
      <c r="G11" s="48">
        <v>46.58</v>
      </c>
      <c r="H11" s="48">
        <v>42.04</v>
      </c>
      <c r="I11" s="48">
        <v>63.73</v>
      </c>
      <c r="J11" s="48">
        <v>44.41</v>
      </c>
      <c r="K11" s="48">
        <v>46.59</v>
      </c>
      <c r="L11" s="48">
        <v>57.96</v>
      </c>
      <c r="M11" s="48">
        <v>45.46</v>
      </c>
      <c r="N11" s="84">
        <v>54.85</v>
      </c>
      <c r="O11" s="47">
        <f t="shared" si="0"/>
        <v>63.73</v>
      </c>
      <c r="P11" s="48">
        <f t="shared" si="1"/>
        <v>42.04</v>
      </c>
      <c r="Q11" s="49">
        <f t="shared" si="2"/>
        <v>50.676000000000002</v>
      </c>
      <c r="R11" s="50" t="s">
        <v>28</v>
      </c>
    </row>
    <row r="12" spans="1:18" ht="19.5" customHeight="1">
      <c r="A12" s="51">
        <v>8</v>
      </c>
      <c r="B12" s="13" t="s">
        <v>29</v>
      </c>
      <c r="C12" s="76">
        <v>50.5</v>
      </c>
      <c r="D12" s="18">
        <v>39.47</v>
      </c>
      <c r="E12" s="18">
        <v>50.74</v>
      </c>
      <c r="F12" s="18">
        <v>37.700000000000003</v>
      </c>
      <c r="G12" s="18">
        <v>44.88</v>
      </c>
      <c r="H12" s="18">
        <v>40.44</v>
      </c>
      <c r="I12" s="18">
        <v>41.5</v>
      </c>
      <c r="J12" s="18">
        <v>43.87</v>
      </c>
      <c r="K12" s="18">
        <v>45.22</v>
      </c>
      <c r="L12" s="18">
        <v>40</v>
      </c>
      <c r="M12" s="18">
        <v>45.97</v>
      </c>
      <c r="N12" s="77">
        <v>42.89</v>
      </c>
      <c r="O12" s="17">
        <f t="shared" si="0"/>
        <v>50.74</v>
      </c>
      <c r="P12" s="18">
        <f t="shared" si="1"/>
        <v>37.700000000000003</v>
      </c>
      <c r="Q12" s="19">
        <f t="shared" si="2"/>
        <v>43.598333333333336</v>
      </c>
    </row>
    <row r="13" spans="1:18" ht="19.5" customHeight="1">
      <c r="A13" s="20">
        <v>9</v>
      </c>
      <c r="B13" s="21" t="s">
        <v>30</v>
      </c>
      <c r="C13" s="22">
        <v>53.838299999999997</v>
      </c>
      <c r="D13" s="26">
        <v>37.3127</v>
      </c>
      <c r="E13" s="26">
        <v>49.741</v>
      </c>
      <c r="F13" s="26">
        <v>41.747100000000003</v>
      </c>
      <c r="G13" s="26">
        <v>46.7179</v>
      </c>
      <c r="H13" s="26">
        <v>40.660400000000003</v>
      </c>
      <c r="I13" s="26">
        <v>36.864199999999997</v>
      </c>
      <c r="J13" s="26">
        <v>48.009900000000002</v>
      </c>
      <c r="K13" s="26">
        <v>41.734499999999997</v>
      </c>
      <c r="L13" s="26">
        <v>38.700000000000003</v>
      </c>
      <c r="M13" s="26">
        <v>47.593200000000003</v>
      </c>
      <c r="N13" s="78">
        <v>46.077500000000001</v>
      </c>
      <c r="O13" s="25">
        <f t="shared" si="0"/>
        <v>53.838299999999997</v>
      </c>
      <c r="P13" s="26">
        <f t="shared" si="1"/>
        <v>36.864199999999997</v>
      </c>
      <c r="Q13" s="27">
        <f t="shared" si="2"/>
        <v>44.083058333333334</v>
      </c>
      <c r="R13" s="54" t="s">
        <v>31</v>
      </c>
    </row>
    <row r="14" spans="1:18" ht="19.5" customHeight="1">
      <c r="A14" s="20">
        <v>10</v>
      </c>
      <c r="B14" s="21" t="s">
        <v>32</v>
      </c>
      <c r="C14" s="22">
        <v>51.930799347471449</v>
      </c>
      <c r="D14" s="26">
        <v>32.191191144401252</v>
      </c>
      <c r="E14" s="26">
        <v>113.14807451206369</v>
      </c>
      <c r="F14" s="26">
        <v>116.8287217998255</v>
      </c>
      <c r="G14" s="26">
        <v>158.68920734908133</v>
      </c>
      <c r="H14" s="26">
        <v>142.98146019024182</v>
      </c>
      <c r="I14" s="26">
        <v>89.699396480383058</v>
      </c>
      <c r="J14" s="26">
        <v>114.37161386301602</v>
      </c>
      <c r="K14" s="26">
        <v>105.33243636363636</v>
      </c>
      <c r="L14" s="26">
        <v>94.130176603773577</v>
      </c>
      <c r="M14" s="26">
        <v>117.47988261329382</v>
      </c>
      <c r="N14" s="78">
        <v>99.240868640316279</v>
      </c>
      <c r="O14" s="25">
        <f t="shared" si="0"/>
        <v>158.68920734908133</v>
      </c>
      <c r="P14" s="26">
        <f t="shared" si="1"/>
        <v>32.191191144401252</v>
      </c>
      <c r="Q14" s="27">
        <f t="shared" si="2"/>
        <v>103.00198574229199</v>
      </c>
    </row>
    <row r="15" spans="1:18" ht="19.5" customHeight="1">
      <c r="A15" s="20">
        <v>11</v>
      </c>
      <c r="B15" s="21" t="s">
        <v>33</v>
      </c>
      <c r="C15" s="22">
        <v>61.4</v>
      </c>
      <c r="D15" s="26">
        <v>34.08</v>
      </c>
      <c r="E15" s="26">
        <v>47.5</v>
      </c>
      <c r="F15" s="26">
        <v>46.39</v>
      </c>
      <c r="G15" s="26">
        <v>53.93</v>
      </c>
      <c r="H15" s="26">
        <v>40.98</v>
      </c>
      <c r="I15" s="26">
        <v>44.42</v>
      </c>
      <c r="J15" s="26">
        <v>53.02</v>
      </c>
      <c r="K15" s="26">
        <v>40.75</v>
      </c>
      <c r="L15" s="26">
        <v>37.340000000000003</v>
      </c>
      <c r="M15" s="26">
        <v>48.33</v>
      </c>
      <c r="N15" s="78">
        <v>42.26</v>
      </c>
      <c r="O15" s="25">
        <f t="shared" si="0"/>
        <v>61.4</v>
      </c>
      <c r="P15" s="26">
        <f t="shared" si="1"/>
        <v>34.08</v>
      </c>
      <c r="Q15" s="27">
        <f t="shared" si="2"/>
        <v>45.866666666666674</v>
      </c>
      <c r="R15" s="54" t="s">
        <v>34</v>
      </c>
    </row>
    <row r="16" spans="1:18" ht="19.5" customHeight="1">
      <c r="A16" s="20">
        <v>12</v>
      </c>
      <c r="B16" s="21" t="s">
        <v>35</v>
      </c>
      <c r="C16" s="22">
        <v>71.599999999999994</v>
      </c>
      <c r="D16" s="26">
        <v>36.5</v>
      </c>
      <c r="E16" s="26">
        <v>45.6</v>
      </c>
      <c r="F16" s="26">
        <v>44.5</v>
      </c>
      <c r="G16" s="26">
        <v>50.1</v>
      </c>
      <c r="H16" s="26">
        <v>56.1</v>
      </c>
      <c r="I16" s="26">
        <v>58.3</v>
      </c>
      <c r="J16" s="26">
        <v>60.3</v>
      </c>
      <c r="K16" s="26">
        <v>45.7</v>
      </c>
      <c r="L16" s="26">
        <v>42.9</v>
      </c>
      <c r="M16" s="26">
        <v>51.6</v>
      </c>
      <c r="N16" s="78">
        <v>49.7</v>
      </c>
      <c r="O16" s="25">
        <f t="shared" si="0"/>
        <v>71.599999999999994</v>
      </c>
      <c r="P16" s="26">
        <f t="shared" si="1"/>
        <v>36.5</v>
      </c>
      <c r="Q16" s="27">
        <f t="shared" si="2"/>
        <v>51.074999999999996</v>
      </c>
    </row>
    <row r="17" spans="1:18" ht="19.5" customHeight="1">
      <c r="A17" s="20">
        <v>13</v>
      </c>
      <c r="B17" s="21" t="s">
        <v>36</v>
      </c>
      <c r="C17" s="22">
        <v>65.290000000000006</v>
      </c>
      <c r="D17" s="26">
        <v>40.700000000000003</v>
      </c>
      <c r="E17" s="26">
        <v>56.41</v>
      </c>
      <c r="F17" s="26">
        <v>47.51</v>
      </c>
      <c r="G17" s="26">
        <v>60.56</v>
      </c>
      <c r="H17" s="26">
        <v>49.09</v>
      </c>
      <c r="I17" s="26">
        <v>49.26</v>
      </c>
      <c r="J17" s="26">
        <v>62.43</v>
      </c>
      <c r="K17" s="26">
        <v>44.72</v>
      </c>
      <c r="L17" s="26">
        <v>40.01</v>
      </c>
      <c r="M17" s="26">
        <v>51.42</v>
      </c>
      <c r="N17" s="78">
        <v>48.72</v>
      </c>
      <c r="O17" s="25">
        <f t="shared" si="0"/>
        <v>65.290000000000006</v>
      </c>
      <c r="P17" s="26">
        <f t="shared" si="1"/>
        <v>40.01</v>
      </c>
      <c r="Q17" s="27">
        <f t="shared" si="2"/>
        <v>51.343333333333334</v>
      </c>
    </row>
    <row r="18" spans="1:18" ht="19.5" customHeight="1">
      <c r="A18" s="55">
        <v>14</v>
      </c>
      <c r="B18" s="21" t="s">
        <v>37</v>
      </c>
      <c r="C18" s="22" t="s">
        <v>22</v>
      </c>
      <c r="D18" s="22" t="s">
        <v>22</v>
      </c>
      <c r="E18" s="26">
        <v>53.260899999999999</v>
      </c>
      <c r="F18" s="22" t="s">
        <v>22</v>
      </c>
      <c r="G18" s="22" t="s">
        <v>22</v>
      </c>
      <c r="H18" s="26">
        <v>44.826500000000003</v>
      </c>
      <c r="I18" s="26">
        <v>45.56</v>
      </c>
      <c r="J18" s="26">
        <v>54.207900000000002</v>
      </c>
      <c r="K18" s="26">
        <v>43.36</v>
      </c>
      <c r="L18" s="26">
        <v>43.070800000000006</v>
      </c>
      <c r="M18" s="26">
        <v>52.331600000000009</v>
      </c>
      <c r="N18" s="78">
        <v>45.2288</v>
      </c>
      <c r="O18" s="25">
        <f t="shared" si="0"/>
        <v>54.207900000000002</v>
      </c>
      <c r="P18" s="26">
        <f t="shared" si="1"/>
        <v>43.070800000000006</v>
      </c>
      <c r="Q18" s="27">
        <f t="shared" si="2"/>
        <v>47.730812499999999</v>
      </c>
    </row>
    <row r="19" spans="1:18" ht="19.5" customHeight="1">
      <c r="A19" s="20">
        <v>15</v>
      </c>
      <c r="B19" s="21" t="s">
        <v>38</v>
      </c>
      <c r="C19" s="22">
        <v>54.72</v>
      </c>
      <c r="D19" s="26">
        <v>36</v>
      </c>
      <c r="E19" s="26">
        <v>50.4</v>
      </c>
      <c r="F19" s="26">
        <v>40.32</v>
      </c>
      <c r="G19" s="26">
        <v>50.4</v>
      </c>
      <c r="H19" s="26">
        <v>40.32</v>
      </c>
      <c r="I19" s="26">
        <v>40.32</v>
      </c>
      <c r="J19" s="26">
        <v>50.4</v>
      </c>
      <c r="K19" s="26">
        <v>41.76</v>
      </c>
      <c r="L19" s="26">
        <v>38.880000000000003</v>
      </c>
      <c r="M19" s="26">
        <v>50.4</v>
      </c>
      <c r="N19" s="78">
        <v>40.32</v>
      </c>
      <c r="O19" s="25">
        <f t="shared" si="0"/>
        <v>54.72</v>
      </c>
      <c r="P19" s="26">
        <f t="shared" si="1"/>
        <v>36</v>
      </c>
      <c r="Q19" s="27">
        <f t="shared" si="2"/>
        <v>44.52</v>
      </c>
    </row>
    <row r="20" spans="1:18" ht="19.5" customHeight="1">
      <c r="A20" s="56">
        <v>16</v>
      </c>
      <c r="B20" s="57" t="s">
        <v>39</v>
      </c>
      <c r="C20" s="67">
        <v>47.81</v>
      </c>
      <c r="D20" s="62">
        <v>35</v>
      </c>
      <c r="E20" s="62">
        <v>53.37</v>
      </c>
      <c r="F20" s="62">
        <v>43.1</v>
      </c>
      <c r="G20" s="62">
        <v>48.49</v>
      </c>
      <c r="H20" s="62">
        <v>41.02</v>
      </c>
      <c r="I20" s="62">
        <v>40.61</v>
      </c>
      <c r="J20" s="62">
        <v>48.59</v>
      </c>
      <c r="K20" s="62">
        <v>46.67</v>
      </c>
      <c r="L20" s="62">
        <v>43.23</v>
      </c>
      <c r="M20" s="62">
        <v>49.57</v>
      </c>
      <c r="N20" s="85">
        <v>42.77</v>
      </c>
      <c r="O20" s="61">
        <f t="shared" si="0"/>
        <v>53.37</v>
      </c>
      <c r="P20" s="62">
        <f t="shared" si="1"/>
        <v>35</v>
      </c>
      <c r="Q20" s="63">
        <f t="shared" si="2"/>
        <v>45.019166666666671</v>
      </c>
    </row>
    <row r="21" spans="1:18" ht="19.5" customHeight="1">
      <c r="A21" s="38">
        <v>17</v>
      </c>
      <c r="B21" s="39" t="s">
        <v>40</v>
      </c>
      <c r="C21" s="22" t="s">
        <v>22</v>
      </c>
      <c r="D21" s="22" t="s">
        <v>22</v>
      </c>
      <c r="E21" s="22" t="s">
        <v>22</v>
      </c>
      <c r="F21" s="22" t="s">
        <v>22</v>
      </c>
      <c r="G21" s="22" t="s">
        <v>22</v>
      </c>
      <c r="H21" s="43">
        <v>39.363952821272889</v>
      </c>
      <c r="I21" s="43">
        <v>31.141141880341884</v>
      </c>
      <c r="J21" s="43">
        <v>21.210602081429716</v>
      </c>
      <c r="K21" s="43">
        <v>45.574873525999081</v>
      </c>
      <c r="L21" s="43">
        <v>31.636921309035536</v>
      </c>
      <c r="M21" s="43">
        <v>36.221576905846803</v>
      </c>
      <c r="N21" s="83">
        <v>37.394784587463349</v>
      </c>
      <c r="O21" s="42">
        <f t="shared" si="0"/>
        <v>45.574873525999081</v>
      </c>
      <c r="P21" s="43">
        <f t="shared" si="1"/>
        <v>21.210602081429716</v>
      </c>
      <c r="Q21" s="44">
        <f t="shared" si="2"/>
        <v>34.649121873055606</v>
      </c>
      <c r="R21" s="65"/>
    </row>
    <row r="22" spans="1:18" ht="19.5" customHeight="1">
      <c r="A22" s="20">
        <v>18</v>
      </c>
      <c r="B22" s="21" t="s">
        <v>41</v>
      </c>
      <c r="C22" s="22">
        <v>25.091812080536911</v>
      </c>
      <c r="D22" s="26">
        <v>43.360067114093965</v>
      </c>
      <c r="E22" s="26">
        <v>40.400570469798659</v>
      </c>
      <c r="F22" s="26">
        <v>49.829664429530204</v>
      </c>
      <c r="G22" s="26">
        <v>40.164597315436239</v>
      </c>
      <c r="H22" s="26">
        <v>39.694617449664428</v>
      </c>
      <c r="I22" s="26">
        <v>51.088187919463088</v>
      </c>
      <c r="J22" s="26">
        <v>34.186610738255034</v>
      </c>
      <c r="K22" s="26">
        <v>39.987617449664427</v>
      </c>
      <c r="L22" s="26">
        <v>49.593691275167785</v>
      </c>
      <c r="M22" s="26">
        <v>39.908959731543625</v>
      </c>
      <c r="N22" s="78">
        <v>50.576912751677852</v>
      </c>
      <c r="O22" s="25">
        <f t="shared" si="0"/>
        <v>51.088187919463088</v>
      </c>
      <c r="P22" s="26">
        <f t="shared" si="1"/>
        <v>25.091812080536911</v>
      </c>
      <c r="Q22" s="27">
        <f t="shared" si="2"/>
        <v>41.990275727069353</v>
      </c>
    </row>
    <row r="23" spans="1:18" ht="19.5" customHeight="1">
      <c r="A23" s="20">
        <v>19</v>
      </c>
      <c r="B23" s="21" t="s">
        <v>42</v>
      </c>
      <c r="C23" s="22" t="s">
        <v>22</v>
      </c>
      <c r="D23" s="86">
        <v>20.21</v>
      </c>
      <c r="E23" s="26">
        <v>46.07</v>
      </c>
      <c r="F23" s="26">
        <v>41.89</v>
      </c>
      <c r="G23" s="26">
        <v>43.93</v>
      </c>
      <c r="H23" s="26">
        <v>43.14</v>
      </c>
      <c r="I23" s="26">
        <v>42.13</v>
      </c>
      <c r="J23" s="26">
        <v>40.36</v>
      </c>
      <c r="K23" s="26">
        <v>40.96</v>
      </c>
      <c r="L23" s="26">
        <v>59.47</v>
      </c>
      <c r="M23" s="26">
        <v>49.82</v>
      </c>
      <c r="N23" s="78">
        <v>37.25</v>
      </c>
      <c r="O23" s="25">
        <f t="shared" si="0"/>
        <v>59.47</v>
      </c>
      <c r="P23" s="26">
        <f t="shared" si="1"/>
        <v>20.21</v>
      </c>
      <c r="Q23" s="27">
        <f t="shared" si="2"/>
        <v>42.293636363636359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6">
        <v>40.950000000000003</v>
      </c>
      <c r="J24" s="26">
        <v>107.74</v>
      </c>
      <c r="K24" s="26">
        <v>26.98</v>
      </c>
      <c r="L24" s="26">
        <v>33.020000000000003</v>
      </c>
      <c r="M24" s="26">
        <v>17.84</v>
      </c>
      <c r="N24" s="87">
        <v>36.049999999999997</v>
      </c>
      <c r="O24" s="25">
        <f t="shared" si="0"/>
        <v>107.74</v>
      </c>
      <c r="P24" s="26">
        <f t="shared" si="1"/>
        <v>17.84</v>
      </c>
      <c r="Q24" s="27">
        <f t="shared" si="2"/>
        <v>43.763333333333328</v>
      </c>
      <c r="R24" s="50" t="s">
        <v>45</v>
      </c>
    </row>
    <row r="25" spans="1:18" ht="19.5" customHeight="1">
      <c r="A25" s="45">
        <v>21</v>
      </c>
      <c r="B25" s="46" t="s">
        <v>46</v>
      </c>
      <c r="C25" s="22" t="s">
        <v>22</v>
      </c>
      <c r="D25" s="22" t="s">
        <v>22</v>
      </c>
      <c r="E25" s="22" t="s">
        <v>22</v>
      </c>
      <c r="F25" s="22" t="s">
        <v>22</v>
      </c>
      <c r="G25" s="22" t="s">
        <v>22</v>
      </c>
      <c r="H25" s="22" t="s">
        <v>22</v>
      </c>
      <c r="I25" s="22" t="s">
        <v>22</v>
      </c>
      <c r="J25" s="88">
        <v>27.17</v>
      </c>
      <c r="K25" s="89">
        <v>21.98</v>
      </c>
      <c r="L25" s="89">
        <v>17.62</v>
      </c>
      <c r="M25" s="89">
        <v>22.54</v>
      </c>
      <c r="N25" s="90">
        <v>16.73</v>
      </c>
      <c r="O25" s="47">
        <f t="shared" si="0"/>
        <v>27.17</v>
      </c>
      <c r="P25" s="48">
        <f t="shared" si="1"/>
        <v>16.73</v>
      </c>
      <c r="Q25" s="49">
        <f t="shared" si="2"/>
        <v>21.208000000000002</v>
      </c>
      <c r="R25" s="50" t="s">
        <v>47</v>
      </c>
    </row>
    <row r="26" spans="1:18" ht="19.5" customHeight="1">
      <c r="A26" s="51">
        <v>22</v>
      </c>
      <c r="B26" s="13" t="s">
        <v>48</v>
      </c>
      <c r="C26" s="76">
        <v>152.01599999999999</v>
      </c>
      <c r="D26" s="18">
        <v>81.781000000000006</v>
      </c>
      <c r="E26" s="18">
        <v>81.828999999999994</v>
      </c>
      <c r="F26" s="18">
        <v>91.462999999999994</v>
      </c>
      <c r="G26" s="18">
        <v>135.84800000000001</v>
      </c>
      <c r="H26" s="18">
        <v>122.035</v>
      </c>
      <c r="I26" s="18">
        <v>98.200999999999993</v>
      </c>
      <c r="J26" s="18">
        <v>76.378</v>
      </c>
      <c r="K26" s="18">
        <v>72.683999999999997</v>
      </c>
      <c r="L26" s="18">
        <v>84.379000000000005</v>
      </c>
      <c r="M26" s="18">
        <v>147.011</v>
      </c>
      <c r="N26" s="77">
        <v>83.275999999999996</v>
      </c>
      <c r="O26" s="17">
        <f t="shared" si="0"/>
        <v>152.01599999999999</v>
      </c>
      <c r="P26" s="18">
        <f t="shared" si="1"/>
        <v>72.683999999999997</v>
      </c>
      <c r="Q26" s="19">
        <f t="shared" si="2"/>
        <v>102.24175000000001</v>
      </c>
    </row>
    <row r="27" spans="1:18" ht="19.5" customHeight="1">
      <c r="A27" s="20">
        <v>23</v>
      </c>
      <c r="B27" s="21" t="s">
        <v>49</v>
      </c>
      <c r="C27" s="22" t="s">
        <v>22</v>
      </c>
      <c r="D27" s="22" t="s">
        <v>22</v>
      </c>
      <c r="E27" s="86">
        <v>9.68</v>
      </c>
      <c r="F27" s="26">
        <v>73.5</v>
      </c>
      <c r="G27" s="26">
        <v>44.3</v>
      </c>
      <c r="H27" s="26">
        <v>31.8</v>
      </c>
      <c r="I27" s="26">
        <v>43.680386015911736</v>
      </c>
      <c r="J27" s="26">
        <v>45.960111902357099</v>
      </c>
      <c r="K27" s="26">
        <v>45.07727589154026</v>
      </c>
      <c r="L27" s="26">
        <v>33.869404844686564</v>
      </c>
      <c r="M27" s="26">
        <v>73.157865310263787</v>
      </c>
      <c r="N27" s="87">
        <v>36.397687130714871</v>
      </c>
      <c r="O27" s="25">
        <f t="shared" si="0"/>
        <v>73.5</v>
      </c>
      <c r="P27" s="26">
        <f t="shared" si="1"/>
        <v>9.68</v>
      </c>
      <c r="Q27" s="27">
        <f t="shared" si="2"/>
        <v>43.742273109547433</v>
      </c>
      <c r="R27" s="50" t="s">
        <v>50</v>
      </c>
    </row>
    <row r="28" spans="1:18" ht="19.5" customHeight="1">
      <c r="A28" s="20">
        <v>24</v>
      </c>
      <c r="B28" s="21" t="s">
        <v>51</v>
      </c>
      <c r="C28" s="22" t="s">
        <v>22</v>
      </c>
      <c r="D28" s="26">
        <v>41</v>
      </c>
      <c r="E28" s="26">
        <v>38</v>
      </c>
      <c r="F28" s="26">
        <v>41</v>
      </c>
      <c r="G28" s="26">
        <v>45</v>
      </c>
      <c r="H28" s="22" t="s">
        <v>22</v>
      </c>
      <c r="I28" s="26">
        <v>43</v>
      </c>
      <c r="J28" s="26">
        <v>46</v>
      </c>
      <c r="K28" s="26">
        <v>40</v>
      </c>
      <c r="L28" s="22" t="s">
        <v>22</v>
      </c>
      <c r="M28" s="26">
        <v>40</v>
      </c>
      <c r="N28" s="22" t="s">
        <v>22</v>
      </c>
      <c r="O28" s="25">
        <f t="shared" si="0"/>
        <v>46</v>
      </c>
      <c r="P28" s="26">
        <f t="shared" si="1"/>
        <v>38</v>
      </c>
      <c r="Q28" s="27">
        <f t="shared" si="2"/>
        <v>41.75</v>
      </c>
      <c r="R28" s="50" t="s">
        <v>52</v>
      </c>
    </row>
    <row r="29" spans="1:18" ht="19.5" customHeight="1">
      <c r="A29" s="56">
        <v>25</v>
      </c>
      <c r="B29" s="57" t="s">
        <v>53</v>
      </c>
      <c r="C29" s="22" t="s">
        <v>22</v>
      </c>
      <c r="D29" s="22" t="s">
        <v>22</v>
      </c>
      <c r="E29" s="22" t="s">
        <v>22</v>
      </c>
      <c r="F29" s="22" t="s">
        <v>22</v>
      </c>
      <c r="G29" s="22" t="s">
        <v>22</v>
      </c>
      <c r="H29" s="62">
        <v>14.77</v>
      </c>
      <c r="I29" s="62">
        <v>19.68</v>
      </c>
      <c r="J29" s="62">
        <v>24.48</v>
      </c>
      <c r="K29" s="62">
        <v>20.91</v>
      </c>
      <c r="L29" s="62">
        <v>13.22</v>
      </c>
      <c r="M29" s="62">
        <v>48.07</v>
      </c>
      <c r="N29" s="85">
        <v>38.049999999999997</v>
      </c>
      <c r="O29" s="61">
        <f t="shared" si="0"/>
        <v>48.07</v>
      </c>
      <c r="P29" s="62">
        <f t="shared" si="1"/>
        <v>13.22</v>
      </c>
      <c r="Q29" s="63">
        <f t="shared" si="2"/>
        <v>25.59714285714286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>
      <c r="A116" s="6"/>
    </row>
    <row r="117" spans="1:1" ht="19.5" customHeight="1">
      <c r="A117" s="6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4"/>
      <c r="B2" s="5" t="s">
        <v>57</v>
      </c>
    </row>
    <row r="3" spans="1:18" ht="19.5" customHeight="1">
      <c r="O3" s="6" t="s">
        <v>58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76">
        <f>203.237102690865*0.53</f>
        <v>107.71566442615845</v>
      </c>
      <c r="D5" s="18">
        <f>120.463157075616*0.53</f>
        <v>63.845473250076481</v>
      </c>
      <c r="E5" s="18">
        <f>113.622494988091*0.53</f>
        <v>60.219922343688239</v>
      </c>
      <c r="F5" s="18">
        <f>59.5062382727946*0.53</f>
        <v>31.538306284581139</v>
      </c>
      <c r="G5" s="18">
        <f>45.1860288757384*0.53</f>
        <v>23.948595304141353</v>
      </c>
      <c r="H5" s="18">
        <f>42.3299198037805*0.53</f>
        <v>22.434857496003666</v>
      </c>
      <c r="I5" s="18">
        <f>30.6792455037372*0.53</f>
        <v>16.260000116980716</v>
      </c>
      <c r="J5" s="18">
        <f>38.9731245386089*0.53</f>
        <v>20.655756005462717</v>
      </c>
      <c r="K5" s="18">
        <f>278.644987171572*0.53</f>
        <v>147.68184320093317</v>
      </c>
      <c r="L5" s="18">
        <f>364.212230446061*0.53</f>
        <v>193.03248213641234</v>
      </c>
      <c r="M5" s="18">
        <f>352.438589721128*0.53</f>
        <v>186.79245255219783</v>
      </c>
      <c r="N5" s="77">
        <f>183.799710470461*0.53</f>
        <v>97.413846549344342</v>
      </c>
      <c r="O5" s="17">
        <f t="shared" ref="O5:O29" si="0">MAX(C5:N5)</f>
        <v>193.03248213641234</v>
      </c>
      <c r="P5" s="18">
        <f t="shared" ref="P5:P29" si="1">MIN(C5:N5)</f>
        <v>16.260000116980716</v>
      </c>
      <c r="Q5" s="19">
        <f t="shared" ref="Q5:Q29" si="2">AVERAGE(C5:N5)</f>
        <v>80.961599972165033</v>
      </c>
    </row>
    <row r="6" spans="1:18" ht="19.5" customHeight="1">
      <c r="A6" s="28">
        <v>2</v>
      </c>
      <c r="B6" s="21" t="s">
        <v>21</v>
      </c>
      <c r="C6" s="22" t="s">
        <v>22</v>
      </c>
      <c r="D6" s="26">
        <v>85.89</v>
      </c>
      <c r="E6" s="26">
        <v>76.64</v>
      </c>
      <c r="F6" s="26">
        <v>84.9</v>
      </c>
      <c r="G6" s="26">
        <v>117.9</v>
      </c>
      <c r="H6" s="26">
        <v>86.03</v>
      </c>
      <c r="I6" s="26">
        <v>81.599999999999994</v>
      </c>
      <c r="J6" s="26">
        <v>135.03</v>
      </c>
      <c r="K6" s="26">
        <v>153.02000000000001</v>
      </c>
      <c r="L6" s="26">
        <v>231.7</v>
      </c>
      <c r="M6" s="26">
        <v>221.27</v>
      </c>
      <c r="N6" s="78">
        <v>102.2</v>
      </c>
      <c r="O6" s="25">
        <f t="shared" si="0"/>
        <v>231.7</v>
      </c>
      <c r="P6" s="26">
        <f t="shared" si="1"/>
        <v>76.64</v>
      </c>
      <c r="Q6" s="27">
        <f t="shared" si="2"/>
        <v>125.10727272727273</v>
      </c>
    </row>
    <row r="7" spans="1:18" ht="19.5" customHeight="1">
      <c r="A7" s="28">
        <v>3</v>
      </c>
      <c r="B7" s="21" t="s">
        <v>23</v>
      </c>
      <c r="C7" s="22" t="s">
        <v>22</v>
      </c>
      <c r="D7" s="26" t="s">
        <v>22</v>
      </c>
      <c r="E7" s="26">
        <v>8.33</v>
      </c>
      <c r="F7" s="26" t="s">
        <v>22</v>
      </c>
      <c r="G7" s="26">
        <v>11.64</v>
      </c>
      <c r="H7" s="26" t="s">
        <v>22</v>
      </c>
      <c r="I7" s="26">
        <v>7.61</v>
      </c>
      <c r="J7" s="26" t="s">
        <v>22</v>
      </c>
      <c r="K7" s="26" t="s">
        <v>22</v>
      </c>
      <c r="L7" s="26" t="s">
        <v>22</v>
      </c>
      <c r="M7" s="26">
        <v>37.299999999999997</v>
      </c>
      <c r="N7" s="78" t="s">
        <v>22</v>
      </c>
      <c r="O7" s="25">
        <f t="shared" si="0"/>
        <v>37.299999999999997</v>
      </c>
      <c r="P7" s="26">
        <f t="shared" si="1"/>
        <v>7.61</v>
      </c>
      <c r="Q7" s="27">
        <f t="shared" si="2"/>
        <v>16.22</v>
      </c>
    </row>
    <row r="8" spans="1:18" ht="19.5" customHeight="1">
      <c r="A8" s="20">
        <v>4</v>
      </c>
      <c r="B8" s="21" t="s">
        <v>24</v>
      </c>
      <c r="C8" s="22" t="s">
        <v>22</v>
      </c>
      <c r="D8" s="26" t="s">
        <v>22</v>
      </c>
      <c r="E8" s="26" t="s">
        <v>22</v>
      </c>
      <c r="F8" s="26">
        <v>27.241461234791601</v>
      </c>
      <c r="G8" s="26">
        <v>15.18976687693028</v>
      </c>
      <c r="H8" s="26">
        <v>22.049119033050047</v>
      </c>
      <c r="I8" s="26">
        <v>28.924089623947808</v>
      </c>
      <c r="J8" s="26">
        <v>70.590910617640574</v>
      </c>
      <c r="K8" s="26">
        <v>88.691198272195308</v>
      </c>
      <c r="L8" s="26">
        <v>84.484104213510804</v>
      </c>
      <c r="M8" s="26">
        <v>84.450069461804318</v>
      </c>
      <c r="N8" s="78">
        <v>73.4669322536419</v>
      </c>
      <c r="O8" s="25">
        <f t="shared" si="0"/>
        <v>88.691198272195308</v>
      </c>
      <c r="P8" s="26">
        <f t="shared" si="1"/>
        <v>15.18976687693028</v>
      </c>
      <c r="Q8" s="27">
        <f t="shared" si="2"/>
        <v>55.009739065279192</v>
      </c>
    </row>
    <row r="9" spans="1:18" ht="19.5" customHeight="1">
      <c r="A9" s="29">
        <v>5</v>
      </c>
      <c r="B9" s="30" t="s">
        <v>25</v>
      </c>
      <c r="C9" s="79">
        <v>25.38</v>
      </c>
      <c r="D9" s="36">
        <v>34.07</v>
      </c>
      <c r="E9" s="80">
        <v>25.24</v>
      </c>
      <c r="F9" s="36">
        <v>24.11</v>
      </c>
      <c r="G9" s="36">
        <v>21.51</v>
      </c>
      <c r="H9" s="36">
        <v>20.95</v>
      </c>
      <c r="I9" s="80">
        <v>22.32</v>
      </c>
      <c r="J9" s="36">
        <v>24.74</v>
      </c>
      <c r="K9" s="36">
        <v>30.02</v>
      </c>
      <c r="L9" s="36">
        <v>25.87</v>
      </c>
      <c r="M9" s="36">
        <v>21.05</v>
      </c>
      <c r="N9" s="81">
        <v>20.2</v>
      </c>
      <c r="O9" s="35">
        <f t="shared" si="0"/>
        <v>34.07</v>
      </c>
      <c r="P9" s="36">
        <f t="shared" si="1"/>
        <v>20.2</v>
      </c>
      <c r="Q9" s="37">
        <f t="shared" si="2"/>
        <v>24.621666666666666</v>
      </c>
    </row>
    <row r="10" spans="1:18" ht="19.5" customHeight="1">
      <c r="A10" s="38">
        <v>6</v>
      </c>
      <c r="B10" s="39" t="s">
        <v>26</v>
      </c>
      <c r="C10" s="64">
        <v>155.04513078470825</v>
      </c>
      <c r="D10" s="43">
        <v>221.75080229226364</v>
      </c>
      <c r="E10" s="43">
        <v>166.0250821355236</v>
      </c>
      <c r="F10" s="43">
        <v>195.3500914634146</v>
      </c>
      <c r="G10" s="43">
        <v>168.43659414225942</v>
      </c>
      <c r="H10" s="82">
        <v>595.36453460620532</v>
      </c>
      <c r="I10" s="91">
        <v>293.96152027027028</v>
      </c>
      <c r="J10" s="43">
        <v>352.74357723577236</v>
      </c>
      <c r="K10" s="43">
        <v>288.5666990291262</v>
      </c>
      <c r="L10" s="43">
        <v>238.4827449078565</v>
      </c>
      <c r="M10" s="43">
        <v>177.70715625000003</v>
      </c>
      <c r="N10" s="83">
        <v>646.50256097560975</v>
      </c>
      <c r="O10" s="42">
        <f t="shared" si="0"/>
        <v>646.50256097560975</v>
      </c>
      <c r="P10" s="43">
        <f t="shared" si="1"/>
        <v>155.04513078470825</v>
      </c>
      <c r="Q10" s="44">
        <f t="shared" si="2"/>
        <v>291.66137450775085</v>
      </c>
    </row>
    <row r="11" spans="1:18" ht="19.5" customHeight="1">
      <c r="A11" s="45">
        <v>7</v>
      </c>
      <c r="B11" s="46" t="s">
        <v>27</v>
      </c>
      <c r="C11" s="92" t="s">
        <v>22</v>
      </c>
      <c r="D11" s="48" t="s">
        <v>22</v>
      </c>
      <c r="E11" s="48">
        <v>58.4</v>
      </c>
      <c r="F11" s="48">
        <v>53.16</v>
      </c>
      <c r="G11" s="48">
        <v>41.39</v>
      </c>
      <c r="H11" s="48">
        <v>19.29</v>
      </c>
      <c r="I11" s="48">
        <v>68.150000000000006</v>
      </c>
      <c r="J11" s="48">
        <v>128.32</v>
      </c>
      <c r="K11" s="48">
        <v>89.6</v>
      </c>
      <c r="L11" s="48">
        <v>141.30000000000001</v>
      </c>
      <c r="M11" s="48">
        <v>100.58</v>
      </c>
      <c r="N11" s="84">
        <v>65.739999999999995</v>
      </c>
      <c r="O11" s="47">
        <f t="shared" si="0"/>
        <v>141.30000000000001</v>
      </c>
      <c r="P11" s="48">
        <f t="shared" si="1"/>
        <v>19.29</v>
      </c>
      <c r="Q11" s="49">
        <f t="shared" si="2"/>
        <v>76.592999999999989</v>
      </c>
      <c r="R11" s="50" t="s">
        <v>28</v>
      </c>
    </row>
    <row r="12" spans="1:18" ht="19.5" customHeight="1">
      <c r="A12" s="51">
        <v>8</v>
      </c>
      <c r="B12" s="13" t="s">
        <v>29</v>
      </c>
      <c r="C12" s="76">
        <v>33.334499999999998</v>
      </c>
      <c r="D12" s="18">
        <v>62.256100000000004</v>
      </c>
      <c r="E12" s="18">
        <v>82.634500000000003</v>
      </c>
      <c r="F12" s="18">
        <v>58.169400000000003</v>
      </c>
      <c r="G12" s="18">
        <v>51.306899999999999</v>
      </c>
      <c r="H12" s="18">
        <v>55.996700000000004</v>
      </c>
      <c r="I12" s="18">
        <v>46.0901</v>
      </c>
      <c r="J12" s="18">
        <v>21.723800000000001</v>
      </c>
      <c r="K12" s="18">
        <v>4.9437999999999995</v>
      </c>
      <c r="L12" s="18">
        <v>8.9032</v>
      </c>
      <c r="M12" s="18">
        <v>18.0533</v>
      </c>
      <c r="N12" s="77">
        <v>11.184000000000001</v>
      </c>
      <c r="O12" s="17">
        <f t="shared" si="0"/>
        <v>82.634500000000003</v>
      </c>
      <c r="P12" s="18">
        <f t="shared" si="1"/>
        <v>4.9437999999999995</v>
      </c>
      <c r="Q12" s="19">
        <f t="shared" si="2"/>
        <v>37.883024999999996</v>
      </c>
    </row>
    <row r="13" spans="1:18" ht="19.5" customHeight="1">
      <c r="A13" s="20">
        <v>9</v>
      </c>
      <c r="B13" s="21" t="s">
        <v>30</v>
      </c>
      <c r="C13" s="22">
        <v>56.36</v>
      </c>
      <c r="D13" s="26">
        <v>73.83</v>
      </c>
      <c r="E13" s="26">
        <v>50.22</v>
      </c>
      <c r="F13" s="26">
        <v>40.92</v>
      </c>
      <c r="G13" s="26">
        <v>38.32</v>
      </c>
      <c r="H13" s="26">
        <v>51.35</v>
      </c>
      <c r="I13" s="26">
        <v>60.88</v>
      </c>
      <c r="J13" s="26">
        <v>66.349999999999994</v>
      </c>
      <c r="K13" s="26">
        <v>75.44</v>
      </c>
      <c r="L13" s="26">
        <v>85.63</v>
      </c>
      <c r="M13" s="26">
        <v>111.55</v>
      </c>
      <c r="N13" s="78">
        <v>66.16</v>
      </c>
      <c r="O13" s="25">
        <f t="shared" si="0"/>
        <v>111.55</v>
      </c>
      <c r="P13" s="26">
        <f t="shared" si="1"/>
        <v>38.32</v>
      </c>
      <c r="Q13" s="27">
        <f t="shared" si="2"/>
        <v>64.750833333333333</v>
      </c>
      <c r="R13" s="54" t="s">
        <v>31</v>
      </c>
    </row>
    <row r="14" spans="1:18" ht="19.5" customHeight="1">
      <c r="A14" s="20">
        <v>10</v>
      </c>
      <c r="B14" s="21" t="s">
        <v>32</v>
      </c>
      <c r="C14" s="22">
        <v>43.036973224472931</v>
      </c>
      <c r="D14" s="93">
        <v>63.433502377719506</v>
      </c>
      <c r="E14" s="93">
        <v>46.346347674178865</v>
      </c>
      <c r="F14" s="26">
        <v>49.970588653728811</v>
      </c>
      <c r="G14" s="26">
        <v>37.70723490995853</v>
      </c>
      <c r="H14" s="26">
        <v>50.659233788418604</v>
      </c>
      <c r="I14" s="26">
        <v>72.085211871119895</v>
      </c>
      <c r="J14" s="26">
        <v>85.623953493129889</v>
      </c>
      <c r="K14" s="26">
        <v>97.205954299597337</v>
      </c>
      <c r="L14" s="26">
        <v>82.630146141423225</v>
      </c>
      <c r="M14" s="26">
        <v>94.142395809174218</v>
      </c>
      <c r="N14" s="78">
        <v>75.634162647289756</v>
      </c>
      <c r="O14" s="25">
        <f t="shared" si="0"/>
        <v>97.205954299597337</v>
      </c>
      <c r="P14" s="26">
        <f t="shared" si="1"/>
        <v>37.70723490995853</v>
      </c>
      <c r="Q14" s="27">
        <f t="shared" si="2"/>
        <v>66.539642074184286</v>
      </c>
    </row>
    <row r="15" spans="1:18" ht="19.5" customHeight="1">
      <c r="A15" s="20">
        <v>11</v>
      </c>
      <c r="B15" s="21" t="s">
        <v>33</v>
      </c>
      <c r="C15" s="22">
        <v>58.190654837895671</v>
      </c>
      <c r="D15" s="26">
        <v>89.532880501294827</v>
      </c>
      <c r="E15" s="26">
        <v>79.555878602496421</v>
      </c>
      <c r="F15" s="26">
        <v>37.048317060632634</v>
      </c>
      <c r="G15" s="26">
        <v>49.999475109189092</v>
      </c>
      <c r="H15" s="26">
        <v>59.534340311742895</v>
      </c>
      <c r="I15" s="26">
        <v>79.190836310004855</v>
      </c>
      <c r="J15" s="26">
        <v>72.155798228662789</v>
      </c>
      <c r="K15" s="26">
        <v>77.543853248612976</v>
      </c>
      <c r="L15" s="26">
        <v>72.198064632324588</v>
      </c>
      <c r="M15" s="26">
        <v>74.195273361175794</v>
      </c>
      <c r="N15" s="78">
        <v>68.204232017362216</v>
      </c>
      <c r="O15" s="25">
        <f t="shared" si="0"/>
        <v>89.532880501294827</v>
      </c>
      <c r="P15" s="26">
        <f t="shared" si="1"/>
        <v>37.048317060632634</v>
      </c>
      <c r="Q15" s="27">
        <f t="shared" si="2"/>
        <v>68.112467018449564</v>
      </c>
      <c r="R15" s="54" t="s">
        <v>34</v>
      </c>
    </row>
    <row r="16" spans="1:18" ht="19.5" customHeight="1">
      <c r="A16" s="20">
        <v>12</v>
      </c>
      <c r="B16" s="21" t="s">
        <v>35</v>
      </c>
      <c r="C16" s="22">
        <v>34</v>
      </c>
      <c r="D16" s="26">
        <v>88.5</v>
      </c>
      <c r="E16" s="26">
        <v>15.8</v>
      </c>
      <c r="F16" s="26">
        <v>13.9</v>
      </c>
      <c r="G16" s="26">
        <v>20</v>
      </c>
      <c r="H16" s="26">
        <v>28.2</v>
      </c>
      <c r="I16" s="26">
        <v>6.8</v>
      </c>
      <c r="J16" s="26">
        <v>19.3</v>
      </c>
      <c r="K16" s="26">
        <v>28.3</v>
      </c>
      <c r="L16" s="26">
        <v>21.7</v>
      </c>
      <c r="M16" s="26">
        <v>12.6</v>
      </c>
      <c r="N16" s="78">
        <v>25.1</v>
      </c>
      <c r="O16" s="25">
        <f t="shared" si="0"/>
        <v>88.5</v>
      </c>
      <c r="P16" s="26">
        <f t="shared" si="1"/>
        <v>6.8</v>
      </c>
      <c r="Q16" s="27">
        <f t="shared" si="2"/>
        <v>26.183333333333341</v>
      </c>
    </row>
    <row r="17" spans="1:18" ht="19.5" customHeight="1">
      <c r="A17" s="20">
        <v>13</v>
      </c>
      <c r="B17" s="21" t="s">
        <v>36</v>
      </c>
      <c r="C17" s="22">
        <v>36.549999999999997</v>
      </c>
      <c r="D17" s="26">
        <v>69.8</v>
      </c>
      <c r="E17" s="26">
        <v>42.06</v>
      </c>
      <c r="F17" s="26">
        <v>42.46</v>
      </c>
      <c r="G17" s="26">
        <v>37.83</v>
      </c>
      <c r="H17" s="26">
        <v>34.049999999999997</v>
      </c>
      <c r="I17" s="26">
        <v>24.24</v>
      </c>
      <c r="J17" s="26">
        <v>30.34</v>
      </c>
      <c r="K17" s="26">
        <v>48.35</v>
      </c>
      <c r="L17" s="26">
        <v>23.77</v>
      </c>
      <c r="M17" s="26">
        <v>39.32</v>
      </c>
      <c r="N17" s="78">
        <v>46.33</v>
      </c>
      <c r="O17" s="25">
        <f t="shared" si="0"/>
        <v>69.8</v>
      </c>
      <c r="P17" s="26">
        <f t="shared" si="1"/>
        <v>23.77</v>
      </c>
      <c r="Q17" s="27">
        <f t="shared" si="2"/>
        <v>39.591666666666661</v>
      </c>
    </row>
    <row r="18" spans="1:18" ht="19.5" customHeight="1">
      <c r="A18" s="20">
        <v>14</v>
      </c>
      <c r="B18" s="21" t="s">
        <v>37</v>
      </c>
      <c r="C18" s="22" t="s">
        <v>22</v>
      </c>
      <c r="D18" s="26" t="s">
        <v>22</v>
      </c>
      <c r="E18" s="26">
        <v>139.64196408555179</v>
      </c>
      <c r="F18" s="26" t="s">
        <v>22</v>
      </c>
      <c r="G18" s="26" t="s">
        <v>22</v>
      </c>
      <c r="H18" s="26">
        <v>83.745825854517406</v>
      </c>
      <c r="I18" s="26">
        <v>69.776631047711035</v>
      </c>
      <c r="J18" s="26">
        <v>64.238787533403666</v>
      </c>
      <c r="K18" s="26">
        <v>82.744826470461589</v>
      </c>
      <c r="L18" s="26">
        <v>52.010182969491801</v>
      </c>
      <c r="M18" s="26">
        <v>76.378157449937689</v>
      </c>
      <c r="N18" s="78">
        <v>80.050471238387743</v>
      </c>
      <c r="O18" s="25">
        <f t="shared" si="0"/>
        <v>139.64196408555179</v>
      </c>
      <c r="P18" s="26">
        <f t="shared" si="1"/>
        <v>52.010182969491801</v>
      </c>
      <c r="Q18" s="27">
        <f t="shared" si="2"/>
        <v>81.073355831182838</v>
      </c>
    </row>
    <row r="19" spans="1:18" ht="19.5" customHeight="1">
      <c r="A19" s="20">
        <v>15</v>
      </c>
      <c r="B19" s="21" t="s">
        <v>38</v>
      </c>
      <c r="C19" s="22">
        <v>35.549999999999997</v>
      </c>
      <c r="D19" s="26">
        <v>42.92</v>
      </c>
      <c r="E19" s="26">
        <v>30.32</v>
      </c>
      <c r="F19" s="26">
        <v>27.73</v>
      </c>
      <c r="G19" s="26">
        <v>31.55</v>
      </c>
      <c r="H19" s="26">
        <v>31.6</v>
      </c>
      <c r="I19" s="26">
        <v>37.6</v>
      </c>
      <c r="J19" s="26">
        <v>56.39</v>
      </c>
      <c r="K19" s="26">
        <v>90.92</v>
      </c>
      <c r="L19" s="26">
        <v>50.02</v>
      </c>
      <c r="M19" s="26">
        <v>61.28</v>
      </c>
      <c r="N19" s="78">
        <v>55.91</v>
      </c>
      <c r="O19" s="25">
        <f t="shared" si="0"/>
        <v>90.92</v>
      </c>
      <c r="P19" s="26">
        <f t="shared" si="1"/>
        <v>27.73</v>
      </c>
      <c r="Q19" s="27">
        <f t="shared" si="2"/>
        <v>45.982499999999995</v>
      </c>
    </row>
    <row r="20" spans="1:18" ht="19.5" customHeight="1">
      <c r="A20" s="94">
        <v>16</v>
      </c>
      <c r="B20" s="57" t="s">
        <v>39</v>
      </c>
      <c r="C20" s="67">
        <v>122.2</v>
      </c>
      <c r="D20" s="62">
        <v>201.7</v>
      </c>
      <c r="E20" s="62">
        <v>174.5</v>
      </c>
      <c r="F20" s="62">
        <v>135</v>
      </c>
      <c r="G20" s="62">
        <v>114.7</v>
      </c>
      <c r="H20" s="62">
        <v>133.4</v>
      </c>
      <c r="I20" s="62">
        <v>70.400000000000006</v>
      </c>
      <c r="J20" s="62">
        <v>77</v>
      </c>
      <c r="K20" s="62">
        <v>96.4</v>
      </c>
      <c r="L20" s="62">
        <v>77.599999999999994</v>
      </c>
      <c r="M20" s="62">
        <v>95.5</v>
      </c>
      <c r="N20" s="85">
        <v>122.3</v>
      </c>
      <c r="O20" s="61">
        <f t="shared" si="0"/>
        <v>201.7</v>
      </c>
      <c r="P20" s="62">
        <f t="shared" si="1"/>
        <v>70.400000000000006</v>
      </c>
      <c r="Q20" s="63">
        <f t="shared" si="2"/>
        <v>118.39166666666667</v>
      </c>
    </row>
    <row r="21" spans="1:18" ht="19.5" customHeight="1">
      <c r="A21" s="38">
        <v>17</v>
      </c>
      <c r="B21" s="39" t="s">
        <v>40</v>
      </c>
      <c r="C21" s="64" t="s">
        <v>22</v>
      </c>
      <c r="D21" s="43" t="s">
        <v>22</v>
      </c>
      <c r="E21" s="43" t="s">
        <v>22</v>
      </c>
      <c r="F21" s="43" t="s">
        <v>22</v>
      </c>
      <c r="G21" s="43" t="s">
        <v>22</v>
      </c>
      <c r="H21" s="43">
        <v>40.247465729310065</v>
      </c>
      <c r="I21" s="43">
        <v>44.458852572276193</v>
      </c>
      <c r="J21" s="43">
        <v>37.692015899562101</v>
      </c>
      <c r="K21" s="43">
        <v>47.006838201870195</v>
      </c>
      <c r="L21" s="43">
        <v>28.757978883620698</v>
      </c>
      <c r="M21" s="43">
        <v>41.901668119467033</v>
      </c>
      <c r="N21" s="83">
        <v>26.167242545258311</v>
      </c>
      <c r="O21" s="42">
        <f t="shared" si="0"/>
        <v>47.006838201870195</v>
      </c>
      <c r="P21" s="43">
        <f t="shared" si="1"/>
        <v>26.167242545258311</v>
      </c>
      <c r="Q21" s="44">
        <f t="shared" si="2"/>
        <v>38.033151707337808</v>
      </c>
      <c r="R21" s="65"/>
    </row>
    <row r="22" spans="1:18" ht="19.5" customHeight="1">
      <c r="A22" s="20">
        <v>18</v>
      </c>
      <c r="B22" s="21" t="s">
        <v>41</v>
      </c>
      <c r="C22" s="22">
        <v>26.764385735685963</v>
      </c>
      <c r="D22" s="26">
        <v>39.918389396211488</v>
      </c>
      <c r="E22" s="26">
        <v>32.679670393708932</v>
      </c>
      <c r="F22" s="26">
        <v>29.606586684826524</v>
      </c>
      <c r="G22" s="26">
        <v>36.190392932403739</v>
      </c>
      <c r="H22" s="26">
        <v>34.548585363982063</v>
      </c>
      <c r="I22" s="26">
        <v>22.143968659252153</v>
      </c>
      <c r="J22" s="26">
        <v>30.134808094160775</v>
      </c>
      <c r="K22" s="26">
        <v>60.526252870068177</v>
      </c>
      <c r="L22" s="26">
        <v>49.1796717427179</v>
      </c>
      <c r="M22" s="26">
        <v>66.268587483367654</v>
      </c>
      <c r="N22" s="78">
        <v>64.459744838521473</v>
      </c>
      <c r="O22" s="25">
        <f t="shared" si="0"/>
        <v>66.268587483367654</v>
      </c>
      <c r="P22" s="26">
        <f t="shared" si="1"/>
        <v>22.143968659252153</v>
      </c>
      <c r="Q22" s="27">
        <f t="shared" si="2"/>
        <v>41.035087016242237</v>
      </c>
    </row>
    <row r="23" spans="1:18" ht="19.5" customHeight="1">
      <c r="A23" s="20">
        <v>19</v>
      </c>
      <c r="B23" s="21" t="s">
        <v>42</v>
      </c>
      <c r="C23" s="22" t="s">
        <v>22</v>
      </c>
      <c r="D23" s="86">
        <v>250.4</v>
      </c>
      <c r="E23" s="26">
        <v>86.1</v>
      </c>
      <c r="F23" s="26">
        <v>61.22</v>
      </c>
      <c r="G23" s="26">
        <v>60.895000000000003</v>
      </c>
      <c r="H23" s="26">
        <v>70.022000000000006</v>
      </c>
      <c r="I23" s="26">
        <v>59.586799999999997</v>
      </c>
      <c r="J23" s="26">
        <v>50.48</v>
      </c>
      <c r="K23" s="26">
        <v>35.700000000000003</v>
      </c>
      <c r="L23" s="26">
        <v>44.92</v>
      </c>
      <c r="M23" s="26">
        <v>32.99</v>
      </c>
      <c r="N23" s="78">
        <v>63.53</v>
      </c>
      <c r="O23" s="25">
        <f t="shared" si="0"/>
        <v>250.4</v>
      </c>
      <c r="P23" s="26">
        <f t="shared" si="1"/>
        <v>32.99</v>
      </c>
      <c r="Q23" s="27">
        <f t="shared" si="2"/>
        <v>74.167618181818185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6" t="s">
        <v>22</v>
      </c>
      <c r="E24" s="26" t="s">
        <v>22</v>
      </c>
      <c r="F24" s="26" t="s">
        <v>22</v>
      </c>
      <c r="G24" s="26" t="s">
        <v>22</v>
      </c>
      <c r="H24" s="26" t="s">
        <v>22</v>
      </c>
      <c r="I24" s="26">
        <v>36.630000000000003</v>
      </c>
      <c r="J24" s="26">
        <v>102.2</v>
      </c>
      <c r="K24" s="26">
        <v>230.7</v>
      </c>
      <c r="L24" s="26">
        <v>309.7</v>
      </c>
      <c r="M24" s="26">
        <v>342.2</v>
      </c>
      <c r="N24" s="87">
        <v>303.89999999999998</v>
      </c>
      <c r="O24" s="25">
        <f t="shared" si="0"/>
        <v>342.2</v>
      </c>
      <c r="P24" s="26">
        <f t="shared" si="1"/>
        <v>36.630000000000003</v>
      </c>
      <c r="Q24" s="27">
        <f t="shared" si="2"/>
        <v>220.88833333333332</v>
      </c>
      <c r="R24" s="50" t="s">
        <v>45</v>
      </c>
    </row>
    <row r="25" spans="1:18" ht="19.5" customHeight="1">
      <c r="A25" s="45">
        <v>21</v>
      </c>
      <c r="B25" s="46" t="s">
        <v>46</v>
      </c>
      <c r="C25" s="92" t="s">
        <v>22</v>
      </c>
      <c r="D25" s="48" t="s">
        <v>22</v>
      </c>
      <c r="E25" s="48" t="s">
        <v>22</v>
      </c>
      <c r="F25" s="48" t="s">
        <v>22</v>
      </c>
      <c r="G25" s="48" t="s">
        <v>22</v>
      </c>
      <c r="H25" s="48" t="s">
        <v>22</v>
      </c>
      <c r="I25" s="48" t="s">
        <v>22</v>
      </c>
      <c r="J25" s="88">
        <v>45.41</v>
      </c>
      <c r="K25" s="48">
        <v>64.33</v>
      </c>
      <c r="L25" s="48">
        <v>59.57</v>
      </c>
      <c r="M25" s="48">
        <v>90.06</v>
      </c>
      <c r="N25" s="90">
        <v>107.93</v>
      </c>
      <c r="O25" s="47">
        <f t="shared" si="0"/>
        <v>107.93</v>
      </c>
      <c r="P25" s="48">
        <f t="shared" si="1"/>
        <v>45.41</v>
      </c>
      <c r="Q25" s="49">
        <f t="shared" si="2"/>
        <v>73.460000000000008</v>
      </c>
      <c r="R25" s="50" t="s">
        <v>47</v>
      </c>
    </row>
    <row r="26" spans="1:18" ht="19.5" customHeight="1">
      <c r="A26" s="51">
        <v>22</v>
      </c>
      <c r="B26" s="13" t="s">
        <v>48</v>
      </c>
      <c r="C26" s="76">
        <v>93.14</v>
      </c>
      <c r="D26" s="18">
        <v>79.86</v>
      </c>
      <c r="E26" s="18">
        <v>90.13</v>
      </c>
      <c r="F26" s="18">
        <v>68.510000000000005</v>
      </c>
      <c r="G26" s="18">
        <v>47.64</v>
      </c>
      <c r="H26" s="18">
        <v>45.96</v>
      </c>
      <c r="I26" s="18">
        <v>69.97</v>
      </c>
      <c r="J26" s="18">
        <v>117.33</v>
      </c>
      <c r="K26" s="18">
        <v>146.33000000000001</v>
      </c>
      <c r="L26" s="18">
        <v>111.47</v>
      </c>
      <c r="M26" s="18">
        <v>130.65</v>
      </c>
      <c r="N26" s="77">
        <v>100.54</v>
      </c>
      <c r="O26" s="17">
        <f t="shared" si="0"/>
        <v>146.33000000000001</v>
      </c>
      <c r="P26" s="18">
        <f t="shared" si="1"/>
        <v>45.96</v>
      </c>
      <c r="Q26" s="19">
        <f t="shared" si="2"/>
        <v>91.794166666666669</v>
      </c>
    </row>
    <row r="27" spans="1:18" ht="19.5" customHeight="1">
      <c r="A27" s="20">
        <v>23</v>
      </c>
      <c r="B27" s="21" t="s">
        <v>49</v>
      </c>
      <c r="C27" s="22" t="s">
        <v>22</v>
      </c>
      <c r="D27" s="26" t="s">
        <v>22</v>
      </c>
      <c r="E27" s="86" t="s">
        <v>22</v>
      </c>
      <c r="F27" s="26">
        <v>45.057097182508784</v>
      </c>
      <c r="G27" s="26">
        <v>19.945773173213823</v>
      </c>
      <c r="H27" s="26">
        <v>37.750213418152519</v>
      </c>
      <c r="I27" s="26">
        <v>45.190932456706477</v>
      </c>
      <c r="J27" s="26">
        <v>44.464755862139803</v>
      </c>
      <c r="K27" s="26">
        <v>48.140514374771222</v>
      </c>
      <c r="L27" s="26">
        <v>28.280053575026614</v>
      </c>
      <c r="M27" s="26">
        <v>45.246112880989998</v>
      </c>
      <c r="N27" s="87">
        <v>33.334659518867959</v>
      </c>
      <c r="O27" s="25">
        <f t="shared" si="0"/>
        <v>48.140514374771222</v>
      </c>
      <c r="P27" s="26">
        <f t="shared" si="1"/>
        <v>19.945773173213823</v>
      </c>
      <c r="Q27" s="27">
        <f t="shared" si="2"/>
        <v>38.601123604708576</v>
      </c>
      <c r="R27" s="50" t="s">
        <v>50</v>
      </c>
    </row>
    <row r="28" spans="1:18" ht="19.5" customHeight="1">
      <c r="A28" s="20">
        <v>24</v>
      </c>
      <c r="B28" s="21" t="s">
        <v>51</v>
      </c>
      <c r="C28" s="95" t="s">
        <v>22</v>
      </c>
      <c r="D28" s="26">
        <v>743.5</v>
      </c>
      <c r="E28" s="26">
        <v>290.3</v>
      </c>
      <c r="F28" s="26">
        <v>289.3</v>
      </c>
      <c r="G28" s="26">
        <v>178.9</v>
      </c>
      <c r="H28" s="26" t="s">
        <v>22</v>
      </c>
      <c r="I28" s="26">
        <v>117</v>
      </c>
      <c r="J28" s="26">
        <v>58.2</v>
      </c>
      <c r="K28" s="26">
        <v>47.2</v>
      </c>
      <c r="L28" s="26" t="s">
        <v>22</v>
      </c>
      <c r="M28" s="26">
        <v>482.1</v>
      </c>
      <c r="N28" s="78" t="s">
        <v>22</v>
      </c>
      <c r="O28" s="25">
        <f t="shared" si="0"/>
        <v>743.5</v>
      </c>
      <c r="P28" s="26">
        <f t="shared" si="1"/>
        <v>47.2</v>
      </c>
      <c r="Q28" s="27">
        <f t="shared" si="2"/>
        <v>275.8125</v>
      </c>
      <c r="R28" s="50" t="s">
        <v>52</v>
      </c>
    </row>
    <row r="29" spans="1:18" ht="19.5" customHeight="1">
      <c r="A29" s="56">
        <v>25</v>
      </c>
      <c r="B29" s="57" t="s">
        <v>53</v>
      </c>
      <c r="C29" s="67" t="s">
        <v>22</v>
      </c>
      <c r="D29" s="62" t="s">
        <v>22</v>
      </c>
      <c r="E29" s="62" t="s">
        <v>22</v>
      </c>
      <c r="F29" s="62" t="s">
        <v>22</v>
      </c>
      <c r="G29" s="62" t="s">
        <v>22</v>
      </c>
      <c r="H29" s="62">
        <v>33.306653595752238</v>
      </c>
      <c r="I29" s="62">
        <v>99.039608026813454</v>
      </c>
      <c r="J29" s="62">
        <v>91.325532756893011</v>
      </c>
      <c r="K29" s="62">
        <v>75.967178136224192</v>
      </c>
      <c r="L29" s="62">
        <v>63.443868863017201</v>
      </c>
      <c r="M29" s="62">
        <v>65.015552751255086</v>
      </c>
      <c r="N29" s="85">
        <v>60.220594806046961</v>
      </c>
      <c r="O29" s="61">
        <f t="shared" si="0"/>
        <v>99.039608026813454</v>
      </c>
      <c r="P29" s="62">
        <f t="shared" si="1"/>
        <v>33.306653595752238</v>
      </c>
      <c r="Q29" s="63">
        <f t="shared" si="2"/>
        <v>69.75985556228602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>
      <c r="A116" s="6"/>
    </row>
    <row r="117" spans="1:1" ht="19.5" customHeight="1">
      <c r="A117" s="6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4"/>
      <c r="B2" s="5" t="s">
        <v>59</v>
      </c>
    </row>
    <row r="3" spans="1:18" ht="19.5" customHeight="1">
      <c r="O3" s="6" t="s">
        <v>60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76">
        <f>22.5545756020298*0.53</f>
        <v>11.953925069075794</v>
      </c>
      <c r="D5" s="18">
        <f>10.9508789222276*0.53</f>
        <v>5.8039658287806288</v>
      </c>
      <c r="E5" s="18">
        <f>19.6993070573722*0.53</f>
        <v>10.440632740407265</v>
      </c>
      <c r="F5" s="18">
        <f>16.2431019002167*0.53</f>
        <v>8.6088440071148522</v>
      </c>
      <c r="G5" s="18">
        <f>17.1576451793343*0.53</f>
        <v>9.0935519450471798</v>
      </c>
      <c r="H5" s="18">
        <f>6.24942692161494*0.53</f>
        <v>3.3121962684559181</v>
      </c>
      <c r="I5" s="18">
        <f>2.54238477538176*0.53</f>
        <v>1.3474639309523329</v>
      </c>
      <c r="J5" s="18">
        <f>1.95514718234852*0.53</f>
        <v>1.0362280066447156</v>
      </c>
      <c r="K5" s="18">
        <f>15.9453403391629*0.53</f>
        <v>8.4510303797563378</v>
      </c>
      <c r="L5" s="18">
        <f>16.1676719251296*0.53</f>
        <v>8.5688661203186882</v>
      </c>
      <c r="M5" s="18">
        <f>17.69043650833*0.53</f>
        <v>9.3759313494149001</v>
      </c>
      <c r="N5" s="77">
        <f>5.6805598799556*0.53</f>
        <v>3.0106967363764681</v>
      </c>
      <c r="O5" s="17">
        <f t="shared" ref="O5:O29" si="0">MAX(C5:N5)</f>
        <v>11.953925069075794</v>
      </c>
      <c r="P5" s="18">
        <f t="shared" ref="P5:P29" si="1">MIN(C5:N5)</f>
        <v>1.0362280066447156</v>
      </c>
      <c r="Q5" s="19">
        <f t="shared" ref="Q5:Q29" si="2">AVERAGE(C5:N5)</f>
        <v>6.7502776985287563</v>
      </c>
    </row>
    <row r="6" spans="1:18" ht="19.5" customHeight="1">
      <c r="A6" s="28">
        <v>2</v>
      </c>
      <c r="B6" s="21" t="s">
        <v>21</v>
      </c>
      <c r="C6" s="22" t="s">
        <v>22</v>
      </c>
      <c r="D6" s="26">
        <v>8.77</v>
      </c>
      <c r="E6" s="26">
        <v>14.5</v>
      </c>
      <c r="F6" s="26">
        <v>10.199999999999999</v>
      </c>
      <c r="G6" s="26">
        <v>7.2</v>
      </c>
      <c r="H6" s="26">
        <v>6.49</v>
      </c>
      <c r="I6" s="26">
        <v>5</v>
      </c>
      <c r="J6" s="26">
        <v>4.96</v>
      </c>
      <c r="K6" s="26">
        <v>4.2300000000000004</v>
      </c>
      <c r="L6" s="26">
        <v>5.59</v>
      </c>
      <c r="M6" s="26">
        <v>6.15</v>
      </c>
      <c r="N6" s="78">
        <v>7.92</v>
      </c>
      <c r="O6" s="25">
        <f t="shared" si="0"/>
        <v>14.5</v>
      </c>
      <c r="P6" s="26">
        <f t="shared" si="1"/>
        <v>4.2300000000000004</v>
      </c>
      <c r="Q6" s="27">
        <f t="shared" si="2"/>
        <v>7.3645454545454561</v>
      </c>
    </row>
    <row r="7" spans="1:18" ht="19.5" customHeight="1">
      <c r="A7" s="28">
        <v>3</v>
      </c>
      <c r="B7" s="21" t="s">
        <v>23</v>
      </c>
      <c r="C7" s="22" t="s">
        <v>22</v>
      </c>
      <c r="D7" s="26" t="s">
        <v>22</v>
      </c>
      <c r="E7" s="26">
        <v>3.78</v>
      </c>
      <c r="F7" s="26" t="s">
        <v>22</v>
      </c>
      <c r="G7" s="26">
        <v>3.4</v>
      </c>
      <c r="H7" s="26" t="s">
        <v>22</v>
      </c>
      <c r="I7" s="26">
        <v>3.08</v>
      </c>
      <c r="J7" s="26" t="s">
        <v>22</v>
      </c>
      <c r="K7" s="26" t="s">
        <v>22</v>
      </c>
      <c r="L7" s="26" t="s">
        <v>22</v>
      </c>
      <c r="M7" s="26">
        <v>8.93</v>
      </c>
      <c r="N7" s="78" t="s">
        <v>22</v>
      </c>
      <c r="O7" s="25">
        <f t="shared" si="0"/>
        <v>8.93</v>
      </c>
      <c r="P7" s="26">
        <f t="shared" si="1"/>
        <v>3.08</v>
      </c>
      <c r="Q7" s="27">
        <f t="shared" si="2"/>
        <v>4.7974999999999994</v>
      </c>
    </row>
    <row r="8" spans="1:18" ht="19.5" customHeight="1">
      <c r="A8" s="20">
        <v>4</v>
      </c>
      <c r="B8" s="21" t="s">
        <v>24</v>
      </c>
      <c r="C8" s="22" t="s">
        <v>22</v>
      </c>
      <c r="D8" s="26" t="s">
        <v>22</v>
      </c>
      <c r="E8" s="26" t="s">
        <v>22</v>
      </c>
      <c r="F8" s="26">
        <v>20.630315493457783</v>
      </c>
      <c r="G8" s="26">
        <v>8.8296752011585493</v>
      </c>
      <c r="H8" s="26">
        <v>7.8361258204060782</v>
      </c>
      <c r="I8" s="26">
        <v>5.6860237325116394</v>
      </c>
      <c r="J8" s="26">
        <v>3.6901518936163997</v>
      </c>
      <c r="K8" s="26">
        <v>1.9362578594352875</v>
      </c>
      <c r="L8" s="26">
        <v>1.9118450802031222</v>
      </c>
      <c r="M8" s="26">
        <v>3.0538559770569838</v>
      </c>
      <c r="N8" s="78">
        <v>3.3682226209380826</v>
      </c>
      <c r="O8" s="25">
        <f t="shared" si="0"/>
        <v>20.630315493457783</v>
      </c>
      <c r="P8" s="26">
        <f t="shared" si="1"/>
        <v>1.9118450802031222</v>
      </c>
      <c r="Q8" s="27">
        <f t="shared" si="2"/>
        <v>6.3269415198648806</v>
      </c>
    </row>
    <row r="9" spans="1:18" ht="19.5" customHeight="1">
      <c r="A9" s="29">
        <v>5</v>
      </c>
      <c r="B9" s="30" t="s">
        <v>25</v>
      </c>
      <c r="C9" s="79">
        <v>15.77</v>
      </c>
      <c r="D9" s="36">
        <v>26.85</v>
      </c>
      <c r="E9" s="80">
        <v>31.41</v>
      </c>
      <c r="F9" s="36">
        <v>32.82</v>
      </c>
      <c r="G9" s="36">
        <v>20.91</v>
      </c>
      <c r="H9" s="36">
        <v>25.03</v>
      </c>
      <c r="I9" s="80">
        <v>11.92</v>
      </c>
      <c r="J9" s="36">
        <v>4.5199999999999996</v>
      </c>
      <c r="K9" s="36">
        <v>3.66</v>
      </c>
      <c r="L9" s="36">
        <v>3.72</v>
      </c>
      <c r="M9" s="36">
        <v>3.24</v>
      </c>
      <c r="N9" s="81">
        <v>5.0199999999999996</v>
      </c>
      <c r="O9" s="35">
        <f t="shared" si="0"/>
        <v>32.82</v>
      </c>
      <c r="P9" s="36">
        <f t="shared" si="1"/>
        <v>3.24</v>
      </c>
      <c r="Q9" s="37">
        <f t="shared" si="2"/>
        <v>15.405833333333334</v>
      </c>
    </row>
    <row r="10" spans="1:18" ht="19.5" customHeight="1">
      <c r="A10" s="38">
        <v>6</v>
      </c>
      <c r="B10" s="39" t="s">
        <v>26</v>
      </c>
      <c r="C10" s="64">
        <v>20.608853118712272</v>
      </c>
      <c r="D10" s="43">
        <v>39.67951289398281</v>
      </c>
      <c r="E10" s="43">
        <v>37.481519507186853</v>
      </c>
      <c r="F10" s="43">
        <v>23.289481707317073</v>
      </c>
      <c r="G10" s="43">
        <v>31.769623430962344</v>
      </c>
      <c r="H10" s="82">
        <v>68.394630071599067</v>
      </c>
      <c r="I10" s="43">
        <v>29.41722972972973</v>
      </c>
      <c r="J10" s="43">
        <v>14.158536585365855</v>
      </c>
      <c r="K10" s="43">
        <v>12.628640776699028</v>
      </c>
      <c r="L10" s="43">
        <v>6.6314258001939876</v>
      </c>
      <c r="M10" s="43">
        <v>6.1476562499999998</v>
      </c>
      <c r="N10" s="83">
        <v>34.806402439024396</v>
      </c>
      <c r="O10" s="42">
        <f t="shared" si="0"/>
        <v>68.394630071599067</v>
      </c>
      <c r="P10" s="43">
        <f t="shared" si="1"/>
        <v>6.1476562499999998</v>
      </c>
      <c r="Q10" s="44">
        <f t="shared" si="2"/>
        <v>27.084459359231118</v>
      </c>
    </row>
    <row r="11" spans="1:18" ht="19.5" customHeight="1">
      <c r="A11" s="45">
        <v>7</v>
      </c>
      <c r="B11" s="46" t="s">
        <v>27</v>
      </c>
      <c r="C11" s="92" t="s">
        <v>22</v>
      </c>
      <c r="D11" s="48" t="s">
        <v>22</v>
      </c>
      <c r="E11" s="48">
        <v>37.1</v>
      </c>
      <c r="F11" s="48">
        <v>22.2</v>
      </c>
      <c r="G11" s="48">
        <v>8.83</v>
      </c>
      <c r="H11" s="48">
        <v>10.4</v>
      </c>
      <c r="I11" s="48">
        <v>34.9</v>
      </c>
      <c r="J11" s="48">
        <v>37.5</v>
      </c>
      <c r="K11" s="48">
        <v>18.100000000000001</v>
      </c>
      <c r="L11" s="48">
        <v>13.6</v>
      </c>
      <c r="M11" s="48">
        <v>14.9</v>
      </c>
      <c r="N11" s="84">
        <v>15.9</v>
      </c>
      <c r="O11" s="47">
        <f t="shared" si="0"/>
        <v>37.5</v>
      </c>
      <c r="P11" s="48">
        <f t="shared" si="1"/>
        <v>8.83</v>
      </c>
      <c r="Q11" s="49">
        <f t="shared" si="2"/>
        <v>21.343</v>
      </c>
      <c r="R11" s="50" t="s">
        <v>28</v>
      </c>
    </row>
    <row r="12" spans="1:18" ht="19.5" customHeight="1">
      <c r="A12" s="51">
        <v>8</v>
      </c>
      <c r="B12" s="13" t="s">
        <v>29</v>
      </c>
      <c r="C12" s="76">
        <v>7.3243</v>
      </c>
      <c r="D12" s="18">
        <v>47.634700000000002</v>
      </c>
      <c r="E12" s="18">
        <v>9.4490999999999996</v>
      </c>
      <c r="F12" s="18">
        <v>6.8781999999999996</v>
      </c>
      <c r="G12" s="18">
        <v>8.0608000000000004</v>
      </c>
      <c r="H12" s="18">
        <v>19.1782</v>
      </c>
      <c r="I12" s="18">
        <v>15.2293</v>
      </c>
      <c r="J12" s="18">
        <v>5.5796999999999999</v>
      </c>
      <c r="K12" s="18">
        <v>1.6243000000000001</v>
      </c>
      <c r="L12" s="18">
        <v>2.2187000000000001</v>
      </c>
      <c r="M12" s="18">
        <v>7.0655000000000001</v>
      </c>
      <c r="N12" s="77">
        <v>3.3713000000000002</v>
      </c>
      <c r="O12" s="17">
        <f t="shared" si="0"/>
        <v>47.634700000000002</v>
      </c>
      <c r="P12" s="18">
        <f t="shared" si="1"/>
        <v>1.6243000000000001</v>
      </c>
      <c r="Q12" s="19">
        <f t="shared" si="2"/>
        <v>11.134508333333335</v>
      </c>
    </row>
    <row r="13" spans="1:18" ht="19.5" customHeight="1">
      <c r="A13" s="20">
        <v>9</v>
      </c>
      <c r="B13" s="21" t="s">
        <v>30</v>
      </c>
      <c r="C13" s="22">
        <v>26.89</v>
      </c>
      <c r="D13" s="26">
        <v>43.25</v>
      </c>
      <c r="E13" s="26">
        <v>54.13</v>
      </c>
      <c r="F13" s="26">
        <v>39.770000000000003</v>
      </c>
      <c r="G13" s="26">
        <v>27.09</v>
      </c>
      <c r="H13" s="26">
        <v>39.64</v>
      </c>
      <c r="I13" s="26">
        <v>20.66</v>
      </c>
      <c r="J13" s="26">
        <v>8.64</v>
      </c>
      <c r="K13" s="26">
        <v>5.35</v>
      </c>
      <c r="L13" s="26">
        <v>4.38</v>
      </c>
      <c r="M13" s="26">
        <v>5.77</v>
      </c>
      <c r="N13" s="78">
        <v>8.4700000000000006</v>
      </c>
      <c r="O13" s="25">
        <f t="shared" si="0"/>
        <v>54.13</v>
      </c>
      <c r="P13" s="26">
        <f t="shared" si="1"/>
        <v>4.38</v>
      </c>
      <c r="Q13" s="27">
        <f t="shared" si="2"/>
        <v>23.670000000000005</v>
      </c>
      <c r="R13" s="54" t="s">
        <v>31</v>
      </c>
    </row>
    <row r="14" spans="1:18" ht="19.5" customHeight="1">
      <c r="A14" s="20">
        <v>10</v>
      </c>
      <c r="B14" s="21" t="s">
        <v>32</v>
      </c>
      <c r="C14" s="22">
        <v>12.114079494756888</v>
      </c>
      <c r="D14" s="26">
        <v>24.975776646271541</v>
      </c>
      <c r="E14" s="26">
        <v>27.698217698489049</v>
      </c>
      <c r="F14" s="26">
        <v>29.307861519418886</v>
      </c>
      <c r="G14" s="26">
        <v>33.677513872188243</v>
      </c>
      <c r="H14" s="26">
        <v>39.993003108633111</v>
      </c>
      <c r="I14" s="26">
        <v>28.628955163166705</v>
      </c>
      <c r="J14" s="26">
        <v>13.02767798318019</v>
      </c>
      <c r="K14" s="26">
        <v>9.0000392382368855</v>
      </c>
      <c r="L14" s="26">
        <v>6.565370711129014</v>
      </c>
      <c r="M14" s="26">
        <v>9.3048989492265886</v>
      </c>
      <c r="N14" s="78">
        <v>13.885408490269825</v>
      </c>
      <c r="O14" s="25">
        <f t="shared" si="0"/>
        <v>39.993003108633111</v>
      </c>
      <c r="P14" s="26">
        <f t="shared" si="1"/>
        <v>6.565370711129014</v>
      </c>
      <c r="Q14" s="27">
        <f t="shared" si="2"/>
        <v>20.681566906247244</v>
      </c>
    </row>
    <row r="15" spans="1:18" ht="19.5" customHeight="1">
      <c r="A15" s="20">
        <v>11</v>
      </c>
      <c r="B15" s="21" t="s">
        <v>33</v>
      </c>
      <c r="C15" s="22">
        <v>27.321042810642929</v>
      </c>
      <c r="D15" s="26">
        <v>61.425875774590793</v>
      </c>
      <c r="E15" s="26">
        <v>79.164780527461062</v>
      </c>
      <c r="F15" s="26">
        <v>46.768187406273178</v>
      </c>
      <c r="G15" s="26">
        <v>34.037915974910966</v>
      </c>
      <c r="H15" s="26">
        <v>36.034293803594458</v>
      </c>
      <c r="I15" s="26">
        <v>31.65793137553673</v>
      </c>
      <c r="J15" s="26">
        <v>11.926901363383676</v>
      </c>
      <c r="K15" s="26">
        <v>8.0653595528938666</v>
      </c>
      <c r="L15" s="26">
        <v>8.7370829804786183</v>
      </c>
      <c r="M15" s="26">
        <v>10.279530214658678</v>
      </c>
      <c r="N15" s="78">
        <v>13.987055138909374</v>
      </c>
      <c r="O15" s="25">
        <f t="shared" si="0"/>
        <v>79.164780527461062</v>
      </c>
      <c r="P15" s="26">
        <f t="shared" si="1"/>
        <v>8.0653595528938666</v>
      </c>
      <c r="Q15" s="27">
        <f t="shared" si="2"/>
        <v>30.783829743611193</v>
      </c>
      <c r="R15" s="54" t="s">
        <v>34</v>
      </c>
    </row>
    <row r="16" spans="1:18" ht="19.5" customHeight="1">
      <c r="A16" s="20">
        <v>12</v>
      </c>
      <c r="B16" s="21" t="s">
        <v>35</v>
      </c>
      <c r="C16" s="22">
        <v>12</v>
      </c>
      <c r="D16" s="26">
        <v>31</v>
      </c>
      <c r="E16" s="26">
        <v>30.2</v>
      </c>
      <c r="F16" s="26">
        <v>13.7</v>
      </c>
      <c r="G16" s="26">
        <v>26.4</v>
      </c>
      <c r="H16" s="26">
        <v>14.7</v>
      </c>
      <c r="I16" s="26">
        <v>9.1</v>
      </c>
      <c r="J16" s="26">
        <v>9.1</v>
      </c>
      <c r="K16" s="26">
        <v>9.1999999999999993</v>
      </c>
      <c r="L16" s="26">
        <v>0</v>
      </c>
      <c r="M16" s="26">
        <v>4.2</v>
      </c>
      <c r="N16" s="78">
        <v>11</v>
      </c>
      <c r="O16" s="25">
        <f t="shared" si="0"/>
        <v>31</v>
      </c>
      <c r="P16" s="26">
        <f t="shared" si="1"/>
        <v>0</v>
      </c>
      <c r="Q16" s="27">
        <f t="shared" si="2"/>
        <v>14.216666666666663</v>
      </c>
    </row>
    <row r="17" spans="1:18" ht="19.5" customHeight="1">
      <c r="A17" s="20">
        <v>13</v>
      </c>
      <c r="B17" s="21" t="s">
        <v>36</v>
      </c>
      <c r="C17" s="22">
        <v>21.19</v>
      </c>
      <c r="D17" s="26">
        <v>52.31</v>
      </c>
      <c r="E17" s="26">
        <v>41.11</v>
      </c>
      <c r="F17" s="26">
        <v>44.47</v>
      </c>
      <c r="G17" s="26">
        <v>26.05</v>
      </c>
      <c r="H17" s="26">
        <v>33.18</v>
      </c>
      <c r="I17" s="26">
        <v>22.46</v>
      </c>
      <c r="J17" s="26">
        <v>12.09</v>
      </c>
      <c r="K17" s="26">
        <v>9.02</v>
      </c>
      <c r="L17" s="26">
        <v>7.01</v>
      </c>
      <c r="M17" s="26">
        <v>9.16</v>
      </c>
      <c r="N17" s="78">
        <v>14.1</v>
      </c>
      <c r="O17" s="25">
        <f t="shared" si="0"/>
        <v>52.31</v>
      </c>
      <c r="P17" s="26">
        <f t="shared" si="1"/>
        <v>7.01</v>
      </c>
      <c r="Q17" s="27">
        <f t="shared" si="2"/>
        <v>24.345833333333335</v>
      </c>
    </row>
    <row r="18" spans="1:18" ht="19.5" customHeight="1">
      <c r="A18" s="20">
        <v>14</v>
      </c>
      <c r="B18" s="21" t="s">
        <v>37</v>
      </c>
      <c r="C18" s="22" t="s">
        <v>22</v>
      </c>
      <c r="D18" s="26" t="s">
        <v>22</v>
      </c>
      <c r="E18" s="26">
        <v>30.227056678731618</v>
      </c>
      <c r="F18" s="26" t="s">
        <v>22</v>
      </c>
      <c r="G18" s="26" t="s">
        <v>22</v>
      </c>
      <c r="H18" s="26">
        <v>19.114969095451315</v>
      </c>
      <c r="I18" s="26">
        <v>27.417507630328942</v>
      </c>
      <c r="J18" s="26">
        <v>19.69087253699275</v>
      </c>
      <c r="K18" s="26">
        <v>12.805771397559287</v>
      </c>
      <c r="L18" s="26">
        <v>12.74996855990597</v>
      </c>
      <c r="M18" s="26">
        <v>15.783646074243444</v>
      </c>
      <c r="N18" s="78">
        <v>24.908080382418248</v>
      </c>
      <c r="O18" s="25">
        <f t="shared" si="0"/>
        <v>30.227056678731618</v>
      </c>
      <c r="P18" s="26">
        <f t="shared" si="1"/>
        <v>12.74996855990597</v>
      </c>
      <c r="Q18" s="27">
        <f t="shared" si="2"/>
        <v>20.337234044453943</v>
      </c>
    </row>
    <row r="19" spans="1:18" ht="19.5" customHeight="1">
      <c r="A19" s="20">
        <v>15</v>
      </c>
      <c r="B19" s="21" t="s">
        <v>38</v>
      </c>
      <c r="C19" s="22">
        <v>12.66</v>
      </c>
      <c r="D19" s="26">
        <v>28.49</v>
      </c>
      <c r="E19" s="26">
        <v>37.200000000000003</v>
      </c>
      <c r="F19" s="26">
        <v>24.75</v>
      </c>
      <c r="G19" s="26">
        <v>25.88</v>
      </c>
      <c r="H19" s="26">
        <v>23.07</v>
      </c>
      <c r="I19" s="26">
        <v>20.2</v>
      </c>
      <c r="J19" s="26">
        <v>13.75</v>
      </c>
      <c r="K19" s="26">
        <v>11.87</v>
      </c>
      <c r="L19" s="26">
        <v>5.74</v>
      </c>
      <c r="M19" s="26">
        <v>9.2200000000000006</v>
      </c>
      <c r="N19" s="78">
        <v>11.54</v>
      </c>
      <c r="O19" s="25">
        <f t="shared" si="0"/>
        <v>37.200000000000003</v>
      </c>
      <c r="P19" s="26">
        <f t="shared" si="1"/>
        <v>5.74</v>
      </c>
      <c r="Q19" s="27">
        <f t="shared" si="2"/>
        <v>18.697499999999998</v>
      </c>
    </row>
    <row r="20" spans="1:18" ht="19.5" customHeight="1">
      <c r="A20" s="94">
        <v>16</v>
      </c>
      <c r="B20" s="57" t="s">
        <v>39</v>
      </c>
      <c r="C20" s="67">
        <v>29.8</v>
      </c>
      <c r="D20" s="62">
        <v>54.8</v>
      </c>
      <c r="E20" s="62">
        <v>42</v>
      </c>
      <c r="F20" s="62">
        <v>53.9</v>
      </c>
      <c r="G20" s="62">
        <v>20.399999999999999</v>
      </c>
      <c r="H20" s="62">
        <v>43</v>
      </c>
      <c r="I20" s="62">
        <v>22</v>
      </c>
      <c r="J20" s="62">
        <v>11.6</v>
      </c>
      <c r="K20" s="62">
        <v>4.4000000000000004</v>
      </c>
      <c r="L20" s="62">
        <v>1</v>
      </c>
      <c r="M20" s="62">
        <v>2.2999999999999998</v>
      </c>
      <c r="N20" s="85">
        <v>5.7</v>
      </c>
      <c r="O20" s="61">
        <f t="shared" si="0"/>
        <v>54.8</v>
      </c>
      <c r="P20" s="62">
        <f t="shared" si="1"/>
        <v>1</v>
      </c>
      <c r="Q20" s="63">
        <f t="shared" si="2"/>
        <v>24.241666666666664</v>
      </c>
    </row>
    <row r="21" spans="1:18" ht="19.5" customHeight="1">
      <c r="A21" s="38">
        <v>17</v>
      </c>
      <c r="B21" s="39" t="s">
        <v>40</v>
      </c>
      <c r="C21" s="64" t="s">
        <v>22</v>
      </c>
      <c r="D21" s="43" t="s">
        <v>22</v>
      </c>
      <c r="E21" s="43" t="s">
        <v>22</v>
      </c>
      <c r="F21" s="43" t="s">
        <v>22</v>
      </c>
      <c r="G21" s="43" t="s">
        <v>22</v>
      </c>
      <c r="H21" s="43">
        <v>8.0154730525905489</v>
      </c>
      <c r="I21" s="43">
        <v>17.297602875690082</v>
      </c>
      <c r="J21" s="43">
        <v>18.096640089538774</v>
      </c>
      <c r="K21" s="43">
        <v>12.456360823003696</v>
      </c>
      <c r="L21" s="43">
        <v>7.5446915587593031</v>
      </c>
      <c r="M21" s="43">
        <v>17.453908793805024</v>
      </c>
      <c r="N21" s="83">
        <v>9.1432125053017153</v>
      </c>
      <c r="O21" s="42">
        <f t="shared" si="0"/>
        <v>18.096640089538774</v>
      </c>
      <c r="P21" s="43">
        <f t="shared" si="1"/>
        <v>7.5446915587593031</v>
      </c>
      <c r="Q21" s="44">
        <f t="shared" si="2"/>
        <v>12.858269956955592</v>
      </c>
      <c r="R21" s="65"/>
    </row>
    <row r="22" spans="1:18" ht="19.5" customHeight="1">
      <c r="A22" s="20">
        <v>18</v>
      </c>
      <c r="B22" s="21" t="s">
        <v>41</v>
      </c>
      <c r="C22" s="22">
        <v>10.28289420196886</v>
      </c>
      <c r="D22" s="26">
        <v>13.157005254739445</v>
      </c>
      <c r="E22" s="26">
        <v>21.437951414761297</v>
      </c>
      <c r="F22" s="26">
        <v>14.115819534588695</v>
      </c>
      <c r="G22" s="26">
        <v>9.0549022394230381</v>
      </c>
      <c r="H22" s="26">
        <v>13.326707312194092</v>
      </c>
      <c r="I22" s="26">
        <v>11.242879214700393</v>
      </c>
      <c r="J22" s="26">
        <v>6.9404776523206904</v>
      </c>
      <c r="K22" s="26">
        <v>5.6093803892741843</v>
      </c>
      <c r="L22" s="26">
        <v>4.7843062642979843</v>
      </c>
      <c r="M22" s="26">
        <v>5.5392159040879205</v>
      </c>
      <c r="N22" s="78">
        <v>8.9724293133616992</v>
      </c>
      <c r="O22" s="25">
        <f t="shared" si="0"/>
        <v>21.437951414761297</v>
      </c>
      <c r="P22" s="26">
        <f t="shared" si="1"/>
        <v>4.7843062642979843</v>
      </c>
      <c r="Q22" s="27">
        <f t="shared" si="2"/>
        <v>10.37199739130986</v>
      </c>
    </row>
    <row r="23" spans="1:18" ht="19.5" customHeight="1">
      <c r="A23" s="20">
        <v>19</v>
      </c>
      <c r="B23" s="21" t="s">
        <v>42</v>
      </c>
      <c r="C23" s="22" t="s">
        <v>22</v>
      </c>
      <c r="D23" s="86">
        <v>158.30000000000001</v>
      </c>
      <c r="E23" s="26">
        <v>32.28</v>
      </c>
      <c r="F23" s="26">
        <v>25.335000000000001</v>
      </c>
      <c r="G23" s="26">
        <v>4.7699999999999996</v>
      </c>
      <c r="H23" s="26">
        <v>11.44</v>
      </c>
      <c r="I23" s="26">
        <v>23.429780000000001</v>
      </c>
      <c r="J23" s="26">
        <v>11.91</v>
      </c>
      <c r="K23" s="26">
        <v>10.79</v>
      </c>
      <c r="L23" s="26">
        <v>7</v>
      </c>
      <c r="M23" s="26">
        <v>4.79</v>
      </c>
      <c r="N23" s="78">
        <v>8.83</v>
      </c>
      <c r="O23" s="25">
        <f t="shared" si="0"/>
        <v>158.30000000000001</v>
      </c>
      <c r="P23" s="26">
        <f t="shared" si="1"/>
        <v>4.7699999999999996</v>
      </c>
      <c r="Q23" s="27">
        <f t="shared" si="2"/>
        <v>27.170434545454551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6" t="s">
        <v>22</v>
      </c>
      <c r="E24" s="26" t="s">
        <v>22</v>
      </c>
      <c r="F24" s="26" t="s">
        <v>22</v>
      </c>
      <c r="G24" s="26" t="s">
        <v>22</v>
      </c>
      <c r="H24" s="26" t="s">
        <v>22</v>
      </c>
      <c r="I24" s="26">
        <v>11.7</v>
      </c>
      <c r="J24" s="26">
        <v>21.7</v>
      </c>
      <c r="K24" s="26">
        <v>4.22</v>
      </c>
      <c r="L24" s="26">
        <v>22.7</v>
      </c>
      <c r="M24" s="26">
        <v>32.5</v>
      </c>
      <c r="N24" s="87">
        <v>19.899999999999999</v>
      </c>
      <c r="O24" s="25">
        <f t="shared" si="0"/>
        <v>32.5</v>
      </c>
      <c r="P24" s="26">
        <f t="shared" si="1"/>
        <v>4.22</v>
      </c>
      <c r="Q24" s="27">
        <f t="shared" si="2"/>
        <v>18.786666666666665</v>
      </c>
      <c r="R24" s="50" t="s">
        <v>45</v>
      </c>
    </row>
    <row r="25" spans="1:18" ht="19.5" customHeight="1">
      <c r="A25" s="45">
        <v>21</v>
      </c>
      <c r="B25" s="46" t="s">
        <v>46</v>
      </c>
      <c r="C25" s="92" t="s">
        <v>22</v>
      </c>
      <c r="D25" s="48" t="s">
        <v>22</v>
      </c>
      <c r="E25" s="48" t="s">
        <v>22</v>
      </c>
      <c r="F25" s="48" t="s">
        <v>22</v>
      </c>
      <c r="G25" s="48" t="s">
        <v>22</v>
      </c>
      <c r="H25" s="48" t="s">
        <v>22</v>
      </c>
      <c r="I25" s="48" t="s">
        <v>22</v>
      </c>
      <c r="J25" s="88">
        <v>13.82</v>
      </c>
      <c r="K25" s="48">
        <v>17.36</v>
      </c>
      <c r="L25" s="48">
        <v>15.42</v>
      </c>
      <c r="M25" s="48">
        <v>16.98</v>
      </c>
      <c r="N25" s="90">
        <v>18.53</v>
      </c>
      <c r="O25" s="47">
        <f t="shared" si="0"/>
        <v>18.53</v>
      </c>
      <c r="P25" s="48">
        <f t="shared" si="1"/>
        <v>13.82</v>
      </c>
      <c r="Q25" s="49">
        <f t="shared" si="2"/>
        <v>16.422000000000001</v>
      </c>
      <c r="R25" s="50" t="s">
        <v>47</v>
      </c>
    </row>
    <row r="26" spans="1:18" ht="19.5" customHeight="1">
      <c r="A26" s="51">
        <v>22</v>
      </c>
      <c r="B26" s="13" t="s">
        <v>48</v>
      </c>
      <c r="C26" s="76">
        <v>20.6</v>
      </c>
      <c r="D26" s="18">
        <v>56.52</v>
      </c>
      <c r="E26" s="18">
        <v>54.31</v>
      </c>
      <c r="F26" s="18">
        <v>35.28</v>
      </c>
      <c r="G26" s="18">
        <v>27.16</v>
      </c>
      <c r="H26" s="18">
        <v>48.1</v>
      </c>
      <c r="I26" s="18">
        <v>32.76</v>
      </c>
      <c r="J26" s="18">
        <v>20.11</v>
      </c>
      <c r="K26" s="18">
        <v>6.31</v>
      </c>
      <c r="L26" s="18">
        <v>15.49</v>
      </c>
      <c r="M26" s="18">
        <v>13.99</v>
      </c>
      <c r="N26" s="77">
        <v>15.44</v>
      </c>
      <c r="O26" s="17">
        <f t="shared" si="0"/>
        <v>56.52</v>
      </c>
      <c r="P26" s="18">
        <f t="shared" si="1"/>
        <v>6.31</v>
      </c>
      <c r="Q26" s="19">
        <f t="shared" si="2"/>
        <v>28.839166666666671</v>
      </c>
    </row>
    <row r="27" spans="1:18" ht="19.5" customHeight="1">
      <c r="A27" s="20">
        <v>23</v>
      </c>
      <c r="B27" s="21" t="s">
        <v>49</v>
      </c>
      <c r="C27" s="22" t="s">
        <v>22</v>
      </c>
      <c r="D27" s="26" t="s">
        <v>22</v>
      </c>
      <c r="E27" s="86" t="s">
        <v>22</v>
      </c>
      <c r="F27" s="26">
        <v>11.51901627171849</v>
      </c>
      <c r="G27" s="26">
        <v>5.7786594762079977</v>
      </c>
      <c r="H27" s="26">
        <v>8.5933045799210905</v>
      </c>
      <c r="I27" s="26">
        <v>2.9145580466749985</v>
      </c>
      <c r="J27" s="26">
        <v>7.6456927214150143</v>
      </c>
      <c r="K27" s="26">
        <v>3.8909226829897854</v>
      </c>
      <c r="L27" s="26">
        <v>2.7159403645633176</v>
      </c>
      <c r="M27" s="26">
        <v>4.9320972221652486</v>
      </c>
      <c r="N27" s="87">
        <v>8.1425966280728357</v>
      </c>
      <c r="O27" s="25">
        <f t="shared" si="0"/>
        <v>11.51901627171849</v>
      </c>
      <c r="P27" s="26">
        <f t="shared" si="1"/>
        <v>2.7159403645633176</v>
      </c>
      <c r="Q27" s="27">
        <f t="shared" si="2"/>
        <v>6.2369764437476425</v>
      </c>
      <c r="R27" s="50" t="s">
        <v>50</v>
      </c>
    </row>
    <row r="28" spans="1:18" ht="19.5" customHeight="1">
      <c r="A28" s="20">
        <v>24</v>
      </c>
      <c r="B28" s="21" t="s">
        <v>51</v>
      </c>
      <c r="C28" s="95" t="s">
        <v>22</v>
      </c>
      <c r="D28" s="26">
        <v>55.2</v>
      </c>
      <c r="E28" s="26">
        <v>23.3</v>
      </c>
      <c r="F28" s="26">
        <v>37.299999999999997</v>
      </c>
      <c r="G28" s="26">
        <v>23.1</v>
      </c>
      <c r="H28" s="96" t="s">
        <v>22</v>
      </c>
      <c r="I28" s="26">
        <v>66.2</v>
      </c>
      <c r="J28" s="26">
        <v>18.600000000000001</v>
      </c>
      <c r="K28" s="26">
        <v>14.8</v>
      </c>
      <c r="L28" s="26" t="s">
        <v>22</v>
      </c>
      <c r="M28" s="26">
        <v>23</v>
      </c>
      <c r="N28" s="78" t="s">
        <v>22</v>
      </c>
      <c r="O28" s="25">
        <f t="shared" si="0"/>
        <v>66.2</v>
      </c>
      <c r="P28" s="26">
        <f t="shared" si="1"/>
        <v>14.8</v>
      </c>
      <c r="Q28" s="27">
        <f t="shared" si="2"/>
        <v>32.6875</v>
      </c>
      <c r="R28" s="50" t="s">
        <v>52</v>
      </c>
    </row>
    <row r="29" spans="1:18" ht="19.5" customHeight="1">
      <c r="A29" s="56">
        <v>25</v>
      </c>
      <c r="B29" s="57" t="s">
        <v>53</v>
      </c>
      <c r="C29" s="67" t="s">
        <v>22</v>
      </c>
      <c r="D29" s="62" t="s">
        <v>22</v>
      </c>
      <c r="E29" s="62" t="s">
        <v>22</v>
      </c>
      <c r="F29" s="62" t="s">
        <v>22</v>
      </c>
      <c r="G29" s="62" t="s">
        <v>22</v>
      </c>
      <c r="H29" s="62">
        <v>9.3219817542615235</v>
      </c>
      <c r="I29" s="62">
        <v>18.141403492899538</v>
      </c>
      <c r="J29" s="62">
        <v>12.65302239488382</v>
      </c>
      <c r="K29" s="62">
        <v>7.9730075300155328</v>
      </c>
      <c r="L29" s="62">
        <v>17.734649040674455</v>
      </c>
      <c r="M29" s="62">
        <v>11.073615244091641</v>
      </c>
      <c r="N29" s="85">
        <v>14.299724249697555</v>
      </c>
      <c r="O29" s="61">
        <f t="shared" si="0"/>
        <v>18.141403492899538</v>
      </c>
      <c r="P29" s="62">
        <f t="shared" si="1"/>
        <v>7.9730075300155328</v>
      </c>
      <c r="Q29" s="63">
        <f t="shared" si="2"/>
        <v>13.028200529503437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>
      <c r="A116" s="6"/>
    </row>
    <row r="117" spans="1:1" ht="19.5" customHeight="1">
      <c r="A117" s="6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</row>
    <row r="2" spans="1:18" ht="19.5" customHeight="1">
      <c r="A2" s="4"/>
      <c r="B2" s="5" t="s">
        <v>61</v>
      </c>
    </row>
    <row r="3" spans="1:18" ht="19.5" customHeight="1">
      <c r="O3" s="6" t="s">
        <v>62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76">
        <f>68.3008160870242*0.53</f>
        <v>36.199432526122827</v>
      </c>
      <c r="D5" s="18">
        <f>50.0415116326297*0.53</f>
        <v>26.522001165293741</v>
      </c>
      <c r="E5" s="18">
        <f>103.225308813387*0.53</f>
        <v>54.709413671095113</v>
      </c>
      <c r="F5" s="18">
        <f>224.54589866351*0.53</f>
        <v>119.0093262916603</v>
      </c>
      <c r="G5" s="18">
        <f>411.558142057737*0.53</f>
        <v>218.1258152906006</v>
      </c>
      <c r="H5" s="18">
        <f>101.39957515877*0.53</f>
        <v>53.741774834148103</v>
      </c>
      <c r="I5" s="18">
        <f>25.13727873641*0.53</f>
        <v>13.322757730297301</v>
      </c>
      <c r="J5" s="18">
        <f>16.2311104903494*0.53</f>
        <v>8.6024885598851828</v>
      </c>
      <c r="K5" s="18">
        <f>44.5273454406265*0.53</f>
        <v>23.599493083532046</v>
      </c>
      <c r="L5" s="18">
        <f>45.3570982902074*0.53</f>
        <v>24.039262093809921</v>
      </c>
      <c r="M5" s="18">
        <f>58.4132305679881*0.53</f>
        <v>30.959012201033694</v>
      </c>
      <c r="N5" s="77">
        <f>36.4077459199335*0.53</f>
        <v>19.296105337564754</v>
      </c>
      <c r="O5" s="17">
        <f t="shared" ref="O5:O25" si="0">MAX(C5:N5)</f>
        <v>218.1258152906006</v>
      </c>
      <c r="P5" s="18">
        <f t="shared" ref="P5:P25" si="1">MIN(C5:N5)</f>
        <v>8.6024885598851828</v>
      </c>
      <c r="Q5" s="19">
        <f t="shared" ref="Q5:Q25" si="2">AVERAGE(C5:N5)</f>
        <v>52.34390689875363</v>
      </c>
    </row>
    <row r="6" spans="1:18" ht="19.5" customHeight="1">
      <c r="A6" s="28">
        <v>2</v>
      </c>
      <c r="B6" s="21" t="s">
        <v>21</v>
      </c>
      <c r="C6" s="22" t="s">
        <v>22</v>
      </c>
      <c r="D6" s="26">
        <v>30.03</v>
      </c>
      <c r="E6" s="26">
        <v>27.58</v>
      </c>
      <c r="F6" s="26">
        <v>29.19</v>
      </c>
      <c r="G6" s="26">
        <v>24.88</v>
      </c>
      <c r="H6" s="26">
        <v>21.04</v>
      </c>
      <c r="I6" s="26">
        <v>20.399999999999999</v>
      </c>
      <c r="J6" s="26">
        <v>21.23</v>
      </c>
      <c r="K6" s="26">
        <v>21.93</v>
      </c>
      <c r="L6" s="26">
        <v>27.22</v>
      </c>
      <c r="M6" s="26">
        <v>36.99</v>
      </c>
      <c r="N6" s="78">
        <v>26.95</v>
      </c>
      <c r="O6" s="25">
        <f t="shared" si="0"/>
        <v>36.99</v>
      </c>
      <c r="P6" s="26">
        <f t="shared" si="1"/>
        <v>20.399999999999999</v>
      </c>
      <c r="Q6" s="27">
        <f t="shared" si="2"/>
        <v>26.130909090909089</v>
      </c>
    </row>
    <row r="7" spans="1:18" ht="19.5" customHeight="1">
      <c r="A7" s="28">
        <v>3</v>
      </c>
      <c r="B7" s="21" t="s">
        <v>23</v>
      </c>
      <c r="C7" s="22" t="s">
        <v>22</v>
      </c>
      <c r="D7" s="26" t="s">
        <v>22</v>
      </c>
      <c r="E7" s="26">
        <v>16.454000000000001</v>
      </c>
      <c r="F7" s="26" t="s">
        <v>22</v>
      </c>
      <c r="G7" s="26">
        <v>31.28</v>
      </c>
      <c r="H7" s="26" t="s">
        <v>22</v>
      </c>
      <c r="I7" s="26">
        <v>19.309999999999999</v>
      </c>
      <c r="J7" s="26" t="s">
        <v>22</v>
      </c>
      <c r="K7" s="26" t="s">
        <v>22</v>
      </c>
      <c r="L7" s="26" t="s">
        <v>22</v>
      </c>
      <c r="M7" s="26">
        <v>63.82</v>
      </c>
      <c r="N7" s="78" t="s">
        <v>22</v>
      </c>
      <c r="O7" s="25">
        <f t="shared" si="0"/>
        <v>63.82</v>
      </c>
      <c r="P7" s="26">
        <f t="shared" si="1"/>
        <v>16.454000000000001</v>
      </c>
      <c r="Q7" s="27">
        <f t="shared" si="2"/>
        <v>32.716000000000001</v>
      </c>
    </row>
    <row r="8" spans="1:18" ht="19.5" customHeight="1">
      <c r="A8" s="20">
        <v>4</v>
      </c>
      <c r="B8" s="21" t="s">
        <v>24</v>
      </c>
      <c r="C8" s="22" t="s">
        <v>22</v>
      </c>
      <c r="D8" s="26" t="s">
        <v>22</v>
      </c>
      <c r="E8" s="26" t="s">
        <v>22</v>
      </c>
      <c r="F8" s="26">
        <v>13.415716686870343</v>
      </c>
      <c r="G8" s="26">
        <v>10.372077697294477</v>
      </c>
      <c r="H8" s="26">
        <v>12.27291561107274</v>
      </c>
      <c r="I8" s="26">
        <v>11.655875315698767</v>
      </c>
      <c r="J8" s="26">
        <v>11.192312751484188</v>
      </c>
      <c r="K8" s="26">
        <v>6.2758314434350169</v>
      </c>
      <c r="L8" s="26">
        <v>5.610373723380123</v>
      </c>
      <c r="M8" s="26">
        <v>6.1065223106789759</v>
      </c>
      <c r="N8" s="78">
        <v>7.3689534687220215</v>
      </c>
      <c r="O8" s="25">
        <f t="shared" si="0"/>
        <v>13.415716686870343</v>
      </c>
      <c r="P8" s="26">
        <f t="shared" si="1"/>
        <v>5.610373723380123</v>
      </c>
      <c r="Q8" s="27">
        <f t="shared" si="2"/>
        <v>9.3633976676262947</v>
      </c>
    </row>
    <row r="9" spans="1:18" ht="19.5" customHeight="1">
      <c r="A9" s="29">
        <v>5</v>
      </c>
      <c r="B9" s="30" t="s">
        <v>25</v>
      </c>
      <c r="C9" s="79">
        <v>48.44</v>
      </c>
      <c r="D9" s="36">
        <v>52.94</v>
      </c>
      <c r="E9" s="80">
        <v>44.55</v>
      </c>
      <c r="F9" s="36">
        <v>37.18</v>
      </c>
      <c r="G9" s="36">
        <v>39.29</v>
      </c>
      <c r="H9" s="36">
        <v>43.24</v>
      </c>
      <c r="I9" s="80">
        <v>38.31</v>
      </c>
      <c r="J9" s="36">
        <v>25.48</v>
      </c>
      <c r="K9" s="36">
        <v>18.63</v>
      </c>
      <c r="L9" s="36">
        <v>21.03</v>
      </c>
      <c r="M9" s="36">
        <v>14.04</v>
      </c>
      <c r="N9" s="81">
        <v>20.149999999999999</v>
      </c>
      <c r="O9" s="35">
        <f t="shared" si="0"/>
        <v>52.94</v>
      </c>
      <c r="P9" s="36">
        <f t="shared" si="1"/>
        <v>14.04</v>
      </c>
      <c r="Q9" s="37">
        <f t="shared" si="2"/>
        <v>33.606666666666669</v>
      </c>
    </row>
    <row r="10" spans="1:18" ht="19.5" customHeight="1">
      <c r="A10" s="38">
        <v>6</v>
      </c>
      <c r="B10" s="39" t="s">
        <v>26</v>
      </c>
      <c r="C10" s="64">
        <v>88.652042253521131</v>
      </c>
      <c r="D10" s="43">
        <v>121.45120343839542</v>
      </c>
      <c r="E10" s="43">
        <v>93.538685831622161</v>
      </c>
      <c r="F10" s="43">
        <v>79.462662601626008</v>
      </c>
      <c r="G10" s="43">
        <v>79.51244351464436</v>
      </c>
      <c r="H10" s="82">
        <v>137.39178997613365</v>
      </c>
      <c r="I10" s="43">
        <v>82.062860360360361</v>
      </c>
      <c r="J10" s="43">
        <v>71.010162601626007</v>
      </c>
      <c r="K10" s="43">
        <v>53.322783171521024</v>
      </c>
      <c r="L10" s="43">
        <v>39.297429679922409</v>
      </c>
      <c r="M10" s="43">
        <v>33.308132812499998</v>
      </c>
      <c r="N10" s="83">
        <v>116.72009146341463</v>
      </c>
      <c r="O10" s="42">
        <f t="shared" si="0"/>
        <v>137.39178997613365</v>
      </c>
      <c r="P10" s="43">
        <f t="shared" si="1"/>
        <v>33.308132812499998</v>
      </c>
      <c r="Q10" s="44">
        <f t="shared" si="2"/>
        <v>82.97752397544059</v>
      </c>
    </row>
    <row r="11" spans="1:18" ht="19.5" customHeight="1">
      <c r="A11" s="45">
        <v>7</v>
      </c>
      <c r="B11" s="46" t="s">
        <v>27</v>
      </c>
      <c r="C11" s="92" t="s">
        <v>22</v>
      </c>
      <c r="D11" s="48" t="s">
        <v>22</v>
      </c>
      <c r="E11" s="48">
        <v>56.08</v>
      </c>
      <c r="F11" s="48">
        <v>70.52</v>
      </c>
      <c r="G11" s="48">
        <v>58.52</v>
      </c>
      <c r="H11" s="48">
        <v>48.01</v>
      </c>
      <c r="I11" s="48">
        <v>63.32</v>
      </c>
      <c r="J11" s="48">
        <v>81.069999999999993</v>
      </c>
      <c r="K11" s="48">
        <v>51.37</v>
      </c>
      <c r="L11" s="48">
        <v>43.69</v>
      </c>
      <c r="M11" s="48">
        <v>41.8</v>
      </c>
      <c r="N11" s="84">
        <v>45.74</v>
      </c>
      <c r="O11" s="47">
        <f t="shared" si="0"/>
        <v>81.069999999999993</v>
      </c>
      <c r="P11" s="48">
        <f t="shared" si="1"/>
        <v>41.8</v>
      </c>
      <c r="Q11" s="49">
        <f t="shared" si="2"/>
        <v>56.012</v>
      </c>
      <c r="R11" s="50" t="s">
        <v>28</v>
      </c>
    </row>
    <row r="12" spans="1:18" ht="19.5" customHeight="1">
      <c r="A12" s="51">
        <v>8</v>
      </c>
      <c r="B12" s="13" t="s">
        <v>29</v>
      </c>
      <c r="C12" s="76">
        <v>10.6942</v>
      </c>
      <c r="D12" s="18">
        <v>17.400199999999998</v>
      </c>
      <c r="E12" s="18">
        <v>16.574300000000001</v>
      </c>
      <c r="F12" s="18">
        <v>9.5046999999999997</v>
      </c>
      <c r="G12" s="18">
        <v>13.1624</v>
      </c>
      <c r="H12" s="18">
        <v>22.453199999999999</v>
      </c>
      <c r="I12" s="18">
        <v>21.822400000000002</v>
      </c>
      <c r="J12" s="18">
        <v>23.852899999999998</v>
      </c>
      <c r="K12" s="18">
        <v>7.4641000000000002</v>
      </c>
      <c r="L12" s="18">
        <v>5.7944999999999993</v>
      </c>
      <c r="M12" s="18">
        <v>3.2953000000000001</v>
      </c>
      <c r="N12" s="77">
        <v>4.6951999999999998</v>
      </c>
      <c r="O12" s="17">
        <f t="shared" si="0"/>
        <v>23.852899999999998</v>
      </c>
      <c r="P12" s="18">
        <f t="shared" si="1"/>
        <v>3.2953000000000001</v>
      </c>
      <c r="Q12" s="19">
        <f t="shared" si="2"/>
        <v>13.05945</v>
      </c>
    </row>
    <row r="13" spans="1:18" ht="19.5" customHeight="1">
      <c r="A13" s="20">
        <v>9</v>
      </c>
      <c r="B13" s="21" t="s">
        <v>30</v>
      </c>
      <c r="C13" s="22">
        <v>45.12</v>
      </c>
      <c r="D13" s="26">
        <v>45.94</v>
      </c>
      <c r="E13" s="26">
        <v>34.17</v>
      </c>
      <c r="F13" s="26">
        <v>32.71</v>
      </c>
      <c r="G13" s="26">
        <v>28.5</v>
      </c>
      <c r="H13" s="26">
        <v>33.39</v>
      </c>
      <c r="I13" s="26">
        <v>45.28</v>
      </c>
      <c r="J13" s="26">
        <v>30.72</v>
      </c>
      <c r="K13" s="26">
        <v>25.9</v>
      </c>
      <c r="L13" s="26">
        <v>26.11</v>
      </c>
      <c r="M13" s="26">
        <v>30.18</v>
      </c>
      <c r="N13" s="78">
        <v>41.39</v>
      </c>
      <c r="O13" s="25">
        <f t="shared" si="0"/>
        <v>45.94</v>
      </c>
      <c r="P13" s="26">
        <f t="shared" si="1"/>
        <v>25.9</v>
      </c>
      <c r="Q13" s="27">
        <f t="shared" si="2"/>
        <v>34.950833333333335</v>
      </c>
      <c r="R13" s="54" t="s">
        <v>31</v>
      </c>
    </row>
    <row r="14" spans="1:18" ht="19.5" customHeight="1">
      <c r="A14" s="20">
        <v>10</v>
      </c>
      <c r="B14" s="21" t="s">
        <v>32</v>
      </c>
      <c r="C14" s="22">
        <v>16.620781450129897</v>
      </c>
      <c r="D14" s="26">
        <v>49.019621328129965</v>
      </c>
      <c r="E14" s="26">
        <v>36.71295351612109</v>
      </c>
      <c r="F14" s="26">
        <v>40.161356965278443</v>
      </c>
      <c r="G14" s="26">
        <v>42.859094033270537</v>
      </c>
      <c r="H14" s="26">
        <v>60.995849729296943</v>
      </c>
      <c r="I14" s="26">
        <v>39.643522025008103</v>
      </c>
      <c r="J14" s="26">
        <v>32.123258411565992</v>
      </c>
      <c r="K14" s="26">
        <v>24.522223320855197</v>
      </c>
      <c r="L14" s="26">
        <v>17.603245634439038</v>
      </c>
      <c r="M14" s="26">
        <v>18.023658813498695</v>
      </c>
      <c r="N14" s="78">
        <v>29.503973918367233</v>
      </c>
      <c r="O14" s="25">
        <f t="shared" si="0"/>
        <v>60.995849729296943</v>
      </c>
      <c r="P14" s="26">
        <f t="shared" si="1"/>
        <v>16.620781450129897</v>
      </c>
      <c r="Q14" s="27">
        <f t="shared" si="2"/>
        <v>33.982461595496758</v>
      </c>
    </row>
    <row r="15" spans="1:18" ht="19.5" customHeight="1">
      <c r="A15" s="20">
        <v>11</v>
      </c>
      <c r="B15" s="21" t="s">
        <v>33</v>
      </c>
      <c r="C15" s="22">
        <v>34.131393501799771</v>
      </c>
      <c r="D15" s="26">
        <v>42.539889219764973</v>
      </c>
      <c r="E15" s="26">
        <v>41.820772282892449</v>
      </c>
      <c r="F15" s="26">
        <v>33.005494988259201</v>
      </c>
      <c r="G15" s="26">
        <v>29.866874722620228</v>
      </c>
      <c r="H15" s="26">
        <v>33.814728961469733</v>
      </c>
      <c r="I15" s="26">
        <v>35.862527524426788</v>
      </c>
      <c r="J15" s="26">
        <v>22.534877647388914</v>
      </c>
      <c r="K15" s="26">
        <v>18.434721179180809</v>
      </c>
      <c r="L15" s="26">
        <v>16.860748350562886</v>
      </c>
      <c r="M15" s="26">
        <v>18.601996943250505</v>
      </c>
      <c r="N15" s="78">
        <v>23.673483182784999</v>
      </c>
      <c r="O15" s="25">
        <f t="shared" si="0"/>
        <v>42.539889219764973</v>
      </c>
      <c r="P15" s="26">
        <f t="shared" si="1"/>
        <v>16.860748350562886</v>
      </c>
      <c r="Q15" s="27">
        <f t="shared" si="2"/>
        <v>29.26229237536678</v>
      </c>
      <c r="R15" s="54" t="s">
        <v>34</v>
      </c>
    </row>
    <row r="16" spans="1:18" ht="19.5" customHeight="1">
      <c r="A16" s="20">
        <v>12</v>
      </c>
      <c r="B16" s="21" t="s">
        <v>35</v>
      </c>
      <c r="C16" s="22">
        <v>9.6999999999999993</v>
      </c>
      <c r="D16" s="26">
        <v>28.5</v>
      </c>
      <c r="E16" s="26">
        <v>16.8</v>
      </c>
      <c r="F16" s="26">
        <v>79.400000000000006</v>
      </c>
      <c r="G16" s="26">
        <v>36.5</v>
      </c>
      <c r="H16" s="26">
        <v>16.600000000000001</v>
      </c>
      <c r="I16" s="26">
        <v>20.6</v>
      </c>
      <c r="J16" s="26">
        <v>15.4</v>
      </c>
      <c r="K16" s="26">
        <v>25.9</v>
      </c>
      <c r="L16" s="26">
        <v>10.7</v>
      </c>
      <c r="M16" s="26">
        <v>5</v>
      </c>
      <c r="N16" s="78">
        <v>14.7</v>
      </c>
      <c r="O16" s="25">
        <f t="shared" si="0"/>
        <v>79.400000000000006</v>
      </c>
      <c r="P16" s="26">
        <f t="shared" si="1"/>
        <v>5</v>
      </c>
      <c r="Q16" s="27">
        <f t="shared" si="2"/>
        <v>23.316666666666666</v>
      </c>
    </row>
    <row r="17" spans="1:18" ht="19.5" customHeight="1">
      <c r="A17" s="20">
        <v>13</v>
      </c>
      <c r="B17" s="21" t="s">
        <v>36</v>
      </c>
      <c r="C17" s="22">
        <v>22.2</v>
      </c>
      <c r="D17" s="26">
        <v>33.54</v>
      </c>
      <c r="E17" s="26">
        <v>35.299999999999997</v>
      </c>
      <c r="F17" s="26">
        <v>35.14</v>
      </c>
      <c r="G17" s="26">
        <v>29.62</v>
      </c>
      <c r="H17" s="26">
        <v>27.47</v>
      </c>
      <c r="I17" s="26">
        <v>26.34</v>
      </c>
      <c r="J17" s="26">
        <v>18.34</v>
      </c>
      <c r="K17" s="26">
        <v>14.5</v>
      </c>
      <c r="L17" s="26">
        <v>8.8800000000000008</v>
      </c>
      <c r="M17" s="26">
        <v>11.85</v>
      </c>
      <c r="N17" s="78">
        <v>20.49</v>
      </c>
      <c r="O17" s="25">
        <f t="shared" si="0"/>
        <v>35.299999999999997</v>
      </c>
      <c r="P17" s="26">
        <f t="shared" si="1"/>
        <v>8.8800000000000008</v>
      </c>
      <c r="Q17" s="27">
        <f t="shared" si="2"/>
        <v>23.639166666666668</v>
      </c>
    </row>
    <row r="18" spans="1:18" ht="19.5" customHeight="1">
      <c r="A18" s="20">
        <v>14</v>
      </c>
      <c r="B18" s="21" t="s">
        <v>37</v>
      </c>
      <c r="C18" s="22" t="s">
        <v>22</v>
      </c>
      <c r="D18" s="26" t="s">
        <v>22</v>
      </c>
      <c r="E18" s="26">
        <v>30.512526117402039</v>
      </c>
      <c r="F18" s="26" t="s">
        <v>22</v>
      </c>
      <c r="G18" s="26" t="s">
        <v>22</v>
      </c>
      <c r="H18" s="26">
        <v>17.868156810208234</v>
      </c>
      <c r="I18" s="26">
        <v>30.423660444505767</v>
      </c>
      <c r="J18" s="26">
        <v>38.212895176894385</v>
      </c>
      <c r="K18" s="26">
        <v>28.05726064288185</v>
      </c>
      <c r="L18" s="26">
        <v>25.728491013808828</v>
      </c>
      <c r="M18" s="26">
        <v>29.798371994676465</v>
      </c>
      <c r="N18" s="78">
        <v>40.554695270417291</v>
      </c>
      <c r="O18" s="25">
        <f t="shared" si="0"/>
        <v>40.554695270417291</v>
      </c>
      <c r="P18" s="26">
        <f t="shared" si="1"/>
        <v>17.868156810208234</v>
      </c>
      <c r="Q18" s="27">
        <f t="shared" si="2"/>
        <v>30.144507183849356</v>
      </c>
    </row>
    <row r="19" spans="1:18" ht="19.5" customHeight="1">
      <c r="A19" s="20">
        <v>15</v>
      </c>
      <c r="B19" s="21" t="s">
        <v>38</v>
      </c>
      <c r="C19" s="22">
        <v>26.29</v>
      </c>
      <c r="D19" s="26">
        <v>28.67</v>
      </c>
      <c r="E19" s="26">
        <v>35.619999999999997</v>
      </c>
      <c r="F19" s="26">
        <v>40.44</v>
      </c>
      <c r="G19" s="26">
        <v>25.81</v>
      </c>
      <c r="H19" s="26">
        <v>28.71</v>
      </c>
      <c r="I19" s="26">
        <v>36.35</v>
      </c>
      <c r="J19" s="26">
        <v>29.3</v>
      </c>
      <c r="K19" s="26">
        <v>18.3</v>
      </c>
      <c r="L19" s="26">
        <v>16.010000000000002</v>
      </c>
      <c r="M19" s="26">
        <v>12.09</v>
      </c>
      <c r="N19" s="78">
        <v>8.4700000000000006</v>
      </c>
      <c r="O19" s="25">
        <f t="shared" si="0"/>
        <v>40.44</v>
      </c>
      <c r="P19" s="26">
        <f t="shared" si="1"/>
        <v>8.4700000000000006</v>
      </c>
      <c r="Q19" s="27">
        <f t="shared" si="2"/>
        <v>25.504999999999999</v>
      </c>
    </row>
    <row r="20" spans="1:18" ht="19.5" customHeight="1">
      <c r="A20" s="94">
        <v>16</v>
      </c>
      <c r="B20" s="57" t="s">
        <v>39</v>
      </c>
      <c r="C20" s="67">
        <v>57.6</v>
      </c>
      <c r="D20" s="62">
        <v>62.5</v>
      </c>
      <c r="E20" s="62">
        <v>62.8</v>
      </c>
      <c r="F20" s="62">
        <v>44.2</v>
      </c>
      <c r="G20" s="62">
        <v>53</v>
      </c>
      <c r="H20" s="62">
        <v>54.7</v>
      </c>
      <c r="I20" s="62">
        <v>30.9</v>
      </c>
      <c r="J20" s="62">
        <v>23.4</v>
      </c>
      <c r="K20" s="62">
        <v>17.399999999999999</v>
      </c>
      <c r="L20" s="62">
        <v>14.9</v>
      </c>
      <c r="M20" s="62">
        <v>14</v>
      </c>
      <c r="N20" s="85">
        <v>24.6</v>
      </c>
      <c r="O20" s="61">
        <f t="shared" si="0"/>
        <v>62.8</v>
      </c>
      <c r="P20" s="62">
        <f t="shared" si="1"/>
        <v>14</v>
      </c>
      <c r="Q20" s="63">
        <f t="shared" si="2"/>
        <v>38.333333333333321</v>
      </c>
    </row>
    <row r="21" spans="1:18" ht="19.5" customHeight="1">
      <c r="A21" s="38">
        <v>17</v>
      </c>
      <c r="B21" s="39" t="s">
        <v>40</v>
      </c>
      <c r="C21" s="64" t="s">
        <v>22</v>
      </c>
      <c r="D21" s="43" t="s">
        <v>22</v>
      </c>
      <c r="E21" s="43" t="s">
        <v>22</v>
      </c>
      <c r="F21" s="43" t="s">
        <v>22</v>
      </c>
      <c r="G21" s="43" t="s">
        <v>22</v>
      </c>
      <c r="H21" s="43">
        <v>14.703813973576089</v>
      </c>
      <c r="I21" s="43">
        <v>30.071440665217171</v>
      </c>
      <c r="J21" s="43">
        <v>52.129523453634903</v>
      </c>
      <c r="K21" s="43">
        <v>19.186108936425178</v>
      </c>
      <c r="L21" s="43">
        <v>32.453224469455677</v>
      </c>
      <c r="M21" s="43">
        <v>23.984686564390245</v>
      </c>
      <c r="N21" s="83">
        <v>28.210530339916279</v>
      </c>
      <c r="O21" s="42">
        <f t="shared" si="0"/>
        <v>52.129523453634903</v>
      </c>
      <c r="P21" s="43">
        <f t="shared" si="1"/>
        <v>14.703813973576089</v>
      </c>
      <c r="Q21" s="44">
        <f t="shared" si="2"/>
        <v>28.677046914659364</v>
      </c>
      <c r="R21" s="65"/>
    </row>
    <row r="22" spans="1:18" ht="19.5" customHeight="1">
      <c r="A22" s="20">
        <v>18</v>
      </c>
      <c r="B22" s="21" t="s">
        <v>41</v>
      </c>
      <c r="C22" s="22">
        <v>23.698580899471349</v>
      </c>
      <c r="D22" s="26">
        <v>26.803470553431865</v>
      </c>
      <c r="E22" s="26">
        <v>23.153187287575232</v>
      </c>
      <c r="F22" s="26">
        <v>22.19125505509955</v>
      </c>
      <c r="G22" s="26">
        <v>20.620367190699042</v>
      </c>
      <c r="H22" s="26">
        <v>17.595547303777007</v>
      </c>
      <c r="I22" s="26">
        <v>19.656819953953519</v>
      </c>
      <c r="J22" s="26">
        <v>14.456455222138807</v>
      </c>
      <c r="K22" s="26">
        <v>13.487955353943608</v>
      </c>
      <c r="L22" s="26">
        <v>11.216677593359568</v>
      </c>
      <c r="M22" s="26">
        <v>11.676788013471697</v>
      </c>
      <c r="N22" s="78">
        <v>20.413267640248343</v>
      </c>
      <c r="O22" s="25">
        <f t="shared" si="0"/>
        <v>26.803470553431865</v>
      </c>
      <c r="P22" s="26">
        <f t="shared" si="1"/>
        <v>11.216677593359568</v>
      </c>
      <c r="Q22" s="27">
        <f t="shared" si="2"/>
        <v>18.747531005597466</v>
      </c>
    </row>
    <row r="23" spans="1:18" ht="19.5" customHeight="1">
      <c r="A23" s="20">
        <v>19</v>
      </c>
      <c r="B23" s="21" t="s">
        <v>42</v>
      </c>
      <c r="C23" s="22" t="s">
        <v>22</v>
      </c>
      <c r="D23" s="86">
        <v>62.695</v>
      </c>
      <c r="E23" s="26">
        <v>35.43</v>
      </c>
      <c r="F23" s="26">
        <v>25.413</v>
      </c>
      <c r="G23" s="26">
        <v>30.005850000000002</v>
      </c>
      <c r="H23" s="26">
        <v>31.733000000000004</v>
      </c>
      <c r="I23" s="26">
        <v>38.510999999999996</v>
      </c>
      <c r="J23" s="26">
        <v>40.76</v>
      </c>
      <c r="K23" s="26">
        <v>34.93</v>
      </c>
      <c r="L23" s="26">
        <v>34.96</v>
      </c>
      <c r="M23" s="26">
        <v>26.57</v>
      </c>
      <c r="N23" s="78">
        <v>40.229999999999997</v>
      </c>
      <c r="O23" s="25">
        <f t="shared" si="0"/>
        <v>62.695</v>
      </c>
      <c r="P23" s="26">
        <f t="shared" si="1"/>
        <v>25.413</v>
      </c>
      <c r="Q23" s="27">
        <f t="shared" si="2"/>
        <v>36.476168181818181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6" t="s">
        <v>22</v>
      </c>
      <c r="E24" s="26" t="s">
        <v>22</v>
      </c>
      <c r="F24" s="26" t="s">
        <v>22</v>
      </c>
      <c r="G24" s="26" t="s">
        <v>22</v>
      </c>
      <c r="H24" s="26" t="s">
        <v>22</v>
      </c>
      <c r="I24" s="26">
        <v>20.67</v>
      </c>
      <c r="J24" s="26">
        <v>20.43</v>
      </c>
      <c r="K24" s="26">
        <v>19.079999999999998</v>
      </c>
      <c r="L24" s="26">
        <v>37.6</v>
      </c>
      <c r="M24" s="26">
        <v>37.9</v>
      </c>
      <c r="N24" s="87">
        <v>62.1</v>
      </c>
      <c r="O24" s="25">
        <f t="shared" si="0"/>
        <v>62.1</v>
      </c>
      <c r="P24" s="26">
        <f t="shared" si="1"/>
        <v>19.079999999999998</v>
      </c>
      <c r="Q24" s="27">
        <f t="shared" si="2"/>
        <v>32.963333333333331</v>
      </c>
      <c r="R24" s="50" t="s">
        <v>45</v>
      </c>
    </row>
    <row r="25" spans="1:18" ht="19.5" customHeight="1">
      <c r="A25" s="45">
        <v>21</v>
      </c>
      <c r="B25" s="46" t="s">
        <v>46</v>
      </c>
      <c r="C25" s="92" t="s">
        <v>22</v>
      </c>
      <c r="D25" s="48" t="s">
        <v>22</v>
      </c>
      <c r="E25" s="48" t="s">
        <v>22</v>
      </c>
      <c r="F25" s="48" t="s">
        <v>22</v>
      </c>
      <c r="G25" s="48" t="s">
        <v>22</v>
      </c>
      <c r="H25" s="48" t="s">
        <v>22</v>
      </c>
      <c r="I25" s="48" t="s">
        <v>22</v>
      </c>
      <c r="J25" s="88">
        <v>72.28</v>
      </c>
      <c r="K25" s="48">
        <v>57.22</v>
      </c>
      <c r="L25" s="48">
        <v>117.57</v>
      </c>
      <c r="M25" s="48">
        <v>93.9</v>
      </c>
      <c r="N25" s="90">
        <v>102.96</v>
      </c>
      <c r="O25" s="47">
        <f t="shared" si="0"/>
        <v>117.57</v>
      </c>
      <c r="P25" s="48">
        <f t="shared" si="1"/>
        <v>57.22</v>
      </c>
      <c r="Q25" s="49">
        <f t="shared" si="2"/>
        <v>88.786000000000001</v>
      </c>
      <c r="R25" s="50" t="s">
        <v>47</v>
      </c>
    </row>
    <row r="26" spans="1:18" ht="19.5" customHeight="1">
      <c r="A26" s="51">
        <v>22</v>
      </c>
      <c r="B26" s="13" t="s">
        <v>48</v>
      </c>
      <c r="C26" s="76" t="s">
        <v>22</v>
      </c>
      <c r="D26" s="18" t="s">
        <v>22</v>
      </c>
      <c r="E26" s="18" t="s">
        <v>22</v>
      </c>
      <c r="F26" s="18" t="s">
        <v>22</v>
      </c>
      <c r="G26" s="18" t="s">
        <v>22</v>
      </c>
      <c r="H26" s="18" t="s">
        <v>22</v>
      </c>
      <c r="I26" s="18" t="s">
        <v>22</v>
      </c>
      <c r="J26" s="18" t="s">
        <v>22</v>
      </c>
      <c r="K26" s="18" t="s">
        <v>22</v>
      </c>
      <c r="L26" s="18" t="s">
        <v>22</v>
      </c>
      <c r="M26" s="18" t="s">
        <v>22</v>
      </c>
      <c r="N26" s="77" t="s">
        <v>22</v>
      </c>
      <c r="O26" s="17" t="s">
        <v>22</v>
      </c>
      <c r="P26" s="18" t="s">
        <v>22</v>
      </c>
      <c r="Q26" s="19" t="s">
        <v>22</v>
      </c>
    </row>
    <row r="27" spans="1:18" ht="19.5" customHeight="1">
      <c r="A27" s="20">
        <v>23</v>
      </c>
      <c r="B27" s="21" t="s">
        <v>49</v>
      </c>
      <c r="C27" s="22" t="s">
        <v>22</v>
      </c>
      <c r="D27" s="26" t="s">
        <v>22</v>
      </c>
      <c r="E27" s="86" t="s">
        <v>22</v>
      </c>
      <c r="F27" s="26">
        <v>13.903962313038425</v>
      </c>
      <c r="G27" s="26">
        <v>11.965911966808045</v>
      </c>
      <c r="H27" s="26">
        <v>12.717071422136117</v>
      </c>
      <c r="I27" s="26">
        <v>5.563997372058747</v>
      </c>
      <c r="J27" s="26">
        <v>17.885381102574303</v>
      </c>
      <c r="K27" s="26">
        <v>10.861760039344595</v>
      </c>
      <c r="L27" s="26">
        <v>6.2598422815168391</v>
      </c>
      <c r="M27" s="26">
        <v>9.3711397169207196</v>
      </c>
      <c r="N27" s="87">
        <v>22.893106242055079</v>
      </c>
      <c r="O27" s="25">
        <f t="shared" ref="O27:O29" si="3">MAX(C27:N27)</f>
        <v>22.893106242055079</v>
      </c>
      <c r="P27" s="26">
        <f t="shared" ref="P27:P29" si="4">MIN(C27:N27)</f>
        <v>5.563997372058747</v>
      </c>
      <c r="Q27" s="27">
        <f t="shared" ref="Q27:Q29" si="5">AVERAGE(C27:N27)</f>
        <v>12.38024138405032</v>
      </c>
      <c r="R27" s="50" t="s">
        <v>50</v>
      </c>
    </row>
    <row r="28" spans="1:18" ht="19.5" customHeight="1">
      <c r="A28" s="20">
        <v>24</v>
      </c>
      <c r="B28" s="21" t="s">
        <v>51</v>
      </c>
      <c r="C28" s="95" t="s">
        <v>22</v>
      </c>
      <c r="D28" s="26">
        <v>12.7</v>
      </c>
      <c r="E28" s="26">
        <v>12.1</v>
      </c>
      <c r="F28" s="26">
        <v>12</v>
      </c>
      <c r="G28" s="26">
        <v>19.100000000000001</v>
      </c>
      <c r="H28" s="96" t="s">
        <v>22</v>
      </c>
      <c r="I28" s="26">
        <v>26.4</v>
      </c>
      <c r="J28" s="26">
        <v>14.2</v>
      </c>
      <c r="K28" s="26">
        <v>14.3</v>
      </c>
      <c r="L28" s="26" t="s">
        <v>22</v>
      </c>
      <c r="M28" s="26">
        <v>13.6</v>
      </c>
      <c r="N28" s="78" t="s">
        <v>22</v>
      </c>
      <c r="O28" s="25">
        <f t="shared" si="3"/>
        <v>26.4</v>
      </c>
      <c r="P28" s="26">
        <f t="shared" si="4"/>
        <v>12</v>
      </c>
      <c r="Q28" s="27">
        <f t="shared" si="5"/>
        <v>15.549999999999999</v>
      </c>
      <c r="R28" s="50" t="s">
        <v>52</v>
      </c>
    </row>
    <row r="29" spans="1:18" ht="19.5" customHeight="1">
      <c r="A29" s="56">
        <v>25</v>
      </c>
      <c r="B29" s="57" t="s">
        <v>53</v>
      </c>
      <c r="C29" s="67" t="s">
        <v>22</v>
      </c>
      <c r="D29" s="62" t="s">
        <v>22</v>
      </c>
      <c r="E29" s="62" t="s">
        <v>22</v>
      </c>
      <c r="F29" s="62" t="s">
        <v>22</v>
      </c>
      <c r="G29" s="62" t="s">
        <v>22</v>
      </c>
      <c r="H29" s="62">
        <v>27.099636561940233</v>
      </c>
      <c r="I29" s="62">
        <v>31.713908188076324</v>
      </c>
      <c r="J29" s="62">
        <v>20.66166867982631</v>
      </c>
      <c r="K29" s="62">
        <v>22.032165229956746</v>
      </c>
      <c r="L29" s="62">
        <v>24.800738980968728</v>
      </c>
      <c r="M29" s="62">
        <v>23.935935786346043</v>
      </c>
      <c r="N29" s="85">
        <v>34.556427063232981</v>
      </c>
      <c r="O29" s="61">
        <f t="shared" si="3"/>
        <v>34.556427063232981</v>
      </c>
      <c r="P29" s="62">
        <f t="shared" si="4"/>
        <v>20.66166867982631</v>
      </c>
      <c r="Q29" s="63">
        <f t="shared" si="5"/>
        <v>26.400068641478192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>
      <c r="A116" s="6"/>
    </row>
    <row r="117" spans="1:1" ht="19.5" customHeight="1">
      <c r="A117" s="6"/>
    </row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5" width="7.75" customWidth="1"/>
    <col min="6" max="6" width="8.625" customWidth="1"/>
    <col min="7" max="7" width="7.75" customWidth="1"/>
    <col min="8" max="8" width="8" customWidth="1"/>
    <col min="9" max="13" width="7.75" customWidth="1"/>
    <col min="14" max="14" width="8" customWidth="1"/>
    <col min="15" max="15" width="8.375" customWidth="1"/>
    <col min="16" max="16" width="7.75" customWidth="1"/>
    <col min="17" max="17" width="8" customWidth="1"/>
    <col min="18" max="18" width="7.75" customWidth="1"/>
    <col min="19" max="26" width="8" customWidth="1"/>
  </cols>
  <sheetData>
    <row r="1" spans="1:18" ht="19.5" customHeight="1">
      <c r="B1" s="1" t="s">
        <v>0</v>
      </c>
      <c r="C1" s="2"/>
      <c r="D1" s="2"/>
      <c r="E1" s="2"/>
      <c r="F1" s="2"/>
      <c r="I1" s="3" t="s">
        <v>1</v>
      </c>
      <c r="J1" s="3"/>
      <c r="K1" s="3"/>
      <c r="L1" s="3"/>
      <c r="M1" s="3"/>
    </row>
    <row r="2" spans="1:18" ht="19.5" customHeight="1">
      <c r="A2" s="4"/>
      <c r="B2" s="5" t="s">
        <v>63</v>
      </c>
    </row>
    <row r="3" spans="1:18" ht="19.5" customHeight="1">
      <c r="O3" s="6" t="s">
        <v>64</v>
      </c>
    </row>
    <row r="4" spans="1:18" ht="19.5" customHeight="1">
      <c r="A4" s="7"/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7" t="s">
        <v>17</v>
      </c>
      <c r="P4" s="10" t="s">
        <v>18</v>
      </c>
      <c r="Q4" s="8" t="s">
        <v>19</v>
      </c>
    </row>
    <row r="5" spans="1:18" ht="19.5" customHeight="1">
      <c r="A5" s="12">
        <v>1</v>
      </c>
      <c r="B5" s="13" t="s">
        <v>20</v>
      </c>
      <c r="C5" s="76">
        <f>257.962174415505*0.53</f>
        <v>136.71995244021764</v>
      </c>
      <c r="D5" s="18">
        <f>279.67345826015*0.53</f>
        <v>148.22693287787953</v>
      </c>
      <c r="E5" s="18">
        <f>553.483444587777*0.53</f>
        <v>293.3462256315218</v>
      </c>
      <c r="F5" s="18">
        <f>848.411483317122*0.53</f>
        <v>449.6580861580747</v>
      </c>
      <c r="G5" s="18">
        <f>666.335663590282*0.53</f>
        <v>353.15790170284947</v>
      </c>
      <c r="H5" s="18">
        <f>833.23555890846*0.53</f>
        <v>441.61484622148384</v>
      </c>
      <c r="I5" s="18">
        <f>959.977230565239*0.53</f>
        <v>508.78793219957669</v>
      </c>
      <c r="J5" s="18">
        <f>892.8009884321*0.53</f>
        <v>473.18452386901299</v>
      </c>
      <c r="K5" s="18">
        <f>698.455482164391*0.53</f>
        <v>370.18140554712727</v>
      </c>
      <c r="L5" s="18">
        <f>365.095461301321*0.53</f>
        <v>193.50059448970015</v>
      </c>
      <c r="M5" s="18">
        <f>301.554920867283*0.53</f>
        <v>159.82410805966001</v>
      </c>
      <c r="N5" s="77">
        <f>216.853510489016*0.53</f>
        <v>114.93236055917849</v>
      </c>
      <c r="O5" s="17">
        <f t="shared" ref="O5:O29" si="0">MAX(C5:N5)</f>
        <v>508.78793219957669</v>
      </c>
      <c r="P5" s="18">
        <f t="shared" ref="P5:P29" si="1">MIN(C5:N5)</f>
        <v>114.93236055917849</v>
      </c>
      <c r="Q5" s="19">
        <f t="shared" ref="Q5:Q29" si="2">AVERAGE(C5:N5)</f>
        <v>303.59457247969016</v>
      </c>
    </row>
    <row r="6" spans="1:18" ht="19.5" customHeight="1">
      <c r="A6" s="28">
        <v>2</v>
      </c>
      <c r="B6" s="21" t="s">
        <v>21</v>
      </c>
      <c r="C6" s="22" t="s">
        <v>22</v>
      </c>
      <c r="D6" s="26">
        <v>121.9</v>
      </c>
      <c r="E6" s="26">
        <v>130.6</v>
      </c>
      <c r="F6" s="26">
        <v>174.8</v>
      </c>
      <c r="G6" s="26">
        <v>168.69</v>
      </c>
      <c r="H6" s="26">
        <v>166.11</v>
      </c>
      <c r="I6" s="26">
        <v>130.5</v>
      </c>
      <c r="J6" s="26">
        <v>92.3</v>
      </c>
      <c r="K6" s="26">
        <v>50.1</v>
      </c>
      <c r="L6" s="26">
        <v>28.6</v>
      </c>
      <c r="M6" s="26">
        <v>51.5</v>
      </c>
      <c r="N6" s="78">
        <v>49.1</v>
      </c>
      <c r="O6" s="25">
        <f t="shared" si="0"/>
        <v>174.8</v>
      </c>
      <c r="P6" s="26">
        <f t="shared" si="1"/>
        <v>28.6</v>
      </c>
      <c r="Q6" s="27">
        <f t="shared" si="2"/>
        <v>105.83636363636361</v>
      </c>
    </row>
    <row r="7" spans="1:18" ht="19.5" customHeight="1">
      <c r="A7" s="28">
        <v>3</v>
      </c>
      <c r="B7" s="21" t="s">
        <v>23</v>
      </c>
      <c r="C7" s="22" t="s">
        <v>22</v>
      </c>
      <c r="D7" s="26" t="s">
        <v>22</v>
      </c>
      <c r="E7" s="26">
        <v>59.81</v>
      </c>
      <c r="F7" s="26" t="s">
        <v>22</v>
      </c>
      <c r="G7" s="26">
        <v>105.355</v>
      </c>
      <c r="H7" s="26" t="s">
        <v>22</v>
      </c>
      <c r="I7" s="26">
        <v>91.23</v>
      </c>
      <c r="J7" s="26" t="s">
        <v>22</v>
      </c>
      <c r="K7" s="26" t="s">
        <v>22</v>
      </c>
      <c r="L7" s="26" t="s">
        <v>22</v>
      </c>
      <c r="M7" s="26">
        <v>27.6</v>
      </c>
      <c r="N7" s="78" t="s">
        <v>22</v>
      </c>
      <c r="O7" s="25">
        <f t="shared" si="0"/>
        <v>105.355</v>
      </c>
      <c r="P7" s="26">
        <f t="shared" si="1"/>
        <v>27.6</v>
      </c>
      <c r="Q7" s="27">
        <f t="shared" si="2"/>
        <v>70.998750000000015</v>
      </c>
    </row>
    <row r="8" spans="1:18" ht="19.5" customHeight="1">
      <c r="A8" s="20">
        <v>4</v>
      </c>
      <c r="B8" s="21" t="s">
        <v>24</v>
      </c>
      <c r="C8" s="22" t="s">
        <v>22</v>
      </c>
      <c r="D8" s="26" t="s">
        <v>22</v>
      </c>
      <c r="E8" s="26" t="s">
        <v>22</v>
      </c>
      <c r="F8" s="26">
        <v>132.26510492671827</v>
      </c>
      <c r="G8" s="26">
        <v>104.81585459051736</v>
      </c>
      <c r="H8" s="26">
        <v>101.52750260682912</v>
      </c>
      <c r="I8" s="26">
        <v>93.397053029903546</v>
      </c>
      <c r="J8" s="26">
        <v>70.878364309538654</v>
      </c>
      <c r="K8" s="26">
        <v>55.617461816789941</v>
      </c>
      <c r="L8" s="26">
        <v>40.903502516185398</v>
      </c>
      <c r="M8" s="26">
        <v>39.577166647202191</v>
      </c>
      <c r="N8" s="78">
        <v>40.336818312160858</v>
      </c>
      <c r="O8" s="25">
        <f t="shared" si="0"/>
        <v>132.26510492671827</v>
      </c>
      <c r="P8" s="26">
        <f t="shared" si="1"/>
        <v>39.577166647202191</v>
      </c>
      <c r="Q8" s="27">
        <f t="shared" si="2"/>
        <v>75.479869861760591</v>
      </c>
    </row>
    <row r="9" spans="1:18" ht="19.5" customHeight="1">
      <c r="A9" s="29">
        <v>5</v>
      </c>
      <c r="B9" s="30" t="s">
        <v>25</v>
      </c>
      <c r="C9" s="79">
        <v>145.66999999999999</v>
      </c>
      <c r="D9" s="36">
        <v>159.53</v>
      </c>
      <c r="E9" s="80">
        <v>152.21</v>
      </c>
      <c r="F9" s="36">
        <v>203.54</v>
      </c>
      <c r="G9" s="36">
        <v>203.19</v>
      </c>
      <c r="H9" s="36">
        <v>184.75</v>
      </c>
      <c r="I9" s="80">
        <v>152.76</v>
      </c>
      <c r="J9" s="36">
        <v>65.83</v>
      </c>
      <c r="K9" s="36">
        <v>25.05</v>
      </c>
      <c r="L9" s="36">
        <v>33.159999999999997</v>
      </c>
      <c r="M9" s="36">
        <v>18.170000000000002</v>
      </c>
      <c r="N9" s="81">
        <v>49.31</v>
      </c>
      <c r="O9" s="35">
        <f t="shared" si="0"/>
        <v>203.54</v>
      </c>
      <c r="P9" s="36">
        <f t="shared" si="1"/>
        <v>18.170000000000002</v>
      </c>
      <c r="Q9" s="37">
        <f t="shared" si="2"/>
        <v>116.09749999999998</v>
      </c>
    </row>
    <row r="10" spans="1:18" ht="19.5" customHeight="1">
      <c r="A10" s="38">
        <v>6</v>
      </c>
      <c r="B10" s="39" t="s">
        <v>26</v>
      </c>
      <c r="C10" s="64">
        <v>374.39197183098588</v>
      </c>
      <c r="D10" s="43">
        <v>539.90055396370587</v>
      </c>
      <c r="E10" s="43">
        <v>388.47323066392875</v>
      </c>
      <c r="F10" s="43">
        <v>394.33861111111111</v>
      </c>
      <c r="G10" s="43">
        <v>384.26969316596933</v>
      </c>
      <c r="H10" s="82">
        <v>1138.9007080350041</v>
      </c>
      <c r="I10" s="43">
        <v>580.90837087087095</v>
      </c>
      <c r="J10" s="43">
        <v>686.49561878952125</v>
      </c>
      <c r="K10" s="43">
        <v>576.05329018338716</v>
      </c>
      <c r="L10" s="43">
        <v>495.55767862916264</v>
      </c>
      <c r="M10" s="43">
        <v>381.75893229166667</v>
      </c>
      <c r="N10" s="83">
        <v>1463.6555894308945</v>
      </c>
      <c r="O10" s="42">
        <f t="shared" si="0"/>
        <v>1463.6555894308945</v>
      </c>
      <c r="P10" s="43">
        <f t="shared" si="1"/>
        <v>374.39197183098588</v>
      </c>
      <c r="Q10" s="44">
        <f t="shared" si="2"/>
        <v>617.05868741385063</v>
      </c>
    </row>
    <row r="11" spans="1:18" ht="19.5" customHeight="1">
      <c r="A11" s="45">
        <v>7</v>
      </c>
      <c r="B11" s="46" t="s">
        <v>27</v>
      </c>
      <c r="C11" s="92" t="s">
        <v>22</v>
      </c>
      <c r="D11" s="48" t="s">
        <v>22</v>
      </c>
      <c r="E11" s="48">
        <v>254.7</v>
      </c>
      <c r="F11" s="48">
        <v>261.8</v>
      </c>
      <c r="G11" s="48">
        <v>215.4</v>
      </c>
      <c r="H11" s="48">
        <v>245.9</v>
      </c>
      <c r="I11" s="48">
        <v>326.39999999999998</v>
      </c>
      <c r="J11" s="48">
        <v>500</v>
      </c>
      <c r="K11" s="48">
        <v>314.8</v>
      </c>
      <c r="L11" s="48">
        <v>385.8</v>
      </c>
      <c r="M11" s="48">
        <v>232.4</v>
      </c>
      <c r="N11" s="84">
        <v>217.1</v>
      </c>
      <c r="O11" s="47">
        <f t="shared" si="0"/>
        <v>500</v>
      </c>
      <c r="P11" s="48">
        <f t="shared" si="1"/>
        <v>215.4</v>
      </c>
      <c r="Q11" s="49">
        <f t="shared" si="2"/>
        <v>295.43</v>
      </c>
      <c r="R11" s="50" t="s">
        <v>28</v>
      </c>
    </row>
    <row r="12" spans="1:18" ht="19.5" customHeight="1">
      <c r="A12" s="51">
        <v>8</v>
      </c>
      <c r="B12" s="13" t="s">
        <v>29</v>
      </c>
      <c r="C12" s="76">
        <v>104.9502</v>
      </c>
      <c r="D12" s="18">
        <v>83.723500000000001</v>
      </c>
      <c r="E12" s="18">
        <v>237.77929999999998</v>
      </c>
      <c r="F12" s="18">
        <v>165.09969999999998</v>
      </c>
      <c r="G12" s="18">
        <v>238.3415</v>
      </c>
      <c r="H12" s="18">
        <v>266.80430000000001</v>
      </c>
      <c r="I12" s="18">
        <v>196.09870000000001</v>
      </c>
      <c r="J12" s="18">
        <v>139.14279999999999</v>
      </c>
      <c r="K12" s="18">
        <v>66.202600000000004</v>
      </c>
      <c r="L12" s="18">
        <v>77.402699999999996</v>
      </c>
      <c r="M12" s="18">
        <v>112.9074</v>
      </c>
      <c r="N12" s="77">
        <v>95.473500000000001</v>
      </c>
      <c r="O12" s="17">
        <f t="shared" si="0"/>
        <v>266.80430000000001</v>
      </c>
      <c r="P12" s="18">
        <f t="shared" si="1"/>
        <v>66.202600000000004</v>
      </c>
      <c r="Q12" s="19">
        <f t="shared" si="2"/>
        <v>148.66051666666669</v>
      </c>
    </row>
    <row r="13" spans="1:18" ht="19.5" customHeight="1">
      <c r="A13" s="20">
        <v>9</v>
      </c>
      <c r="B13" s="21" t="s">
        <v>30</v>
      </c>
      <c r="C13" s="22">
        <v>91.51</v>
      </c>
      <c r="D13" s="26">
        <v>155.26</v>
      </c>
      <c r="E13" s="26">
        <v>130.03</v>
      </c>
      <c r="F13" s="26">
        <v>116.66</v>
      </c>
      <c r="G13" s="26">
        <v>127.14</v>
      </c>
      <c r="H13" s="26">
        <v>152.24</v>
      </c>
      <c r="I13" s="26">
        <v>141.26</v>
      </c>
      <c r="J13" s="26">
        <v>96.87</v>
      </c>
      <c r="K13" s="26">
        <v>51.67</v>
      </c>
      <c r="L13" s="26">
        <v>50.35</v>
      </c>
      <c r="M13" s="26">
        <v>34.520000000000003</v>
      </c>
      <c r="N13" s="78">
        <v>74.17</v>
      </c>
      <c r="O13" s="25">
        <f t="shared" si="0"/>
        <v>155.26</v>
      </c>
      <c r="P13" s="26">
        <f t="shared" si="1"/>
        <v>34.520000000000003</v>
      </c>
      <c r="Q13" s="27">
        <f t="shared" si="2"/>
        <v>101.80666666666666</v>
      </c>
      <c r="R13" s="54" t="s">
        <v>31</v>
      </c>
    </row>
    <row r="14" spans="1:18" ht="19.5" customHeight="1">
      <c r="A14" s="20">
        <v>10</v>
      </c>
      <c r="B14" s="21" t="s">
        <v>32</v>
      </c>
      <c r="C14" s="22">
        <v>230.63187370684719</v>
      </c>
      <c r="D14" s="26">
        <v>330.77371856902903</v>
      </c>
      <c r="E14" s="26">
        <v>334.99465336424026</v>
      </c>
      <c r="F14" s="26">
        <v>403.56514454368039</v>
      </c>
      <c r="G14" s="26">
        <v>299.73517721310964</v>
      </c>
      <c r="H14" s="26">
        <v>333.19521022653652</v>
      </c>
      <c r="I14" s="26">
        <v>336.59089341367957</v>
      </c>
      <c r="J14" s="26">
        <v>283.23336373430027</v>
      </c>
      <c r="K14" s="26">
        <v>265.0448466162394</v>
      </c>
      <c r="L14" s="26">
        <v>255.58182718428878</v>
      </c>
      <c r="M14" s="26">
        <v>157.28035662778575</v>
      </c>
      <c r="N14" s="78">
        <v>246.65241583804408</v>
      </c>
      <c r="O14" s="25">
        <f t="shared" si="0"/>
        <v>403.56514454368039</v>
      </c>
      <c r="P14" s="26">
        <f t="shared" si="1"/>
        <v>157.28035662778575</v>
      </c>
      <c r="Q14" s="27">
        <f t="shared" si="2"/>
        <v>289.77329008648172</v>
      </c>
    </row>
    <row r="15" spans="1:18" ht="19.5" customHeight="1">
      <c r="A15" s="20">
        <v>11</v>
      </c>
      <c r="B15" s="21" t="s">
        <v>33</v>
      </c>
      <c r="C15" s="22">
        <v>260.8858401183179</v>
      </c>
      <c r="D15" s="26">
        <v>335.25715828624209</v>
      </c>
      <c r="E15" s="26">
        <v>397.57874068978157</v>
      </c>
      <c r="F15" s="26">
        <v>311.4888125435599</v>
      </c>
      <c r="G15" s="26">
        <v>323.39908985956384</v>
      </c>
      <c r="H15" s="26">
        <v>295.45250603509805</v>
      </c>
      <c r="I15" s="26">
        <v>266.05099979106188</v>
      </c>
      <c r="J15" s="26">
        <v>257.76166237607197</v>
      </c>
      <c r="K15" s="26">
        <v>253.43166017481596</v>
      </c>
      <c r="L15" s="26">
        <v>182.91490395047788</v>
      </c>
      <c r="M15" s="26">
        <v>177.47263098347432</v>
      </c>
      <c r="N15" s="78">
        <v>188.42665665488644</v>
      </c>
      <c r="O15" s="25">
        <f t="shared" si="0"/>
        <v>397.57874068978157</v>
      </c>
      <c r="P15" s="26">
        <f t="shared" si="1"/>
        <v>177.47263098347432</v>
      </c>
      <c r="Q15" s="27">
        <f t="shared" si="2"/>
        <v>270.84338845527924</v>
      </c>
      <c r="R15" s="54" t="s">
        <v>34</v>
      </c>
    </row>
    <row r="16" spans="1:18" ht="19.5" customHeight="1">
      <c r="A16" s="20">
        <v>12</v>
      </c>
      <c r="B16" s="21" t="s">
        <v>35</v>
      </c>
      <c r="C16" s="22">
        <v>55.1</v>
      </c>
      <c r="D16" s="26">
        <v>98.9</v>
      </c>
      <c r="E16" s="26">
        <v>69.900000000000006</v>
      </c>
      <c r="F16" s="26">
        <v>58.8</v>
      </c>
      <c r="G16" s="26">
        <v>79.7</v>
      </c>
      <c r="H16" s="26">
        <v>76.900000000000006</v>
      </c>
      <c r="I16" s="26">
        <v>54.7</v>
      </c>
      <c r="J16" s="26">
        <v>49.4</v>
      </c>
      <c r="K16" s="26">
        <v>50.7</v>
      </c>
      <c r="L16" s="26">
        <v>58.9</v>
      </c>
      <c r="M16" s="26">
        <v>70.2</v>
      </c>
      <c r="N16" s="78">
        <v>112.7</v>
      </c>
      <c r="O16" s="25">
        <f t="shared" si="0"/>
        <v>112.7</v>
      </c>
      <c r="P16" s="26">
        <f t="shared" si="1"/>
        <v>49.4</v>
      </c>
      <c r="Q16" s="27">
        <f t="shared" si="2"/>
        <v>69.658333333333346</v>
      </c>
    </row>
    <row r="17" spans="1:18" ht="19.5" customHeight="1">
      <c r="A17" s="20">
        <v>13</v>
      </c>
      <c r="B17" s="21" t="s">
        <v>36</v>
      </c>
      <c r="C17" s="22">
        <v>114.63</v>
      </c>
      <c r="D17" s="26">
        <v>150.76</v>
      </c>
      <c r="E17" s="26">
        <v>131.11000000000001</v>
      </c>
      <c r="F17" s="26">
        <v>148.24</v>
      </c>
      <c r="G17" s="26">
        <v>145.37</v>
      </c>
      <c r="H17" s="26">
        <v>133.75</v>
      </c>
      <c r="I17" s="26">
        <v>90.18</v>
      </c>
      <c r="J17" s="26">
        <v>85.79</v>
      </c>
      <c r="K17" s="26">
        <v>77</v>
      </c>
      <c r="L17" s="26">
        <v>55.94</v>
      </c>
      <c r="M17" s="26">
        <v>44.5</v>
      </c>
      <c r="N17" s="78">
        <v>74.75</v>
      </c>
      <c r="O17" s="25">
        <f t="shared" si="0"/>
        <v>150.76</v>
      </c>
      <c r="P17" s="26">
        <f t="shared" si="1"/>
        <v>44.5</v>
      </c>
      <c r="Q17" s="27">
        <f t="shared" si="2"/>
        <v>104.33499999999999</v>
      </c>
    </row>
    <row r="18" spans="1:18" ht="19.5" customHeight="1">
      <c r="A18" s="20">
        <v>14</v>
      </c>
      <c r="B18" s="21" t="s">
        <v>37</v>
      </c>
      <c r="C18" s="22" t="s">
        <v>22</v>
      </c>
      <c r="D18" s="26" t="s">
        <v>22</v>
      </c>
      <c r="E18" s="26">
        <v>395.23064616075993</v>
      </c>
      <c r="F18" s="26" t="s">
        <v>22</v>
      </c>
      <c r="G18" s="26" t="s">
        <v>22</v>
      </c>
      <c r="H18" s="26">
        <v>375.25122399540959</v>
      </c>
      <c r="I18" s="26">
        <v>286.8234778118142</v>
      </c>
      <c r="J18" s="26">
        <v>333.46674190058917</v>
      </c>
      <c r="K18" s="26">
        <v>310.10552461219618</v>
      </c>
      <c r="L18" s="26">
        <v>244.30415363587537</v>
      </c>
      <c r="M18" s="26">
        <v>218.24387453980472</v>
      </c>
      <c r="N18" s="78">
        <v>273.15316963294526</v>
      </c>
      <c r="O18" s="25">
        <f t="shared" si="0"/>
        <v>395.23064616075993</v>
      </c>
      <c r="P18" s="26">
        <f t="shared" si="1"/>
        <v>218.24387453980472</v>
      </c>
      <c r="Q18" s="27">
        <f t="shared" si="2"/>
        <v>304.57235153617432</v>
      </c>
    </row>
    <row r="19" spans="1:18" ht="19.5" customHeight="1">
      <c r="A19" s="20">
        <v>15</v>
      </c>
      <c r="B19" s="21" t="s">
        <v>38</v>
      </c>
      <c r="C19" s="22">
        <v>111.18</v>
      </c>
      <c r="D19" s="26">
        <v>193.49</v>
      </c>
      <c r="E19" s="26">
        <v>232.29</v>
      </c>
      <c r="F19" s="26">
        <v>234.58</v>
      </c>
      <c r="G19" s="26">
        <v>199.34</v>
      </c>
      <c r="H19" s="26">
        <v>209.23</v>
      </c>
      <c r="I19" s="26">
        <v>205.17</v>
      </c>
      <c r="J19" s="26">
        <v>170.42</v>
      </c>
      <c r="K19" s="26">
        <v>172.95</v>
      </c>
      <c r="L19" s="26">
        <v>115.54</v>
      </c>
      <c r="M19" s="26">
        <v>79.39</v>
      </c>
      <c r="N19" s="78">
        <v>99.89</v>
      </c>
      <c r="O19" s="25">
        <f t="shared" si="0"/>
        <v>234.58</v>
      </c>
      <c r="P19" s="26">
        <f t="shared" si="1"/>
        <v>79.39</v>
      </c>
      <c r="Q19" s="27">
        <f t="shared" si="2"/>
        <v>168.62250000000003</v>
      </c>
    </row>
    <row r="20" spans="1:18" ht="19.5" customHeight="1">
      <c r="A20" s="94">
        <v>16</v>
      </c>
      <c r="B20" s="57" t="s">
        <v>39</v>
      </c>
      <c r="C20" s="67">
        <v>113.8</v>
      </c>
      <c r="D20" s="62">
        <v>92.3</v>
      </c>
      <c r="E20" s="62">
        <v>115.2</v>
      </c>
      <c r="F20" s="62">
        <v>159.4</v>
      </c>
      <c r="G20" s="62">
        <v>142.69999999999999</v>
      </c>
      <c r="H20" s="62">
        <v>192</v>
      </c>
      <c r="I20" s="62">
        <v>166.9</v>
      </c>
      <c r="J20" s="62">
        <v>186.2</v>
      </c>
      <c r="K20" s="62">
        <v>145.80000000000001</v>
      </c>
      <c r="L20" s="62">
        <v>112.4</v>
      </c>
      <c r="M20" s="62">
        <v>106</v>
      </c>
      <c r="N20" s="85">
        <v>142.19999999999999</v>
      </c>
      <c r="O20" s="61">
        <f t="shared" si="0"/>
        <v>192</v>
      </c>
      <c r="P20" s="62">
        <f t="shared" si="1"/>
        <v>92.3</v>
      </c>
      <c r="Q20" s="63">
        <f t="shared" si="2"/>
        <v>139.57500000000002</v>
      </c>
    </row>
    <row r="21" spans="1:18" ht="19.5" customHeight="1">
      <c r="A21" s="38">
        <v>17</v>
      </c>
      <c r="B21" s="39" t="s">
        <v>40</v>
      </c>
      <c r="C21" s="64" t="s">
        <v>22</v>
      </c>
      <c r="D21" s="43" t="s">
        <v>22</v>
      </c>
      <c r="E21" s="43" t="s">
        <v>22</v>
      </c>
      <c r="F21" s="43" t="s">
        <v>22</v>
      </c>
      <c r="G21" s="43" t="s">
        <v>22</v>
      </c>
      <c r="H21" s="43">
        <v>142.48551393009924</v>
      </c>
      <c r="I21" s="43">
        <v>118.20556975676696</v>
      </c>
      <c r="J21" s="43">
        <v>105.59242480914639</v>
      </c>
      <c r="K21" s="43">
        <v>80.039582748586</v>
      </c>
      <c r="L21" s="43">
        <v>57.475667527548524</v>
      </c>
      <c r="M21" s="43">
        <v>78.66837151263104</v>
      </c>
      <c r="N21" s="83">
        <v>89.54272302316835</v>
      </c>
      <c r="O21" s="42">
        <f t="shared" si="0"/>
        <v>142.48551393009924</v>
      </c>
      <c r="P21" s="43">
        <f t="shared" si="1"/>
        <v>57.475667527548524</v>
      </c>
      <c r="Q21" s="44">
        <f t="shared" si="2"/>
        <v>96.001407615420931</v>
      </c>
      <c r="R21" s="65"/>
    </row>
    <row r="22" spans="1:18" ht="19.5" customHeight="1">
      <c r="A22" s="20">
        <v>18</v>
      </c>
      <c r="B22" s="21" t="s">
        <v>41</v>
      </c>
      <c r="C22" s="22">
        <v>87.066531957783525</v>
      </c>
      <c r="D22" s="26">
        <v>128.26825744200968</v>
      </c>
      <c r="E22" s="26">
        <v>153.72906824016505</v>
      </c>
      <c r="F22" s="26">
        <v>133.03751457992053</v>
      </c>
      <c r="G22" s="26">
        <v>156.67174199502037</v>
      </c>
      <c r="H22" s="26">
        <v>147.90971394648761</v>
      </c>
      <c r="I22" s="26">
        <v>133.46765896886254</v>
      </c>
      <c r="J22" s="26">
        <v>68.891287974252947</v>
      </c>
      <c r="K22" s="26">
        <v>26.083850668061153</v>
      </c>
      <c r="L22" s="26">
        <v>33.363445338273287</v>
      </c>
      <c r="M22" s="26">
        <v>22.791730006290432</v>
      </c>
      <c r="N22" s="78">
        <v>61.99992834945327</v>
      </c>
      <c r="O22" s="25">
        <f t="shared" si="0"/>
        <v>156.67174199502037</v>
      </c>
      <c r="P22" s="26">
        <f t="shared" si="1"/>
        <v>22.791730006290432</v>
      </c>
      <c r="Q22" s="27">
        <f t="shared" si="2"/>
        <v>96.106727455548366</v>
      </c>
    </row>
    <row r="23" spans="1:18" ht="19.5" customHeight="1">
      <c r="A23" s="20">
        <v>19</v>
      </c>
      <c r="B23" s="21" t="s">
        <v>42</v>
      </c>
      <c r="C23" s="22" t="s">
        <v>22</v>
      </c>
      <c r="D23" s="86">
        <v>305.64999999999998</v>
      </c>
      <c r="E23" s="26">
        <v>107.08</v>
      </c>
      <c r="F23" s="26">
        <v>119.09400000000001</v>
      </c>
      <c r="G23" s="26">
        <v>90.295000000000002</v>
      </c>
      <c r="H23" s="26">
        <v>98.899000000000001</v>
      </c>
      <c r="I23" s="26">
        <v>120.52500000000001</v>
      </c>
      <c r="J23" s="26">
        <v>82.59</v>
      </c>
      <c r="K23" s="26">
        <v>65.37</v>
      </c>
      <c r="L23" s="26">
        <v>51.94</v>
      </c>
      <c r="M23" s="26">
        <v>52.64</v>
      </c>
      <c r="N23" s="78">
        <v>69.2</v>
      </c>
      <c r="O23" s="25">
        <f t="shared" si="0"/>
        <v>305.64999999999998</v>
      </c>
      <c r="P23" s="26">
        <f t="shared" si="1"/>
        <v>51.94</v>
      </c>
      <c r="Q23" s="27">
        <f t="shared" si="2"/>
        <v>105.75300000000001</v>
      </c>
      <c r="R23" s="50" t="s">
        <v>43</v>
      </c>
    </row>
    <row r="24" spans="1:18" ht="19.5" customHeight="1">
      <c r="A24" s="20">
        <v>20</v>
      </c>
      <c r="B24" s="21" t="s">
        <v>44</v>
      </c>
      <c r="C24" s="22" t="s">
        <v>22</v>
      </c>
      <c r="D24" s="26" t="s">
        <v>22</v>
      </c>
      <c r="E24" s="26" t="s">
        <v>22</v>
      </c>
      <c r="F24" s="26" t="s">
        <v>22</v>
      </c>
      <c r="G24" s="26" t="s">
        <v>22</v>
      </c>
      <c r="H24" s="26" t="s">
        <v>22</v>
      </c>
      <c r="I24" s="26">
        <v>130.5</v>
      </c>
      <c r="J24" s="26">
        <v>109.9</v>
      </c>
      <c r="K24" s="26">
        <v>238.3</v>
      </c>
      <c r="L24" s="26">
        <v>408.6</v>
      </c>
      <c r="M24" s="26">
        <v>393</v>
      </c>
      <c r="N24" s="87">
        <v>302.10000000000002</v>
      </c>
      <c r="O24" s="25">
        <f t="shared" si="0"/>
        <v>408.6</v>
      </c>
      <c r="P24" s="26">
        <f t="shared" si="1"/>
        <v>109.9</v>
      </c>
      <c r="Q24" s="27">
        <f t="shared" si="2"/>
        <v>263.73333333333335</v>
      </c>
      <c r="R24" s="50" t="s">
        <v>45</v>
      </c>
    </row>
    <row r="25" spans="1:18" ht="19.5" customHeight="1">
      <c r="A25" s="45">
        <v>21</v>
      </c>
      <c r="B25" s="46" t="s">
        <v>46</v>
      </c>
      <c r="C25" s="92" t="s">
        <v>22</v>
      </c>
      <c r="D25" s="48" t="s">
        <v>22</v>
      </c>
      <c r="E25" s="48" t="s">
        <v>22</v>
      </c>
      <c r="F25" s="48" t="s">
        <v>22</v>
      </c>
      <c r="G25" s="48" t="s">
        <v>22</v>
      </c>
      <c r="H25" s="48" t="s">
        <v>22</v>
      </c>
      <c r="I25" s="48" t="s">
        <v>22</v>
      </c>
      <c r="J25" s="88">
        <v>155</v>
      </c>
      <c r="K25" s="89">
        <v>189.2</v>
      </c>
      <c r="L25" s="89">
        <v>173.9</v>
      </c>
      <c r="M25" s="89">
        <v>170.8</v>
      </c>
      <c r="N25" s="90">
        <v>268.3</v>
      </c>
      <c r="O25" s="47">
        <f t="shared" si="0"/>
        <v>268.3</v>
      </c>
      <c r="P25" s="48">
        <f t="shared" si="1"/>
        <v>155</v>
      </c>
      <c r="Q25" s="49">
        <f t="shared" si="2"/>
        <v>191.44</v>
      </c>
      <c r="R25" s="50" t="s">
        <v>47</v>
      </c>
    </row>
    <row r="26" spans="1:18" ht="19.5" customHeight="1">
      <c r="A26" s="51">
        <v>22</v>
      </c>
      <c r="B26" s="13" t="s">
        <v>48</v>
      </c>
      <c r="C26" s="76">
        <v>272.99</v>
      </c>
      <c r="D26" s="18">
        <v>300.89999999999998</v>
      </c>
      <c r="E26" s="18">
        <v>251.11</v>
      </c>
      <c r="F26" s="18">
        <v>249.08</v>
      </c>
      <c r="G26" s="18">
        <v>255.93</v>
      </c>
      <c r="H26" s="18">
        <v>239.29</v>
      </c>
      <c r="I26" s="18">
        <v>238.11</v>
      </c>
      <c r="J26" s="18">
        <v>252.99</v>
      </c>
      <c r="K26" s="18">
        <v>194.01</v>
      </c>
      <c r="L26" s="18">
        <v>159.65</v>
      </c>
      <c r="M26" s="18">
        <v>159.91999999999999</v>
      </c>
      <c r="N26" s="77">
        <v>199.06</v>
      </c>
      <c r="O26" s="17">
        <f t="shared" si="0"/>
        <v>300.89999999999998</v>
      </c>
      <c r="P26" s="18">
        <f t="shared" si="1"/>
        <v>159.65</v>
      </c>
      <c r="Q26" s="19">
        <f t="shared" si="2"/>
        <v>231.08666666666667</v>
      </c>
    </row>
    <row r="27" spans="1:18" ht="19.5" customHeight="1">
      <c r="A27" s="20">
        <v>23</v>
      </c>
      <c r="B27" s="21" t="s">
        <v>49</v>
      </c>
      <c r="C27" s="22" t="s">
        <v>22</v>
      </c>
      <c r="D27" s="26" t="s">
        <v>22</v>
      </c>
      <c r="E27" s="86" t="s">
        <v>22</v>
      </c>
      <c r="F27" s="26">
        <v>99.691376075853299</v>
      </c>
      <c r="G27" s="26">
        <v>61.925597306466983</v>
      </c>
      <c r="H27" s="26">
        <v>110.12895195959273</v>
      </c>
      <c r="I27" s="26">
        <v>96.19347397137426</v>
      </c>
      <c r="J27" s="26">
        <v>53.842281539516044</v>
      </c>
      <c r="K27" s="26">
        <v>19.125163817525269</v>
      </c>
      <c r="L27" s="26">
        <v>21.401957085649233</v>
      </c>
      <c r="M27" s="26">
        <v>26.284935019100654</v>
      </c>
      <c r="N27" s="87">
        <v>74.826817719282957</v>
      </c>
      <c r="O27" s="25">
        <f t="shared" si="0"/>
        <v>110.12895195959273</v>
      </c>
      <c r="P27" s="26">
        <f t="shared" si="1"/>
        <v>19.125163817525269</v>
      </c>
      <c r="Q27" s="27">
        <f t="shared" si="2"/>
        <v>62.602283832706831</v>
      </c>
      <c r="R27" s="50" t="s">
        <v>50</v>
      </c>
    </row>
    <row r="28" spans="1:18" ht="19.5" customHeight="1">
      <c r="A28" s="20">
        <v>24</v>
      </c>
      <c r="B28" s="21" t="s">
        <v>51</v>
      </c>
      <c r="C28" s="95" t="s">
        <v>22</v>
      </c>
      <c r="D28" s="26">
        <v>203.5</v>
      </c>
      <c r="E28" s="26">
        <v>161</v>
      </c>
      <c r="F28" s="26">
        <v>149</v>
      </c>
      <c r="G28" s="26">
        <v>128.9</v>
      </c>
      <c r="H28" s="96" t="s">
        <v>22</v>
      </c>
      <c r="I28" s="26">
        <v>86.2</v>
      </c>
      <c r="J28" s="26">
        <v>26.9</v>
      </c>
      <c r="K28" s="26">
        <v>31.5</v>
      </c>
      <c r="L28" s="26" t="s">
        <v>22</v>
      </c>
      <c r="M28" s="26">
        <v>60.6</v>
      </c>
      <c r="N28" s="78" t="s">
        <v>22</v>
      </c>
      <c r="O28" s="25">
        <f t="shared" si="0"/>
        <v>203.5</v>
      </c>
      <c r="P28" s="26">
        <f t="shared" si="1"/>
        <v>26.9</v>
      </c>
      <c r="Q28" s="27">
        <f t="shared" si="2"/>
        <v>105.95</v>
      </c>
      <c r="R28" s="50" t="s">
        <v>52</v>
      </c>
    </row>
    <row r="29" spans="1:18" ht="19.5" customHeight="1">
      <c r="A29" s="56">
        <v>25</v>
      </c>
      <c r="B29" s="57" t="s">
        <v>53</v>
      </c>
      <c r="C29" s="67" t="s">
        <v>22</v>
      </c>
      <c r="D29" s="62" t="s">
        <v>22</v>
      </c>
      <c r="E29" s="62" t="s">
        <v>22</v>
      </c>
      <c r="F29" s="62" t="s">
        <v>22</v>
      </c>
      <c r="G29" s="62" t="s">
        <v>22</v>
      </c>
      <c r="H29" s="62">
        <v>131.80511457102853</v>
      </c>
      <c r="I29" s="62">
        <v>176.41514996640069</v>
      </c>
      <c r="J29" s="62">
        <v>120.86560509600294</v>
      </c>
      <c r="K29" s="62">
        <v>76.610170073878663</v>
      </c>
      <c r="L29" s="62">
        <v>115.0614682643816</v>
      </c>
      <c r="M29" s="62">
        <v>76.46213748121933</v>
      </c>
      <c r="N29" s="85">
        <v>116.78290327155813</v>
      </c>
      <c r="O29" s="61">
        <f t="shared" si="0"/>
        <v>176.41514996640069</v>
      </c>
      <c r="P29" s="62">
        <f t="shared" si="1"/>
        <v>76.46213748121933</v>
      </c>
      <c r="Q29" s="63">
        <f t="shared" si="2"/>
        <v>116.28607838920996</v>
      </c>
      <c r="R29" s="50" t="s">
        <v>54</v>
      </c>
    </row>
    <row r="30" spans="1:18" ht="19.5" customHeight="1">
      <c r="A30" s="6"/>
      <c r="B30" s="75"/>
      <c r="C30" s="50"/>
      <c r="D30" s="75"/>
      <c r="E30" s="75"/>
      <c r="F30" s="75"/>
      <c r="G30" s="75"/>
      <c r="H30" s="75"/>
      <c r="I30" s="75"/>
    </row>
    <row r="31" spans="1:18" ht="19.5" customHeight="1">
      <c r="A31" s="6"/>
      <c r="B31" s="75"/>
      <c r="C31" s="50"/>
      <c r="D31" s="75"/>
      <c r="E31" s="75"/>
      <c r="F31" s="75"/>
      <c r="G31" s="75"/>
      <c r="H31" s="75"/>
      <c r="I31" s="75"/>
    </row>
    <row r="32" spans="1:18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>
      <c r="A55" s="6"/>
    </row>
    <row r="56" spans="1:1" ht="19.5" customHeight="1">
      <c r="A56" s="6"/>
    </row>
    <row r="57" spans="1:1" ht="19.5" customHeight="1">
      <c r="A57" s="6"/>
    </row>
    <row r="58" spans="1:1" ht="19.5" customHeight="1">
      <c r="A58" s="6"/>
    </row>
    <row r="59" spans="1:1" ht="19.5" customHeight="1">
      <c r="A59" s="6"/>
    </row>
    <row r="60" spans="1:1" ht="19.5" customHeight="1">
      <c r="A60" s="6"/>
    </row>
    <row r="61" spans="1:1" ht="19.5" customHeight="1">
      <c r="A61" s="6"/>
    </row>
    <row r="62" spans="1:1" ht="19.5" customHeight="1">
      <c r="A62" s="6"/>
    </row>
    <row r="63" spans="1:1" ht="19.5" customHeight="1">
      <c r="A63" s="6"/>
    </row>
    <row r="64" spans="1:1" ht="19.5" customHeight="1">
      <c r="A64" s="6"/>
    </row>
    <row r="65" spans="1:1" ht="19.5" customHeight="1">
      <c r="A65" s="6"/>
    </row>
    <row r="66" spans="1:1" ht="19.5" customHeight="1">
      <c r="A66" s="6"/>
    </row>
    <row r="67" spans="1:1" ht="19.5" customHeight="1">
      <c r="A67" s="6"/>
    </row>
    <row r="68" spans="1:1" ht="19.5" customHeight="1">
      <c r="A68" s="6"/>
    </row>
    <row r="69" spans="1:1" ht="19.5" customHeight="1">
      <c r="A69" s="6"/>
    </row>
    <row r="70" spans="1:1" ht="19.5" customHeight="1">
      <c r="A70" s="6"/>
    </row>
    <row r="71" spans="1:1" ht="19.5" customHeight="1">
      <c r="A71" s="6"/>
    </row>
    <row r="72" spans="1:1" ht="19.5" customHeight="1">
      <c r="A72" s="6"/>
    </row>
    <row r="73" spans="1:1" ht="19.5" customHeight="1">
      <c r="A73" s="6"/>
    </row>
    <row r="74" spans="1:1" ht="19.5" customHeight="1">
      <c r="A74" s="6"/>
    </row>
    <row r="75" spans="1:1" ht="19.5" customHeight="1">
      <c r="A75" s="6"/>
    </row>
    <row r="76" spans="1:1" ht="19.5" customHeight="1">
      <c r="A76" s="6"/>
    </row>
    <row r="77" spans="1:1" ht="19.5" customHeight="1">
      <c r="A77" s="6"/>
    </row>
    <row r="78" spans="1:1" ht="19.5" customHeight="1">
      <c r="A78" s="6"/>
    </row>
    <row r="79" spans="1:1" ht="19.5" customHeight="1">
      <c r="A79" s="6"/>
    </row>
    <row r="80" spans="1:1" ht="19.5" customHeight="1">
      <c r="A80" s="6"/>
    </row>
    <row r="81" spans="1:1" ht="19.5" customHeight="1">
      <c r="A81" s="6"/>
    </row>
    <row r="82" spans="1:1" ht="19.5" customHeight="1">
      <c r="A82" s="6"/>
    </row>
    <row r="83" spans="1:1" ht="19.5" customHeight="1">
      <c r="A83" s="6"/>
    </row>
    <row r="84" spans="1:1" ht="19.5" customHeight="1">
      <c r="A84" s="6"/>
    </row>
    <row r="85" spans="1:1" ht="19.5" customHeight="1">
      <c r="A85" s="6"/>
    </row>
    <row r="86" spans="1:1" ht="19.5" customHeight="1">
      <c r="A86" s="6"/>
    </row>
    <row r="87" spans="1:1" ht="19.5" customHeight="1">
      <c r="A87" s="6"/>
    </row>
    <row r="88" spans="1:1" ht="19.5" customHeight="1">
      <c r="A88" s="6"/>
    </row>
    <row r="89" spans="1:1" ht="19.5" customHeight="1">
      <c r="A89" s="6"/>
    </row>
    <row r="90" spans="1:1" ht="19.5" customHeight="1">
      <c r="A90" s="6"/>
    </row>
    <row r="91" spans="1:1" ht="19.5" customHeight="1">
      <c r="A91" s="6"/>
    </row>
    <row r="92" spans="1:1" ht="19.5" customHeight="1">
      <c r="A92" s="6"/>
    </row>
    <row r="93" spans="1:1" ht="19.5" customHeight="1">
      <c r="A93" s="6"/>
    </row>
    <row r="94" spans="1:1" ht="19.5" customHeight="1">
      <c r="A94" s="6"/>
    </row>
    <row r="95" spans="1:1" ht="19.5" customHeight="1">
      <c r="A95" s="6"/>
    </row>
    <row r="96" spans="1:1" ht="19.5" customHeight="1">
      <c r="A96" s="6"/>
    </row>
    <row r="97" spans="1:1" ht="19.5" customHeight="1">
      <c r="A97" s="6"/>
    </row>
    <row r="98" spans="1:1" ht="19.5" customHeight="1">
      <c r="A98" s="6"/>
    </row>
    <row r="99" spans="1:1" ht="19.5" customHeight="1">
      <c r="A99" s="6"/>
    </row>
    <row r="100" spans="1:1" ht="19.5" customHeight="1">
      <c r="A100" s="6"/>
    </row>
    <row r="101" spans="1:1" ht="19.5" customHeight="1">
      <c r="A101" s="6"/>
    </row>
    <row r="102" spans="1:1" ht="19.5" customHeight="1">
      <c r="A102" s="6"/>
    </row>
    <row r="103" spans="1:1" ht="19.5" customHeight="1">
      <c r="A103" s="6"/>
    </row>
    <row r="104" spans="1:1" ht="19.5" customHeight="1">
      <c r="A104" s="6"/>
    </row>
    <row r="105" spans="1:1" ht="19.5" customHeight="1">
      <c r="A105" s="6"/>
    </row>
    <row r="106" spans="1:1" ht="19.5" customHeight="1">
      <c r="A106" s="6"/>
    </row>
    <row r="107" spans="1:1" ht="19.5" customHeight="1">
      <c r="A107" s="6"/>
    </row>
    <row r="108" spans="1:1" ht="19.5" customHeight="1">
      <c r="A108" s="6"/>
    </row>
    <row r="109" spans="1:1" ht="19.5" customHeight="1">
      <c r="A109" s="6"/>
    </row>
    <row r="110" spans="1:1" ht="19.5" customHeight="1">
      <c r="A110" s="6"/>
    </row>
    <row r="111" spans="1:1" ht="19.5" customHeight="1">
      <c r="A111" s="6"/>
    </row>
    <row r="112" spans="1:1" ht="19.5" customHeight="1">
      <c r="A112" s="6"/>
    </row>
    <row r="113" spans="1:1" ht="19.5" customHeight="1">
      <c r="A113" s="6"/>
    </row>
    <row r="114" spans="1:1" ht="19.5" customHeight="1">
      <c r="A114" s="6"/>
    </row>
    <row r="115" spans="1:1" ht="19.5" customHeight="1">
      <c r="A115" s="6"/>
    </row>
    <row r="116" spans="1:1" ht="19.5" customHeight="1"/>
    <row r="117" spans="1:1" ht="19.5" customHeight="1"/>
    <row r="118" spans="1:1" ht="19.5" customHeight="1"/>
    <row r="119" spans="1:1" ht="19.5" customHeight="1"/>
    <row r="120" spans="1:1" ht="19.5" customHeight="1"/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欠測率</vt:lpstr>
      <vt:lpstr>採気量</vt:lpstr>
      <vt:lpstr>SO2</vt:lpstr>
      <vt:lpstr>HNO3</vt:lpstr>
      <vt:lpstr>HCl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modified xsi:type="dcterms:W3CDTF">2026-06-22T05:29:20Z</dcterms:modified>
</cp:coreProperties>
</file>