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ato.hiroaki\Box\1900200_研究情報室（全員）\し　GIS関係\さ　酸性雨\CGERページからの移行\データセット\第3次\xls→Excelファイル\"/>
    </mc:Choice>
  </mc:AlternateContent>
  <xr:revisionPtr revIDLastSave="0" documentId="8_{7EF8BFF6-C9F2-4EEF-A297-F4791A8010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地点番号" sheetId="1" r:id="rId1"/>
    <sheet name="QAQC" sheetId="2" r:id="rId2"/>
    <sheet name="調査日" sheetId="3" r:id="rId3"/>
    <sheet name="測定日数" sheetId="4" r:id="rId4"/>
    <sheet name="mm" sheetId="5" r:id="rId5"/>
    <sheet name="pH" sheetId="6" r:id="rId6"/>
    <sheet name="EC" sheetId="7" r:id="rId7"/>
    <sheet name="SO4" sheetId="8" r:id="rId8"/>
    <sheet name="NO3" sheetId="9" r:id="rId9"/>
    <sheet name="Cl" sheetId="10" r:id="rId10"/>
    <sheet name="H" sheetId="11" r:id="rId11"/>
    <sheet name="NH4" sheetId="12" r:id="rId12"/>
    <sheet name="Na" sheetId="13" r:id="rId13"/>
    <sheet name="K" sheetId="14" r:id="rId14"/>
    <sheet name="Mg" sheetId="15" r:id="rId15"/>
    <sheet name="Ca" sheetId="16" r:id="rId16"/>
    <sheet name="A+C" sheetId="17" r:id="rId17"/>
    <sheet name="R1" sheetId="18" r:id="rId18"/>
    <sheet name="R2" sheetId="19" r:id="rId19"/>
    <sheet name="年まとめ" sheetId="20" r:id="rId20"/>
    <sheet name="年沈着量" sheetId="21" r:id="rId21"/>
    <sheet name="all" sheetId="22" r:id="rId22"/>
  </sheets>
  <definedNames>
    <definedName name="_xlnm._FilterDatabase" localSheetId="21" hidden="1">all!$A$3:$AI$615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15" i="22" l="1"/>
  <c r="O615" i="22"/>
  <c r="N615" i="22"/>
  <c r="M615" i="22"/>
  <c r="L615" i="22"/>
  <c r="K615" i="22"/>
  <c r="J615" i="22"/>
  <c r="I615" i="22"/>
  <c r="H615" i="22"/>
  <c r="G615" i="22"/>
  <c r="F615" i="22"/>
  <c r="E615" i="22"/>
  <c r="D615" i="22"/>
  <c r="P614" i="22"/>
  <c r="O614" i="22"/>
  <c r="N614" i="22"/>
  <c r="M614" i="22"/>
  <c r="L614" i="22"/>
  <c r="K614" i="22"/>
  <c r="J614" i="22"/>
  <c r="I614" i="22"/>
  <c r="H614" i="22"/>
  <c r="G614" i="22"/>
  <c r="F614" i="22"/>
  <c r="E614" i="22"/>
  <c r="D614" i="22"/>
  <c r="P613" i="22"/>
  <c r="O613" i="22"/>
  <c r="N613" i="22"/>
  <c r="M613" i="22"/>
  <c r="L613" i="22"/>
  <c r="K613" i="22"/>
  <c r="J613" i="22"/>
  <c r="I613" i="22"/>
  <c r="H613" i="22"/>
  <c r="G613" i="22"/>
  <c r="F613" i="22"/>
  <c r="E613" i="22"/>
  <c r="D613" i="22"/>
  <c r="P612" i="22"/>
  <c r="O612" i="22"/>
  <c r="N612" i="22"/>
  <c r="M612" i="22"/>
  <c r="L612" i="22"/>
  <c r="K612" i="22"/>
  <c r="J612" i="22"/>
  <c r="I612" i="22"/>
  <c r="H612" i="22"/>
  <c r="G612" i="22"/>
  <c r="F612" i="22"/>
  <c r="E612" i="22"/>
  <c r="D612" i="22"/>
  <c r="P610" i="22"/>
  <c r="O610" i="22"/>
  <c r="N610" i="22"/>
  <c r="M610" i="22"/>
  <c r="L610" i="22"/>
  <c r="K610" i="22"/>
  <c r="J610" i="22"/>
  <c r="I610" i="22"/>
  <c r="H610" i="22"/>
  <c r="G610" i="22"/>
  <c r="F610" i="22"/>
  <c r="E610" i="22"/>
  <c r="D610" i="22"/>
  <c r="P609" i="22"/>
  <c r="O609" i="22"/>
  <c r="N609" i="22"/>
  <c r="M609" i="22"/>
  <c r="L609" i="22"/>
  <c r="K609" i="22"/>
  <c r="J609" i="22"/>
  <c r="I609" i="22"/>
  <c r="H609" i="22"/>
  <c r="G609" i="22"/>
  <c r="F609" i="22"/>
  <c r="E609" i="22"/>
  <c r="D609" i="22"/>
  <c r="P608" i="22"/>
  <c r="O608" i="22"/>
  <c r="N608" i="22"/>
  <c r="M608" i="22"/>
  <c r="L608" i="22"/>
  <c r="K608" i="22"/>
  <c r="J608" i="22"/>
  <c r="I608" i="22"/>
  <c r="H608" i="22"/>
  <c r="G608" i="22"/>
  <c r="F608" i="22"/>
  <c r="E608" i="22"/>
  <c r="D608" i="22"/>
  <c r="P607" i="22"/>
  <c r="O607" i="22"/>
  <c r="N607" i="22"/>
  <c r="M607" i="22"/>
  <c r="L607" i="22"/>
  <c r="K607" i="22"/>
  <c r="J607" i="22"/>
  <c r="I607" i="22"/>
  <c r="H607" i="22"/>
  <c r="G607" i="22"/>
  <c r="F607" i="22"/>
  <c r="E607" i="22"/>
  <c r="D607" i="22"/>
  <c r="P606" i="22"/>
  <c r="O606" i="22"/>
  <c r="N606" i="22"/>
  <c r="M606" i="22"/>
  <c r="L606" i="22"/>
  <c r="K606" i="22"/>
  <c r="J606" i="22"/>
  <c r="I606" i="22"/>
  <c r="H606" i="22"/>
  <c r="G606" i="22"/>
  <c r="F606" i="22"/>
  <c r="E606" i="22"/>
  <c r="D606" i="22"/>
  <c r="P605" i="22"/>
  <c r="O605" i="22"/>
  <c r="N605" i="22"/>
  <c r="M605" i="22"/>
  <c r="L605" i="22"/>
  <c r="K605" i="22"/>
  <c r="J605" i="22"/>
  <c r="I605" i="22"/>
  <c r="H605" i="22"/>
  <c r="G605" i="22"/>
  <c r="F605" i="22"/>
  <c r="E605" i="22"/>
  <c r="D605" i="22"/>
  <c r="P604" i="22"/>
  <c r="O604" i="22"/>
  <c r="N604" i="22"/>
  <c r="M604" i="22"/>
  <c r="L604" i="22"/>
  <c r="K604" i="22"/>
  <c r="J604" i="22"/>
  <c r="I604" i="22"/>
  <c r="H604" i="22"/>
  <c r="G604" i="22"/>
  <c r="F604" i="22"/>
  <c r="E604" i="22"/>
  <c r="D604" i="22"/>
  <c r="P603" i="22"/>
  <c r="O603" i="22"/>
  <c r="N603" i="22"/>
  <c r="M603" i="22"/>
  <c r="L603" i="22"/>
  <c r="K603" i="22"/>
  <c r="J603" i="22"/>
  <c r="I603" i="22"/>
  <c r="H603" i="22"/>
  <c r="G603" i="22"/>
  <c r="F603" i="22"/>
  <c r="E603" i="22"/>
  <c r="D603" i="22"/>
  <c r="P602" i="22"/>
  <c r="O602" i="22"/>
  <c r="N602" i="22"/>
  <c r="M602" i="22"/>
  <c r="L602" i="22"/>
  <c r="K602" i="22"/>
  <c r="J602" i="22"/>
  <c r="I602" i="22"/>
  <c r="H602" i="22"/>
  <c r="G602" i="22"/>
  <c r="F602" i="22"/>
  <c r="E602" i="22"/>
  <c r="D602" i="22"/>
  <c r="P601" i="22"/>
  <c r="O601" i="22"/>
  <c r="N601" i="22"/>
  <c r="M601" i="22"/>
  <c r="L601" i="22"/>
  <c r="K601" i="22"/>
  <c r="J601" i="22"/>
  <c r="I601" i="22"/>
  <c r="H601" i="22"/>
  <c r="G601" i="22"/>
  <c r="F601" i="22"/>
  <c r="E601" i="22"/>
  <c r="D601" i="22"/>
  <c r="P600" i="22"/>
  <c r="O600" i="22"/>
  <c r="N600" i="22"/>
  <c r="M600" i="22"/>
  <c r="L600" i="22"/>
  <c r="K600" i="22"/>
  <c r="J600" i="22"/>
  <c r="I600" i="22"/>
  <c r="H600" i="22"/>
  <c r="G600" i="22"/>
  <c r="F600" i="22"/>
  <c r="E600" i="22"/>
  <c r="D600" i="22"/>
  <c r="P599" i="22"/>
  <c r="O599" i="22"/>
  <c r="N599" i="22"/>
  <c r="M599" i="22"/>
  <c r="L599" i="22"/>
  <c r="K599" i="22"/>
  <c r="J599" i="22"/>
  <c r="I599" i="22"/>
  <c r="H599" i="22"/>
  <c r="G599" i="22"/>
  <c r="F599" i="22"/>
  <c r="E599" i="22"/>
  <c r="D599" i="22"/>
  <c r="P598" i="22"/>
  <c r="O598" i="22"/>
  <c r="N598" i="22"/>
  <c r="M598" i="22"/>
  <c r="L598" i="22"/>
  <c r="K598" i="22"/>
  <c r="J598" i="22"/>
  <c r="I598" i="22"/>
  <c r="H598" i="22"/>
  <c r="G598" i="22"/>
  <c r="F598" i="22"/>
  <c r="E598" i="22"/>
  <c r="D598" i="22"/>
  <c r="P597" i="22"/>
  <c r="O597" i="22"/>
  <c r="N597" i="22"/>
  <c r="M597" i="22"/>
  <c r="L597" i="22"/>
  <c r="K597" i="22"/>
  <c r="J597" i="22"/>
  <c r="I597" i="22"/>
  <c r="H597" i="22"/>
  <c r="G597" i="22"/>
  <c r="F597" i="22"/>
  <c r="E597" i="22"/>
  <c r="D597" i="22"/>
  <c r="P596" i="22"/>
  <c r="O596" i="22"/>
  <c r="N596" i="22"/>
  <c r="M596" i="22"/>
  <c r="L596" i="22"/>
  <c r="K596" i="22"/>
  <c r="J596" i="22"/>
  <c r="I596" i="22"/>
  <c r="H596" i="22"/>
  <c r="G596" i="22"/>
  <c r="F596" i="22"/>
  <c r="E596" i="22"/>
  <c r="D596" i="22"/>
  <c r="P595" i="22"/>
  <c r="O595" i="22"/>
  <c r="N595" i="22"/>
  <c r="M595" i="22"/>
  <c r="L595" i="22"/>
  <c r="K595" i="22"/>
  <c r="J595" i="22"/>
  <c r="I595" i="22"/>
  <c r="H595" i="22"/>
  <c r="G595" i="22"/>
  <c r="F595" i="22"/>
  <c r="E595" i="22"/>
  <c r="D595" i="22"/>
  <c r="P594" i="22"/>
  <c r="O594" i="22"/>
  <c r="N594" i="22"/>
  <c r="M594" i="22"/>
  <c r="L594" i="22"/>
  <c r="K594" i="22"/>
  <c r="J594" i="22"/>
  <c r="I594" i="22"/>
  <c r="H594" i="22"/>
  <c r="G594" i="22"/>
  <c r="F594" i="22"/>
  <c r="E594" i="22"/>
  <c r="D594" i="22"/>
  <c r="P593" i="22"/>
  <c r="O593" i="22"/>
  <c r="N593" i="22"/>
  <c r="M593" i="22"/>
  <c r="L593" i="22"/>
  <c r="K593" i="22"/>
  <c r="J593" i="22"/>
  <c r="I593" i="22"/>
  <c r="H593" i="22"/>
  <c r="G593" i="22"/>
  <c r="F593" i="22"/>
  <c r="E593" i="22"/>
  <c r="D593" i="22"/>
  <c r="P592" i="22"/>
  <c r="O592" i="22"/>
  <c r="N592" i="22"/>
  <c r="M592" i="22"/>
  <c r="L592" i="22"/>
  <c r="K592" i="22"/>
  <c r="J592" i="22"/>
  <c r="I592" i="22"/>
  <c r="H592" i="22"/>
  <c r="G592" i="22"/>
  <c r="F592" i="22"/>
  <c r="E592" i="22"/>
  <c r="D592" i="22"/>
  <c r="P591" i="22"/>
  <c r="O591" i="22"/>
  <c r="N591" i="22"/>
  <c r="M591" i="22"/>
  <c r="L591" i="22"/>
  <c r="K591" i="22"/>
  <c r="J591" i="22"/>
  <c r="I591" i="22"/>
  <c r="H591" i="22"/>
  <c r="G591" i="22"/>
  <c r="F591" i="22"/>
  <c r="E591" i="22"/>
  <c r="D591" i="22"/>
  <c r="P590" i="22"/>
  <c r="O590" i="22"/>
  <c r="N590" i="22"/>
  <c r="M590" i="22"/>
  <c r="L590" i="22"/>
  <c r="K590" i="22"/>
  <c r="J590" i="22"/>
  <c r="I590" i="22"/>
  <c r="H590" i="22"/>
  <c r="G590" i="22"/>
  <c r="F590" i="22"/>
  <c r="E590" i="22"/>
  <c r="D590" i="22"/>
  <c r="P588" i="22"/>
  <c r="O588" i="22"/>
  <c r="N588" i="22"/>
  <c r="M588" i="22"/>
  <c r="L588" i="22"/>
  <c r="K588" i="22"/>
  <c r="J588" i="22"/>
  <c r="I588" i="22"/>
  <c r="H588" i="22"/>
  <c r="G588" i="22"/>
  <c r="F588" i="22"/>
  <c r="E588" i="22"/>
  <c r="D588" i="22"/>
  <c r="P587" i="22"/>
  <c r="O587" i="22"/>
  <c r="N587" i="22"/>
  <c r="M587" i="22"/>
  <c r="L587" i="22"/>
  <c r="K587" i="22"/>
  <c r="J587" i="22"/>
  <c r="I587" i="22"/>
  <c r="H587" i="22"/>
  <c r="G587" i="22"/>
  <c r="F587" i="22"/>
  <c r="E587" i="22"/>
  <c r="D587" i="22"/>
  <c r="P586" i="22"/>
  <c r="O586" i="22"/>
  <c r="N586" i="22"/>
  <c r="M586" i="22"/>
  <c r="L586" i="22"/>
  <c r="K586" i="22"/>
  <c r="J586" i="22"/>
  <c r="I586" i="22"/>
  <c r="H586" i="22"/>
  <c r="G586" i="22"/>
  <c r="F586" i="22"/>
  <c r="E586" i="22"/>
  <c r="D586" i="22"/>
  <c r="P585" i="22"/>
  <c r="O585" i="22"/>
  <c r="N585" i="22"/>
  <c r="M585" i="22"/>
  <c r="L585" i="22"/>
  <c r="K585" i="22"/>
  <c r="J585" i="22"/>
  <c r="I585" i="22"/>
  <c r="H585" i="22"/>
  <c r="G585" i="22"/>
  <c r="F585" i="22"/>
  <c r="E585" i="22"/>
  <c r="D585" i="22"/>
  <c r="P584" i="22"/>
  <c r="O584" i="22"/>
  <c r="N584" i="22"/>
  <c r="M584" i="22"/>
  <c r="L584" i="22"/>
  <c r="K584" i="22"/>
  <c r="J584" i="22"/>
  <c r="I584" i="22"/>
  <c r="H584" i="22"/>
  <c r="G584" i="22"/>
  <c r="F584" i="22"/>
  <c r="E584" i="22"/>
  <c r="D584" i="22"/>
  <c r="P583" i="22"/>
  <c r="O583" i="22"/>
  <c r="N583" i="22"/>
  <c r="M583" i="22"/>
  <c r="L583" i="22"/>
  <c r="K583" i="22"/>
  <c r="J583" i="22"/>
  <c r="I583" i="22"/>
  <c r="H583" i="22"/>
  <c r="G583" i="22"/>
  <c r="F583" i="22"/>
  <c r="E583" i="22"/>
  <c r="D583" i="22"/>
  <c r="P582" i="22"/>
  <c r="O582" i="22"/>
  <c r="N582" i="22"/>
  <c r="M582" i="22"/>
  <c r="L582" i="22"/>
  <c r="K582" i="22"/>
  <c r="J582" i="22"/>
  <c r="I582" i="22"/>
  <c r="H582" i="22"/>
  <c r="G582" i="22"/>
  <c r="F582" i="22"/>
  <c r="E582" i="22"/>
  <c r="D582" i="22"/>
  <c r="P581" i="22"/>
  <c r="O581" i="22"/>
  <c r="N581" i="22"/>
  <c r="M581" i="22"/>
  <c r="L581" i="22"/>
  <c r="K581" i="22"/>
  <c r="J581" i="22"/>
  <c r="I581" i="22"/>
  <c r="H581" i="22"/>
  <c r="G581" i="22"/>
  <c r="F581" i="22"/>
  <c r="E581" i="22"/>
  <c r="D581" i="22"/>
  <c r="P580" i="22"/>
  <c r="O580" i="22"/>
  <c r="N580" i="22"/>
  <c r="M580" i="22"/>
  <c r="L580" i="22"/>
  <c r="K580" i="22"/>
  <c r="J580" i="22"/>
  <c r="I580" i="22"/>
  <c r="H580" i="22"/>
  <c r="G580" i="22"/>
  <c r="F580" i="22"/>
  <c r="E580" i="22"/>
  <c r="D580" i="22"/>
  <c r="P579" i="22"/>
  <c r="O579" i="22"/>
  <c r="N579" i="22"/>
  <c r="M579" i="22"/>
  <c r="L579" i="22"/>
  <c r="K579" i="22"/>
  <c r="J579" i="22"/>
  <c r="I579" i="22"/>
  <c r="H579" i="22"/>
  <c r="G579" i="22"/>
  <c r="F579" i="22"/>
  <c r="E579" i="22"/>
  <c r="D579" i="22"/>
  <c r="P578" i="22"/>
  <c r="O578" i="22"/>
  <c r="N578" i="22"/>
  <c r="M578" i="22"/>
  <c r="L578" i="22"/>
  <c r="K578" i="22"/>
  <c r="J578" i="22"/>
  <c r="I578" i="22"/>
  <c r="H578" i="22"/>
  <c r="G578" i="22"/>
  <c r="F578" i="22"/>
  <c r="E578" i="22"/>
  <c r="D578" i="22"/>
  <c r="P575" i="22"/>
  <c r="O575" i="22"/>
  <c r="N575" i="22"/>
  <c r="M575" i="22"/>
  <c r="L575" i="22"/>
  <c r="K575" i="22"/>
  <c r="J575" i="22"/>
  <c r="I575" i="22"/>
  <c r="H575" i="22"/>
  <c r="G575" i="22"/>
  <c r="F575" i="22"/>
  <c r="E575" i="22"/>
  <c r="D575" i="22"/>
  <c r="P574" i="22"/>
  <c r="O574" i="22"/>
  <c r="N574" i="22"/>
  <c r="M574" i="22"/>
  <c r="L574" i="22"/>
  <c r="K574" i="22"/>
  <c r="J574" i="22"/>
  <c r="I574" i="22"/>
  <c r="H574" i="22"/>
  <c r="G574" i="22"/>
  <c r="F574" i="22"/>
  <c r="E574" i="22"/>
  <c r="D574" i="22"/>
  <c r="P572" i="22"/>
  <c r="O572" i="22"/>
  <c r="N572" i="22"/>
  <c r="M572" i="22"/>
  <c r="L572" i="22"/>
  <c r="K572" i="22"/>
  <c r="J572" i="22"/>
  <c r="I572" i="22"/>
  <c r="H572" i="22"/>
  <c r="G572" i="22"/>
  <c r="F572" i="22"/>
  <c r="E572" i="22"/>
  <c r="D572" i="22"/>
  <c r="P571" i="22"/>
  <c r="O571" i="22"/>
  <c r="N571" i="22"/>
  <c r="M571" i="22"/>
  <c r="L571" i="22"/>
  <c r="K571" i="22"/>
  <c r="J571" i="22"/>
  <c r="I571" i="22"/>
  <c r="H571" i="22"/>
  <c r="G571" i="22"/>
  <c r="F571" i="22"/>
  <c r="E571" i="22"/>
  <c r="D571" i="22"/>
  <c r="P570" i="22"/>
  <c r="O570" i="22"/>
  <c r="N570" i="22"/>
  <c r="M570" i="22"/>
  <c r="L570" i="22"/>
  <c r="K570" i="22"/>
  <c r="J570" i="22"/>
  <c r="I570" i="22"/>
  <c r="H570" i="22"/>
  <c r="G570" i="22"/>
  <c r="F570" i="22"/>
  <c r="E570" i="22"/>
  <c r="D570" i="22"/>
  <c r="P568" i="22"/>
  <c r="O568" i="22"/>
  <c r="N568" i="22"/>
  <c r="M568" i="22"/>
  <c r="L568" i="22"/>
  <c r="K568" i="22"/>
  <c r="J568" i="22"/>
  <c r="I568" i="22"/>
  <c r="H568" i="22"/>
  <c r="G568" i="22"/>
  <c r="F568" i="22"/>
  <c r="E568" i="22"/>
  <c r="D568" i="22"/>
  <c r="P567" i="22"/>
  <c r="O567" i="22"/>
  <c r="N567" i="22"/>
  <c r="M567" i="22"/>
  <c r="L567" i="22"/>
  <c r="K567" i="22"/>
  <c r="J567" i="22"/>
  <c r="I567" i="22"/>
  <c r="H567" i="22"/>
  <c r="G567" i="22"/>
  <c r="F567" i="22"/>
  <c r="E567" i="22"/>
  <c r="D567" i="22"/>
  <c r="P565" i="22"/>
  <c r="O565" i="22"/>
  <c r="N565" i="22"/>
  <c r="M565" i="22"/>
  <c r="L565" i="22"/>
  <c r="K565" i="22"/>
  <c r="J565" i="22"/>
  <c r="I565" i="22"/>
  <c r="H565" i="22"/>
  <c r="G565" i="22"/>
  <c r="F565" i="22"/>
  <c r="E565" i="22"/>
  <c r="D565" i="22"/>
  <c r="P564" i="22"/>
  <c r="O564" i="22"/>
  <c r="N564" i="22"/>
  <c r="M564" i="22"/>
  <c r="L564" i="22"/>
  <c r="K564" i="22"/>
  <c r="J564" i="22"/>
  <c r="I564" i="22"/>
  <c r="H564" i="22"/>
  <c r="G564" i="22"/>
  <c r="F564" i="22"/>
  <c r="E564" i="22"/>
  <c r="D564" i="22"/>
  <c r="P563" i="22"/>
  <c r="O563" i="22"/>
  <c r="N563" i="22"/>
  <c r="M563" i="22"/>
  <c r="L563" i="22"/>
  <c r="K563" i="22"/>
  <c r="J563" i="22"/>
  <c r="I563" i="22"/>
  <c r="H563" i="22"/>
  <c r="G563" i="22"/>
  <c r="F563" i="22"/>
  <c r="E563" i="22"/>
  <c r="D563" i="22"/>
  <c r="P562" i="22"/>
  <c r="O562" i="22"/>
  <c r="N562" i="22"/>
  <c r="M562" i="22"/>
  <c r="L562" i="22"/>
  <c r="K562" i="22"/>
  <c r="J562" i="22"/>
  <c r="I562" i="22"/>
  <c r="H562" i="22"/>
  <c r="G562" i="22"/>
  <c r="F562" i="22"/>
  <c r="E562" i="22"/>
  <c r="D562" i="22"/>
  <c r="P561" i="22"/>
  <c r="O561" i="22"/>
  <c r="N561" i="22"/>
  <c r="M561" i="22"/>
  <c r="L561" i="22"/>
  <c r="K561" i="22"/>
  <c r="J561" i="22"/>
  <c r="I561" i="22"/>
  <c r="H561" i="22"/>
  <c r="G561" i="22"/>
  <c r="F561" i="22"/>
  <c r="E561" i="22"/>
  <c r="D561" i="22"/>
  <c r="P559" i="22"/>
  <c r="O559" i="22"/>
  <c r="N559" i="22"/>
  <c r="M559" i="22"/>
  <c r="L559" i="22"/>
  <c r="K559" i="22"/>
  <c r="J559" i="22"/>
  <c r="I559" i="22"/>
  <c r="H559" i="22"/>
  <c r="G559" i="22"/>
  <c r="F559" i="22"/>
  <c r="E559" i="22"/>
  <c r="D559" i="22"/>
  <c r="P558" i="22"/>
  <c r="O558" i="22"/>
  <c r="N558" i="22"/>
  <c r="M558" i="22"/>
  <c r="L558" i="22"/>
  <c r="K558" i="22"/>
  <c r="J558" i="22"/>
  <c r="I558" i="22"/>
  <c r="H558" i="22"/>
  <c r="G558" i="22"/>
  <c r="F558" i="22"/>
  <c r="E558" i="22"/>
  <c r="D558" i="22"/>
  <c r="P557" i="22"/>
  <c r="O557" i="22"/>
  <c r="N557" i="22"/>
  <c r="M557" i="22"/>
  <c r="L557" i="22"/>
  <c r="K557" i="22"/>
  <c r="J557" i="22"/>
  <c r="I557" i="22"/>
  <c r="H557" i="22"/>
  <c r="G557" i="22"/>
  <c r="F557" i="22"/>
  <c r="E557" i="22"/>
  <c r="D557" i="22"/>
  <c r="P556" i="22"/>
  <c r="O556" i="22"/>
  <c r="N556" i="22"/>
  <c r="M556" i="22"/>
  <c r="L556" i="22"/>
  <c r="K556" i="22"/>
  <c r="J556" i="22"/>
  <c r="I556" i="22"/>
  <c r="H556" i="22"/>
  <c r="G556" i="22"/>
  <c r="F556" i="22"/>
  <c r="E556" i="22"/>
  <c r="D556" i="22"/>
  <c r="P555" i="22"/>
  <c r="O555" i="22"/>
  <c r="N555" i="22"/>
  <c r="M555" i="22"/>
  <c r="L555" i="22"/>
  <c r="K555" i="22"/>
  <c r="J555" i="22"/>
  <c r="I555" i="22"/>
  <c r="H555" i="22"/>
  <c r="G555" i="22"/>
  <c r="F555" i="22"/>
  <c r="E555" i="22"/>
  <c r="D555" i="22"/>
  <c r="P554" i="22"/>
  <c r="O554" i="22"/>
  <c r="N554" i="22"/>
  <c r="M554" i="22"/>
  <c r="L554" i="22"/>
  <c r="K554" i="22"/>
  <c r="J554" i="22"/>
  <c r="I554" i="22"/>
  <c r="H554" i="22"/>
  <c r="G554" i="22"/>
  <c r="F554" i="22"/>
  <c r="E554" i="22"/>
  <c r="D554" i="22"/>
  <c r="P553" i="22"/>
  <c r="O553" i="22"/>
  <c r="N553" i="22"/>
  <c r="M553" i="22"/>
  <c r="L553" i="22"/>
  <c r="K553" i="22"/>
  <c r="J553" i="22"/>
  <c r="I553" i="22"/>
  <c r="H553" i="22"/>
  <c r="G553" i="22"/>
  <c r="F553" i="22"/>
  <c r="E553" i="22"/>
  <c r="D553" i="22"/>
  <c r="P552" i="22"/>
  <c r="O552" i="22"/>
  <c r="N552" i="22"/>
  <c r="M552" i="22"/>
  <c r="L552" i="22"/>
  <c r="K552" i="22"/>
  <c r="J552" i="22"/>
  <c r="I552" i="22"/>
  <c r="H552" i="22"/>
  <c r="G552" i="22"/>
  <c r="F552" i="22"/>
  <c r="E552" i="22"/>
  <c r="D552" i="22"/>
  <c r="P551" i="22"/>
  <c r="O551" i="22"/>
  <c r="N551" i="22"/>
  <c r="M551" i="22"/>
  <c r="L551" i="22"/>
  <c r="K551" i="22"/>
  <c r="J551" i="22"/>
  <c r="I551" i="22"/>
  <c r="H551" i="22"/>
  <c r="G551" i="22"/>
  <c r="F551" i="22"/>
  <c r="E551" i="22"/>
  <c r="D551" i="22"/>
  <c r="P550" i="22"/>
  <c r="O550" i="22"/>
  <c r="N550" i="22"/>
  <c r="M550" i="22"/>
  <c r="L550" i="22"/>
  <c r="K550" i="22"/>
  <c r="J550" i="22"/>
  <c r="I550" i="22"/>
  <c r="H550" i="22"/>
  <c r="G550" i="22"/>
  <c r="F550" i="22"/>
  <c r="E550" i="22"/>
  <c r="D550" i="22"/>
  <c r="P549" i="22"/>
  <c r="O549" i="22"/>
  <c r="N549" i="22"/>
  <c r="M549" i="22"/>
  <c r="L549" i="22"/>
  <c r="K549" i="22"/>
  <c r="J549" i="22"/>
  <c r="I549" i="22"/>
  <c r="H549" i="22"/>
  <c r="G549" i="22"/>
  <c r="F549" i="22"/>
  <c r="E549" i="22"/>
  <c r="D549" i="22"/>
  <c r="P548" i="22"/>
  <c r="O548" i="22"/>
  <c r="N548" i="22"/>
  <c r="M548" i="22"/>
  <c r="L548" i="22"/>
  <c r="K548" i="22"/>
  <c r="J548" i="22"/>
  <c r="I548" i="22"/>
  <c r="H548" i="22"/>
  <c r="G548" i="22"/>
  <c r="F548" i="22"/>
  <c r="E548" i="22"/>
  <c r="D548" i="22"/>
  <c r="P547" i="22"/>
  <c r="O547" i="22"/>
  <c r="N547" i="22"/>
  <c r="M547" i="22"/>
  <c r="L547" i="22"/>
  <c r="K547" i="22"/>
  <c r="J547" i="22"/>
  <c r="I547" i="22"/>
  <c r="H547" i="22"/>
  <c r="G547" i="22"/>
  <c r="F547" i="22"/>
  <c r="E547" i="22"/>
  <c r="D547" i="22"/>
  <c r="P546" i="22"/>
  <c r="O546" i="22"/>
  <c r="N546" i="22"/>
  <c r="M546" i="22"/>
  <c r="L546" i="22"/>
  <c r="K546" i="22"/>
  <c r="J546" i="22"/>
  <c r="I546" i="22"/>
  <c r="H546" i="22"/>
  <c r="G546" i="22"/>
  <c r="F546" i="22"/>
  <c r="E546" i="22"/>
  <c r="D546" i="22"/>
  <c r="P545" i="22"/>
  <c r="O545" i="22"/>
  <c r="N545" i="22"/>
  <c r="M545" i="22"/>
  <c r="L545" i="22"/>
  <c r="K545" i="22"/>
  <c r="J545" i="22"/>
  <c r="I545" i="22"/>
  <c r="H545" i="22"/>
  <c r="G545" i="22"/>
  <c r="F545" i="22"/>
  <c r="E545" i="22"/>
  <c r="D545" i="22"/>
  <c r="P544" i="22"/>
  <c r="O544" i="22"/>
  <c r="N544" i="22"/>
  <c r="M544" i="22"/>
  <c r="L544" i="22"/>
  <c r="K544" i="22"/>
  <c r="J544" i="22"/>
  <c r="I544" i="22"/>
  <c r="H544" i="22"/>
  <c r="G544" i="22"/>
  <c r="F544" i="22"/>
  <c r="E544" i="22"/>
  <c r="D544" i="22"/>
  <c r="P543" i="22"/>
  <c r="O543" i="22"/>
  <c r="N543" i="22"/>
  <c r="M543" i="22"/>
  <c r="L543" i="22"/>
  <c r="K543" i="22"/>
  <c r="J543" i="22"/>
  <c r="I543" i="22"/>
  <c r="H543" i="22"/>
  <c r="G543" i="22"/>
  <c r="F543" i="22"/>
  <c r="E543" i="22"/>
  <c r="D543" i="22"/>
  <c r="P542" i="22"/>
  <c r="O542" i="22"/>
  <c r="N542" i="22"/>
  <c r="M542" i="22"/>
  <c r="L542" i="22"/>
  <c r="K542" i="22"/>
  <c r="J542" i="22"/>
  <c r="I542" i="22"/>
  <c r="H542" i="22"/>
  <c r="G542" i="22"/>
  <c r="F542" i="22"/>
  <c r="E542" i="22"/>
  <c r="D542" i="22"/>
  <c r="P541" i="22"/>
  <c r="O541" i="22"/>
  <c r="N541" i="22"/>
  <c r="M541" i="22"/>
  <c r="L541" i="22"/>
  <c r="K541" i="22"/>
  <c r="J541" i="22"/>
  <c r="I541" i="22"/>
  <c r="H541" i="22"/>
  <c r="G541" i="22"/>
  <c r="F541" i="22"/>
  <c r="E541" i="22"/>
  <c r="D541" i="22"/>
  <c r="P540" i="22"/>
  <c r="O540" i="22"/>
  <c r="N540" i="22"/>
  <c r="M540" i="22"/>
  <c r="L540" i="22"/>
  <c r="K540" i="22"/>
  <c r="J540" i="22"/>
  <c r="I540" i="22"/>
  <c r="H540" i="22"/>
  <c r="G540" i="22"/>
  <c r="F540" i="22"/>
  <c r="E540" i="22"/>
  <c r="D540" i="22"/>
  <c r="P539" i="22"/>
  <c r="O539" i="22"/>
  <c r="N539" i="22"/>
  <c r="M539" i="22"/>
  <c r="L539" i="22"/>
  <c r="K539" i="22"/>
  <c r="J539" i="22"/>
  <c r="I539" i="22"/>
  <c r="H539" i="22"/>
  <c r="G539" i="22"/>
  <c r="F539" i="22"/>
  <c r="E539" i="22"/>
  <c r="D539" i="22"/>
  <c r="P537" i="22"/>
  <c r="O537" i="22"/>
  <c r="N537" i="22"/>
  <c r="M537" i="22"/>
  <c r="L537" i="22"/>
  <c r="K537" i="22"/>
  <c r="J537" i="22"/>
  <c r="I537" i="22"/>
  <c r="H537" i="22"/>
  <c r="G537" i="22"/>
  <c r="F537" i="22"/>
  <c r="E537" i="22"/>
  <c r="D537" i="22"/>
  <c r="P536" i="22"/>
  <c r="O536" i="22"/>
  <c r="N536" i="22"/>
  <c r="M536" i="22"/>
  <c r="L536" i="22"/>
  <c r="K536" i="22"/>
  <c r="J536" i="22"/>
  <c r="I536" i="22"/>
  <c r="H536" i="22"/>
  <c r="G536" i="22"/>
  <c r="F536" i="22"/>
  <c r="E536" i="22"/>
  <c r="D536" i="22"/>
  <c r="P535" i="22"/>
  <c r="O535" i="22"/>
  <c r="N535" i="22"/>
  <c r="M535" i="22"/>
  <c r="L535" i="22"/>
  <c r="K535" i="22"/>
  <c r="J535" i="22"/>
  <c r="I535" i="22"/>
  <c r="H535" i="22"/>
  <c r="G535" i="22"/>
  <c r="F535" i="22"/>
  <c r="E535" i="22"/>
  <c r="D535" i="22"/>
  <c r="P534" i="22"/>
  <c r="O534" i="22"/>
  <c r="N534" i="22"/>
  <c r="M534" i="22"/>
  <c r="L534" i="22"/>
  <c r="K534" i="22"/>
  <c r="J534" i="22"/>
  <c r="I534" i="22"/>
  <c r="H534" i="22"/>
  <c r="G534" i="22"/>
  <c r="F534" i="22"/>
  <c r="E534" i="22"/>
  <c r="D534" i="22"/>
  <c r="P533" i="22"/>
  <c r="O533" i="22"/>
  <c r="N533" i="22"/>
  <c r="M533" i="22"/>
  <c r="L533" i="22"/>
  <c r="K533" i="22"/>
  <c r="J533" i="22"/>
  <c r="I533" i="22"/>
  <c r="H533" i="22"/>
  <c r="G533" i="22"/>
  <c r="F533" i="22"/>
  <c r="E533" i="22"/>
  <c r="D533" i="22"/>
  <c r="P532" i="22"/>
  <c r="O532" i="22"/>
  <c r="N532" i="22"/>
  <c r="M532" i="22"/>
  <c r="L532" i="22"/>
  <c r="K532" i="22"/>
  <c r="J532" i="22"/>
  <c r="I532" i="22"/>
  <c r="H532" i="22"/>
  <c r="G532" i="22"/>
  <c r="F532" i="22"/>
  <c r="E532" i="22"/>
  <c r="D532" i="22"/>
  <c r="P531" i="22"/>
  <c r="O531" i="22"/>
  <c r="N531" i="22"/>
  <c r="M531" i="22"/>
  <c r="L531" i="22"/>
  <c r="K531" i="22"/>
  <c r="J531" i="22"/>
  <c r="I531" i="22"/>
  <c r="H531" i="22"/>
  <c r="G531" i="22"/>
  <c r="F531" i="22"/>
  <c r="E531" i="22"/>
  <c r="D531" i="22"/>
  <c r="P530" i="22"/>
  <c r="O530" i="22"/>
  <c r="N530" i="22"/>
  <c r="M530" i="22"/>
  <c r="L530" i="22"/>
  <c r="K530" i="22"/>
  <c r="J530" i="22"/>
  <c r="I530" i="22"/>
  <c r="H530" i="22"/>
  <c r="G530" i="22"/>
  <c r="F530" i="22"/>
  <c r="E530" i="22"/>
  <c r="D530" i="22"/>
  <c r="P529" i="22"/>
  <c r="O529" i="22"/>
  <c r="N529" i="22"/>
  <c r="M529" i="22"/>
  <c r="L529" i="22"/>
  <c r="K529" i="22"/>
  <c r="J529" i="22"/>
  <c r="I529" i="22"/>
  <c r="H529" i="22"/>
  <c r="G529" i="22"/>
  <c r="F529" i="22"/>
  <c r="E529" i="22"/>
  <c r="D529" i="22"/>
  <c r="P528" i="22"/>
  <c r="O528" i="22"/>
  <c r="N528" i="22"/>
  <c r="M528" i="22"/>
  <c r="L528" i="22"/>
  <c r="K528" i="22"/>
  <c r="J528" i="22"/>
  <c r="I528" i="22"/>
  <c r="H528" i="22"/>
  <c r="G528" i="22"/>
  <c r="F528" i="22"/>
  <c r="E528" i="22"/>
  <c r="D528" i="22"/>
  <c r="P527" i="22"/>
  <c r="O527" i="22"/>
  <c r="N527" i="22"/>
  <c r="M527" i="22"/>
  <c r="L527" i="22"/>
  <c r="K527" i="22"/>
  <c r="J527" i="22"/>
  <c r="I527" i="22"/>
  <c r="H527" i="22"/>
  <c r="G527" i="22"/>
  <c r="F527" i="22"/>
  <c r="E527" i="22"/>
  <c r="D527" i="22"/>
  <c r="P526" i="22"/>
  <c r="O526" i="22"/>
  <c r="N526" i="22"/>
  <c r="M526" i="22"/>
  <c r="L526" i="22"/>
  <c r="K526" i="22"/>
  <c r="J526" i="22"/>
  <c r="I526" i="22"/>
  <c r="H526" i="22"/>
  <c r="G526" i="22"/>
  <c r="F526" i="22"/>
  <c r="E526" i="22"/>
  <c r="D526" i="22"/>
  <c r="P524" i="22"/>
  <c r="O524" i="22"/>
  <c r="N524" i="22"/>
  <c r="M524" i="22"/>
  <c r="L524" i="22"/>
  <c r="K524" i="22"/>
  <c r="J524" i="22"/>
  <c r="I524" i="22"/>
  <c r="H524" i="22"/>
  <c r="G524" i="22"/>
  <c r="F524" i="22"/>
  <c r="E524" i="22"/>
  <c r="D524" i="22"/>
  <c r="P523" i="22"/>
  <c r="O523" i="22"/>
  <c r="N523" i="22"/>
  <c r="M523" i="22"/>
  <c r="L523" i="22"/>
  <c r="K523" i="22"/>
  <c r="J523" i="22"/>
  <c r="I523" i="22"/>
  <c r="H523" i="22"/>
  <c r="G523" i="22"/>
  <c r="F523" i="22"/>
  <c r="E523" i="22"/>
  <c r="D523" i="22"/>
  <c r="P521" i="22"/>
  <c r="O521" i="22"/>
  <c r="N521" i="22"/>
  <c r="M521" i="22"/>
  <c r="L521" i="22"/>
  <c r="K521" i="22"/>
  <c r="J521" i="22"/>
  <c r="I521" i="22"/>
  <c r="H521" i="22"/>
  <c r="G521" i="22"/>
  <c r="F521" i="22"/>
  <c r="E521" i="22"/>
  <c r="D521" i="22"/>
  <c r="P520" i="22"/>
  <c r="O520" i="22"/>
  <c r="N520" i="22"/>
  <c r="M520" i="22"/>
  <c r="L520" i="22"/>
  <c r="K520" i="22"/>
  <c r="J520" i="22"/>
  <c r="I520" i="22"/>
  <c r="H520" i="22"/>
  <c r="G520" i="22"/>
  <c r="F520" i="22"/>
  <c r="E520" i="22"/>
  <c r="D520" i="22"/>
  <c r="P519" i="22"/>
  <c r="O519" i="22"/>
  <c r="N519" i="22"/>
  <c r="M519" i="22"/>
  <c r="L519" i="22"/>
  <c r="K519" i="22"/>
  <c r="J519" i="22"/>
  <c r="I519" i="22"/>
  <c r="H519" i="22"/>
  <c r="G519" i="22"/>
  <c r="F519" i="22"/>
  <c r="E519" i="22"/>
  <c r="D519" i="22"/>
  <c r="AG518" i="22"/>
  <c r="AF518" i="22"/>
  <c r="AE518" i="22"/>
  <c r="AD518" i="22"/>
  <c r="AC518" i="22"/>
  <c r="AB518" i="22"/>
  <c r="AA518" i="22"/>
  <c r="Z518" i="22"/>
  <c r="Y518" i="22"/>
  <c r="X518" i="22"/>
  <c r="W518" i="22"/>
  <c r="P518" i="22"/>
  <c r="O518" i="22"/>
  <c r="N518" i="22"/>
  <c r="M518" i="22"/>
  <c r="L518" i="22"/>
  <c r="K518" i="22"/>
  <c r="J518" i="22"/>
  <c r="I518" i="22"/>
  <c r="H518" i="22"/>
  <c r="G518" i="22"/>
  <c r="F518" i="22"/>
  <c r="E518" i="22"/>
  <c r="D518" i="22"/>
  <c r="P517" i="22"/>
  <c r="O517" i="22"/>
  <c r="N517" i="22"/>
  <c r="M517" i="22"/>
  <c r="L517" i="22"/>
  <c r="K517" i="22"/>
  <c r="J517" i="22"/>
  <c r="I517" i="22"/>
  <c r="H517" i="22"/>
  <c r="G517" i="22"/>
  <c r="F517" i="22"/>
  <c r="E517" i="22"/>
  <c r="D517" i="22"/>
  <c r="P516" i="22"/>
  <c r="O516" i="22"/>
  <c r="N516" i="22"/>
  <c r="M516" i="22"/>
  <c r="L516" i="22"/>
  <c r="K516" i="22"/>
  <c r="J516" i="22"/>
  <c r="I516" i="22"/>
  <c r="H516" i="22"/>
  <c r="G516" i="22"/>
  <c r="F516" i="22"/>
  <c r="E516" i="22"/>
  <c r="D516" i="22"/>
  <c r="P514" i="22"/>
  <c r="O514" i="22"/>
  <c r="N514" i="22"/>
  <c r="M514" i="22"/>
  <c r="L514" i="22"/>
  <c r="K514" i="22"/>
  <c r="J514" i="22"/>
  <c r="I514" i="22"/>
  <c r="H514" i="22"/>
  <c r="G514" i="22"/>
  <c r="F514" i="22"/>
  <c r="E514" i="22"/>
  <c r="D514" i="22"/>
  <c r="P513" i="22"/>
  <c r="O513" i="22"/>
  <c r="N513" i="22"/>
  <c r="M513" i="22"/>
  <c r="L513" i="22"/>
  <c r="K513" i="22"/>
  <c r="J513" i="22"/>
  <c r="I513" i="22"/>
  <c r="H513" i="22"/>
  <c r="G513" i="22"/>
  <c r="F513" i="22"/>
  <c r="E513" i="22"/>
  <c r="D513" i="22"/>
  <c r="P512" i="22"/>
  <c r="O512" i="22"/>
  <c r="N512" i="22"/>
  <c r="M512" i="22"/>
  <c r="L512" i="22"/>
  <c r="K512" i="22"/>
  <c r="J512" i="22"/>
  <c r="I512" i="22"/>
  <c r="H512" i="22"/>
  <c r="G512" i="22"/>
  <c r="F512" i="22"/>
  <c r="E512" i="22"/>
  <c r="D512" i="22"/>
  <c r="P511" i="22"/>
  <c r="O511" i="22"/>
  <c r="N511" i="22"/>
  <c r="M511" i="22"/>
  <c r="L511" i="22"/>
  <c r="K511" i="22"/>
  <c r="J511" i="22"/>
  <c r="I511" i="22"/>
  <c r="H511" i="22"/>
  <c r="G511" i="22"/>
  <c r="F511" i="22"/>
  <c r="E511" i="22"/>
  <c r="D511" i="22"/>
  <c r="P510" i="22"/>
  <c r="O510" i="22"/>
  <c r="N510" i="22"/>
  <c r="M510" i="22"/>
  <c r="L510" i="22"/>
  <c r="K510" i="22"/>
  <c r="J510" i="22"/>
  <c r="I510" i="22"/>
  <c r="H510" i="22"/>
  <c r="G510" i="22"/>
  <c r="F510" i="22"/>
  <c r="E510" i="22"/>
  <c r="D510" i="22"/>
  <c r="P508" i="22"/>
  <c r="O508" i="22"/>
  <c r="N508" i="22"/>
  <c r="M508" i="22"/>
  <c r="L508" i="22"/>
  <c r="K508" i="22"/>
  <c r="J508" i="22"/>
  <c r="I508" i="22"/>
  <c r="H508" i="22"/>
  <c r="G508" i="22"/>
  <c r="F508" i="22"/>
  <c r="E508" i="22"/>
  <c r="D508" i="22"/>
  <c r="P507" i="22"/>
  <c r="O507" i="22"/>
  <c r="N507" i="22"/>
  <c r="M507" i="22"/>
  <c r="L507" i="22"/>
  <c r="K507" i="22"/>
  <c r="J507" i="22"/>
  <c r="I507" i="22"/>
  <c r="H507" i="22"/>
  <c r="G507" i="22"/>
  <c r="F507" i="22"/>
  <c r="E507" i="22"/>
  <c r="D507" i="22"/>
  <c r="P506" i="22"/>
  <c r="O506" i="22"/>
  <c r="N506" i="22"/>
  <c r="M506" i="22"/>
  <c r="L506" i="22"/>
  <c r="K506" i="22"/>
  <c r="J506" i="22"/>
  <c r="I506" i="22"/>
  <c r="H506" i="22"/>
  <c r="G506" i="22"/>
  <c r="F506" i="22"/>
  <c r="E506" i="22"/>
  <c r="D506" i="22"/>
  <c r="P505" i="22"/>
  <c r="O505" i="22"/>
  <c r="N505" i="22"/>
  <c r="M505" i="22"/>
  <c r="L505" i="22"/>
  <c r="K505" i="22"/>
  <c r="J505" i="22"/>
  <c r="I505" i="22"/>
  <c r="H505" i="22"/>
  <c r="G505" i="22"/>
  <c r="F505" i="22"/>
  <c r="E505" i="22"/>
  <c r="D505" i="22"/>
  <c r="P504" i="22"/>
  <c r="O504" i="22"/>
  <c r="N504" i="22"/>
  <c r="M504" i="22"/>
  <c r="L504" i="22"/>
  <c r="K504" i="22"/>
  <c r="J504" i="22"/>
  <c r="I504" i="22"/>
  <c r="H504" i="22"/>
  <c r="G504" i="22"/>
  <c r="F504" i="22"/>
  <c r="E504" i="22"/>
  <c r="D504" i="22"/>
  <c r="P503" i="22"/>
  <c r="O503" i="22"/>
  <c r="N503" i="22"/>
  <c r="M503" i="22"/>
  <c r="L503" i="22"/>
  <c r="K503" i="22"/>
  <c r="J503" i="22"/>
  <c r="I503" i="22"/>
  <c r="H503" i="22"/>
  <c r="G503" i="22"/>
  <c r="F503" i="22"/>
  <c r="E503" i="22"/>
  <c r="D503" i="22"/>
  <c r="P502" i="22"/>
  <c r="O502" i="22"/>
  <c r="N502" i="22"/>
  <c r="M502" i="22"/>
  <c r="L502" i="22"/>
  <c r="K502" i="22"/>
  <c r="J502" i="22"/>
  <c r="I502" i="22"/>
  <c r="H502" i="22"/>
  <c r="G502" i="22"/>
  <c r="F502" i="22"/>
  <c r="E502" i="22"/>
  <c r="D502" i="22"/>
  <c r="P501" i="22"/>
  <c r="O501" i="22"/>
  <c r="N501" i="22"/>
  <c r="M501" i="22"/>
  <c r="L501" i="22"/>
  <c r="K501" i="22"/>
  <c r="J501" i="22"/>
  <c r="I501" i="22"/>
  <c r="H501" i="22"/>
  <c r="G501" i="22"/>
  <c r="F501" i="22"/>
  <c r="E501" i="22"/>
  <c r="D501" i="22"/>
  <c r="P500" i="22"/>
  <c r="O500" i="22"/>
  <c r="N500" i="22"/>
  <c r="M500" i="22"/>
  <c r="L500" i="22"/>
  <c r="K500" i="22"/>
  <c r="J500" i="22"/>
  <c r="I500" i="22"/>
  <c r="H500" i="22"/>
  <c r="G500" i="22"/>
  <c r="F500" i="22"/>
  <c r="E500" i="22"/>
  <c r="D500" i="22"/>
  <c r="P499" i="22"/>
  <c r="O499" i="22"/>
  <c r="N499" i="22"/>
  <c r="M499" i="22"/>
  <c r="L499" i="22"/>
  <c r="K499" i="22"/>
  <c r="J499" i="22"/>
  <c r="I499" i="22"/>
  <c r="H499" i="22"/>
  <c r="G499" i="22"/>
  <c r="F499" i="22"/>
  <c r="E499" i="22"/>
  <c r="D499" i="22"/>
  <c r="P498" i="22"/>
  <c r="O498" i="22"/>
  <c r="N498" i="22"/>
  <c r="M498" i="22"/>
  <c r="L498" i="22"/>
  <c r="K498" i="22"/>
  <c r="J498" i="22"/>
  <c r="I498" i="22"/>
  <c r="H498" i="22"/>
  <c r="G498" i="22"/>
  <c r="F498" i="22"/>
  <c r="E498" i="22"/>
  <c r="D498" i="22"/>
  <c r="P497" i="22"/>
  <c r="O497" i="22"/>
  <c r="N497" i="22"/>
  <c r="M497" i="22"/>
  <c r="L497" i="22"/>
  <c r="K497" i="22"/>
  <c r="J497" i="22"/>
  <c r="I497" i="22"/>
  <c r="H497" i="22"/>
  <c r="G497" i="22"/>
  <c r="F497" i="22"/>
  <c r="E497" i="22"/>
  <c r="D497" i="22"/>
  <c r="P496" i="22"/>
  <c r="O496" i="22"/>
  <c r="N496" i="22"/>
  <c r="M496" i="22"/>
  <c r="L496" i="22"/>
  <c r="K496" i="22"/>
  <c r="J496" i="22"/>
  <c r="I496" i="22"/>
  <c r="H496" i="22"/>
  <c r="G496" i="22"/>
  <c r="F496" i="22"/>
  <c r="E496" i="22"/>
  <c r="D496" i="22"/>
  <c r="P495" i="22"/>
  <c r="O495" i="22"/>
  <c r="N495" i="22"/>
  <c r="M495" i="22"/>
  <c r="L495" i="22"/>
  <c r="K495" i="22"/>
  <c r="J495" i="22"/>
  <c r="I495" i="22"/>
  <c r="H495" i="22"/>
  <c r="G495" i="22"/>
  <c r="F495" i="22"/>
  <c r="E495" i="22"/>
  <c r="D495" i="22"/>
  <c r="P494" i="22"/>
  <c r="O494" i="22"/>
  <c r="N494" i="22"/>
  <c r="M494" i="22"/>
  <c r="L494" i="22"/>
  <c r="K494" i="22"/>
  <c r="J494" i="22"/>
  <c r="I494" i="22"/>
  <c r="H494" i="22"/>
  <c r="G494" i="22"/>
  <c r="F494" i="22"/>
  <c r="E494" i="22"/>
  <c r="D494" i="22"/>
  <c r="P493" i="22"/>
  <c r="O493" i="22"/>
  <c r="N493" i="22"/>
  <c r="M493" i="22"/>
  <c r="L493" i="22"/>
  <c r="K493" i="22"/>
  <c r="J493" i="22"/>
  <c r="I493" i="22"/>
  <c r="H493" i="22"/>
  <c r="G493" i="22"/>
  <c r="F493" i="22"/>
  <c r="E493" i="22"/>
  <c r="D493" i="22"/>
  <c r="P492" i="22"/>
  <c r="O492" i="22"/>
  <c r="N492" i="22"/>
  <c r="M492" i="22"/>
  <c r="L492" i="22"/>
  <c r="K492" i="22"/>
  <c r="J492" i="22"/>
  <c r="I492" i="22"/>
  <c r="H492" i="22"/>
  <c r="G492" i="22"/>
  <c r="F492" i="22"/>
  <c r="E492" i="22"/>
  <c r="D492" i="22"/>
  <c r="P491" i="22"/>
  <c r="O491" i="22"/>
  <c r="N491" i="22"/>
  <c r="M491" i="22"/>
  <c r="L491" i="22"/>
  <c r="K491" i="22"/>
  <c r="J491" i="22"/>
  <c r="I491" i="22"/>
  <c r="H491" i="22"/>
  <c r="G491" i="22"/>
  <c r="F491" i="22"/>
  <c r="E491" i="22"/>
  <c r="D491" i="22"/>
  <c r="P490" i="22"/>
  <c r="O490" i="22"/>
  <c r="N490" i="22"/>
  <c r="M490" i="22"/>
  <c r="L490" i="22"/>
  <c r="K490" i="22"/>
  <c r="J490" i="22"/>
  <c r="I490" i="22"/>
  <c r="H490" i="22"/>
  <c r="G490" i="22"/>
  <c r="F490" i="22"/>
  <c r="E490" i="22"/>
  <c r="D490" i="22"/>
  <c r="P489" i="22"/>
  <c r="O489" i="22"/>
  <c r="N489" i="22"/>
  <c r="M489" i="22"/>
  <c r="L489" i="22"/>
  <c r="K489" i="22"/>
  <c r="J489" i="22"/>
  <c r="I489" i="22"/>
  <c r="H489" i="22"/>
  <c r="G489" i="22"/>
  <c r="F489" i="22"/>
  <c r="E489" i="22"/>
  <c r="D489" i="22"/>
  <c r="P488" i="22"/>
  <c r="O488" i="22"/>
  <c r="N488" i="22"/>
  <c r="M488" i="22"/>
  <c r="L488" i="22"/>
  <c r="K488" i="22"/>
  <c r="J488" i="22"/>
  <c r="I488" i="22"/>
  <c r="H488" i="22"/>
  <c r="G488" i="22"/>
  <c r="F488" i="22"/>
  <c r="E488" i="22"/>
  <c r="D488" i="22"/>
  <c r="P486" i="22"/>
  <c r="O486" i="22"/>
  <c r="N486" i="22"/>
  <c r="M486" i="22"/>
  <c r="L486" i="22"/>
  <c r="K486" i="22"/>
  <c r="J486" i="22"/>
  <c r="I486" i="22"/>
  <c r="H486" i="22"/>
  <c r="G486" i="22"/>
  <c r="F486" i="22"/>
  <c r="E486" i="22"/>
  <c r="D486" i="22"/>
  <c r="P485" i="22"/>
  <c r="O485" i="22"/>
  <c r="N485" i="22"/>
  <c r="M485" i="22"/>
  <c r="L485" i="22"/>
  <c r="K485" i="22"/>
  <c r="J485" i="22"/>
  <c r="I485" i="22"/>
  <c r="H485" i="22"/>
  <c r="G485" i="22"/>
  <c r="F485" i="22"/>
  <c r="E485" i="22"/>
  <c r="D485" i="22"/>
  <c r="P484" i="22"/>
  <c r="O484" i="22"/>
  <c r="N484" i="22"/>
  <c r="M484" i="22"/>
  <c r="L484" i="22"/>
  <c r="K484" i="22"/>
  <c r="J484" i="22"/>
  <c r="I484" i="22"/>
  <c r="H484" i="22"/>
  <c r="G484" i="22"/>
  <c r="F484" i="22"/>
  <c r="E484" i="22"/>
  <c r="D484" i="22"/>
  <c r="P483" i="22"/>
  <c r="O483" i="22"/>
  <c r="N483" i="22"/>
  <c r="M483" i="22"/>
  <c r="L483" i="22"/>
  <c r="K483" i="22"/>
  <c r="J483" i="22"/>
  <c r="I483" i="22"/>
  <c r="H483" i="22"/>
  <c r="G483" i="22"/>
  <c r="F483" i="22"/>
  <c r="E483" i="22"/>
  <c r="D483" i="22"/>
  <c r="P482" i="22"/>
  <c r="O482" i="22"/>
  <c r="N482" i="22"/>
  <c r="M482" i="22"/>
  <c r="L482" i="22"/>
  <c r="K482" i="22"/>
  <c r="J482" i="22"/>
  <c r="I482" i="22"/>
  <c r="H482" i="22"/>
  <c r="G482" i="22"/>
  <c r="F482" i="22"/>
  <c r="E482" i="22"/>
  <c r="D482" i="22"/>
  <c r="P481" i="22"/>
  <c r="O481" i="22"/>
  <c r="N481" i="22"/>
  <c r="M481" i="22"/>
  <c r="L481" i="22"/>
  <c r="K481" i="22"/>
  <c r="J481" i="22"/>
  <c r="I481" i="22"/>
  <c r="H481" i="22"/>
  <c r="G481" i="22"/>
  <c r="F481" i="22"/>
  <c r="E481" i="22"/>
  <c r="D481" i="22"/>
  <c r="P480" i="22"/>
  <c r="O480" i="22"/>
  <c r="N480" i="22"/>
  <c r="M480" i="22"/>
  <c r="L480" i="22"/>
  <c r="K480" i="22"/>
  <c r="J480" i="22"/>
  <c r="I480" i="22"/>
  <c r="H480" i="22"/>
  <c r="G480" i="22"/>
  <c r="F480" i="22"/>
  <c r="E480" i="22"/>
  <c r="D480" i="22"/>
  <c r="P479" i="22"/>
  <c r="O479" i="22"/>
  <c r="N479" i="22"/>
  <c r="M479" i="22"/>
  <c r="L479" i="22"/>
  <c r="K479" i="22"/>
  <c r="J479" i="22"/>
  <c r="I479" i="22"/>
  <c r="H479" i="22"/>
  <c r="G479" i="22"/>
  <c r="F479" i="22"/>
  <c r="E479" i="22"/>
  <c r="D479" i="22"/>
  <c r="P478" i="22"/>
  <c r="O478" i="22"/>
  <c r="N478" i="22"/>
  <c r="M478" i="22"/>
  <c r="L478" i="22"/>
  <c r="K478" i="22"/>
  <c r="J478" i="22"/>
  <c r="I478" i="22"/>
  <c r="H478" i="22"/>
  <c r="G478" i="22"/>
  <c r="F478" i="22"/>
  <c r="E478" i="22"/>
  <c r="D478" i="22"/>
  <c r="P477" i="22"/>
  <c r="O477" i="22"/>
  <c r="N477" i="22"/>
  <c r="M477" i="22"/>
  <c r="L477" i="22"/>
  <c r="K477" i="22"/>
  <c r="J477" i="22"/>
  <c r="I477" i="22"/>
  <c r="H477" i="22"/>
  <c r="G477" i="22"/>
  <c r="F477" i="22"/>
  <c r="E477" i="22"/>
  <c r="D477" i="22"/>
  <c r="P476" i="22"/>
  <c r="O476" i="22"/>
  <c r="N476" i="22"/>
  <c r="M476" i="22"/>
  <c r="L476" i="22"/>
  <c r="K476" i="22"/>
  <c r="J476" i="22"/>
  <c r="I476" i="22"/>
  <c r="H476" i="22"/>
  <c r="G476" i="22"/>
  <c r="F476" i="22"/>
  <c r="E476" i="22"/>
  <c r="D476" i="22"/>
  <c r="P475" i="22"/>
  <c r="O475" i="22"/>
  <c r="N475" i="22"/>
  <c r="M475" i="22"/>
  <c r="L475" i="22"/>
  <c r="K475" i="22"/>
  <c r="J475" i="22"/>
  <c r="I475" i="22"/>
  <c r="H475" i="22"/>
  <c r="G475" i="22"/>
  <c r="F475" i="22"/>
  <c r="E475" i="22"/>
  <c r="D475" i="22"/>
  <c r="P473" i="22"/>
  <c r="O473" i="22"/>
  <c r="N473" i="22"/>
  <c r="M473" i="22"/>
  <c r="L473" i="22"/>
  <c r="K473" i="22"/>
  <c r="J473" i="22"/>
  <c r="I473" i="22"/>
  <c r="H473" i="22"/>
  <c r="G473" i="22"/>
  <c r="F473" i="22"/>
  <c r="E473" i="22"/>
  <c r="D473" i="22"/>
  <c r="P472" i="22"/>
  <c r="O472" i="22"/>
  <c r="N472" i="22"/>
  <c r="M472" i="22"/>
  <c r="L472" i="22"/>
  <c r="K472" i="22"/>
  <c r="J472" i="22"/>
  <c r="I472" i="22"/>
  <c r="H472" i="22"/>
  <c r="G472" i="22"/>
  <c r="F472" i="22"/>
  <c r="E472" i="22"/>
  <c r="D472" i="22"/>
  <c r="P470" i="22"/>
  <c r="O470" i="22"/>
  <c r="N470" i="22"/>
  <c r="M470" i="22"/>
  <c r="L470" i="22"/>
  <c r="K470" i="22"/>
  <c r="J470" i="22"/>
  <c r="I470" i="22"/>
  <c r="H470" i="22"/>
  <c r="G470" i="22"/>
  <c r="F470" i="22"/>
  <c r="E470" i="22"/>
  <c r="D470" i="22"/>
  <c r="E469" i="22"/>
  <c r="D469" i="22"/>
  <c r="P468" i="22"/>
  <c r="O468" i="22"/>
  <c r="N468" i="22"/>
  <c r="M468" i="22"/>
  <c r="L468" i="22"/>
  <c r="K468" i="22"/>
  <c r="J468" i="22"/>
  <c r="I468" i="22"/>
  <c r="H468" i="22"/>
  <c r="G468" i="22"/>
  <c r="F468" i="22"/>
  <c r="E468" i="22"/>
  <c r="D468" i="22"/>
  <c r="P466" i="22"/>
  <c r="O466" i="22"/>
  <c r="N466" i="22"/>
  <c r="M466" i="22"/>
  <c r="L466" i="22"/>
  <c r="K466" i="22"/>
  <c r="J466" i="22"/>
  <c r="I466" i="22"/>
  <c r="H466" i="22"/>
  <c r="G466" i="22"/>
  <c r="F466" i="22"/>
  <c r="E466" i="22"/>
  <c r="D466" i="22"/>
  <c r="P465" i="22"/>
  <c r="O465" i="22"/>
  <c r="N465" i="22"/>
  <c r="M465" i="22"/>
  <c r="L465" i="22"/>
  <c r="K465" i="22"/>
  <c r="J465" i="22"/>
  <c r="I465" i="22"/>
  <c r="H465" i="22"/>
  <c r="G465" i="22"/>
  <c r="F465" i="22"/>
  <c r="E465" i="22"/>
  <c r="D465" i="22"/>
  <c r="P463" i="22"/>
  <c r="O463" i="22"/>
  <c r="N463" i="22"/>
  <c r="M463" i="22"/>
  <c r="L463" i="22"/>
  <c r="K463" i="22"/>
  <c r="J463" i="22"/>
  <c r="I463" i="22"/>
  <c r="H463" i="22"/>
  <c r="G463" i="22"/>
  <c r="F463" i="22"/>
  <c r="E463" i="22"/>
  <c r="D463" i="22"/>
  <c r="P462" i="22"/>
  <c r="O462" i="22"/>
  <c r="N462" i="22"/>
  <c r="M462" i="22"/>
  <c r="L462" i="22"/>
  <c r="K462" i="22"/>
  <c r="J462" i="22"/>
  <c r="I462" i="22"/>
  <c r="H462" i="22"/>
  <c r="G462" i="22"/>
  <c r="F462" i="22"/>
  <c r="E462" i="22"/>
  <c r="D462" i="22"/>
  <c r="P461" i="22"/>
  <c r="O461" i="22"/>
  <c r="N461" i="22"/>
  <c r="M461" i="22"/>
  <c r="L461" i="22"/>
  <c r="K461" i="22"/>
  <c r="J461" i="22"/>
  <c r="I461" i="22"/>
  <c r="H461" i="22"/>
  <c r="G461" i="22"/>
  <c r="F461" i="22"/>
  <c r="E461" i="22"/>
  <c r="D461" i="22"/>
  <c r="P460" i="22"/>
  <c r="O460" i="22"/>
  <c r="N460" i="22"/>
  <c r="M460" i="22"/>
  <c r="L460" i="22"/>
  <c r="K460" i="22"/>
  <c r="J460" i="22"/>
  <c r="I460" i="22"/>
  <c r="H460" i="22"/>
  <c r="G460" i="22"/>
  <c r="F460" i="22"/>
  <c r="E460" i="22"/>
  <c r="D460" i="22"/>
  <c r="P459" i="22"/>
  <c r="O459" i="22"/>
  <c r="N459" i="22"/>
  <c r="M459" i="22"/>
  <c r="L459" i="22"/>
  <c r="K459" i="22"/>
  <c r="J459" i="22"/>
  <c r="I459" i="22"/>
  <c r="H459" i="22"/>
  <c r="G459" i="22"/>
  <c r="F459" i="22"/>
  <c r="E459" i="22"/>
  <c r="D459" i="22"/>
  <c r="P457" i="22"/>
  <c r="O457" i="22"/>
  <c r="N457" i="22"/>
  <c r="M457" i="22"/>
  <c r="L457" i="22"/>
  <c r="K457" i="22"/>
  <c r="J457" i="22"/>
  <c r="I457" i="22"/>
  <c r="H457" i="22"/>
  <c r="G457" i="22"/>
  <c r="F457" i="22"/>
  <c r="E457" i="22"/>
  <c r="D457" i="22"/>
  <c r="P456" i="22"/>
  <c r="O456" i="22"/>
  <c r="N456" i="22"/>
  <c r="M456" i="22"/>
  <c r="L456" i="22"/>
  <c r="K456" i="22"/>
  <c r="J456" i="22"/>
  <c r="I456" i="22"/>
  <c r="H456" i="22"/>
  <c r="G456" i="22"/>
  <c r="F456" i="22"/>
  <c r="E456" i="22"/>
  <c r="D456" i="22"/>
  <c r="P455" i="22"/>
  <c r="O455" i="22"/>
  <c r="N455" i="22"/>
  <c r="M455" i="22"/>
  <c r="L455" i="22"/>
  <c r="K455" i="22"/>
  <c r="J455" i="22"/>
  <c r="I455" i="22"/>
  <c r="H455" i="22"/>
  <c r="G455" i="22"/>
  <c r="F455" i="22"/>
  <c r="E455" i="22"/>
  <c r="D455" i="22"/>
  <c r="P454" i="22"/>
  <c r="O454" i="22"/>
  <c r="N454" i="22"/>
  <c r="M454" i="22"/>
  <c r="L454" i="22"/>
  <c r="K454" i="22"/>
  <c r="J454" i="22"/>
  <c r="I454" i="22"/>
  <c r="H454" i="22"/>
  <c r="G454" i="22"/>
  <c r="F454" i="22"/>
  <c r="E454" i="22"/>
  <c r="D454" i="22"/>
  <c r="P453" i="22"/>
  <c r="O453" i="22"/>
  <c r="N453" i="22"/>
  <c r="M453" i="22"/>
  <c r="L453" i="22"/>
  <c r="K453" i="22"/>
  <c r="J453" i="22"/>
  <c r="I453" i="22"/>
  <c r="H453" i="22"/>
  <c r="G453" i="22"/>
  <c r="F453" i="22"/>
  <c r="E453" i="22"/>
  <c r="D453" i="22"/>
  <c r="P452" i="22"/>
  <c r="O452" i="22"/>
  <c r="N452" i="22"/>
  <c r="M452" i="22"/>
  <c r="L452" i="22"/>
  <c r="K452" i="22"/>
  <c r="J452" i="22"/>
  <c r="I452" i="22"/>
  <c r="H452" i="22"/>
  <c r="G452" i="22"/>
  <c r="F452" i="22"/>
  <c r="E452" i="22"/>
  <c r="D452" i="22"/>
  <c r="P451" i="22"/>
  <c r="O451" i="22"/>
  <c r="N451" i="22"/>
  <c r="M451" i="22"/>
  <c r="L451" i="22"/>
  <c r="K451" i="22"/>
  <c r="J451" i="22"/>
  <c r="I451" i="22"/>
  <c r="H451" i="22"/>
  <c r="G451" i="22"/>
  <c r="F451" i="22"/>
  <c r="E451" i="22"/>
  <c r="D451" i="22"/>
  <c r="P450" i="22"/>
  <c r="O450" i="22"/>
  <c r="N450" i="22"/>
  <c r="M450" i="22"/>
  <c r="L450" i="22"/>
  <c r="K450" i="22"/>
  <c r="J450" i="22"/>
  <c r="I450" i="22"/>
  <c r="H450" i="22"/>
  <c r="G450" i="22"/>
  <c r="F450" i="22"/>
  <c r="E450" i="22"/>
  <c r="D450" i="22"/>
  <c r="P449" i="22"/>
  <c r="O449" i="22"/>
  <c r="N449" i="22"/>
  <c r="M449" i="22"/>
  <c r="L449" i="22"/>
  <c r="K449" i="22"/>
  <c r="J449" i="22"/>
  <c r="I449" i="22"/>
  <c r="H449" i="22"/>
  <c r="G449" i="22"/>
  <c r="F449" i="22"/>
  <c r="E449" i="22"/>
  <c r="D449" i="22"/>
  <c r="P448" i="22"/>
  <c r="O448" i="22"/>
  <c r="N448" i="22"/>
  <c r="M448" i="22"/>
  <c r="L448" i="22"/>
  <c r="K448" i="22"/>
  <c r="J448" i="22"/>
  <c r="I448" i="22"/>
  <c r="H448" i="22"/>
  <c r="G448" i="22"/>
  <c r="F448" i="22"/>
  <c r="E448" i="22"/>
  <c r="D448" i="22"/>
  <c r="P447" i="22"/>
  <c r="O447" i="22"/>
  <c r="N447" i="22"/>
  <c r="M447" i="22"/>
  <c r="L447" i="22"/>
  <c r="K447" i="22"/>
  <c r="J447" i="22"/>
  <c r="I447" i="22"/>
  <c r="H447" i="22"/>
  <c r="G447" i="22"/>
  <c r="F447" i="22"/>
  <c r="E447" i="22"/>
  <c r="D447" i="22"/>
  <c r="P446" i="22"/>
  <c r="O446" i="22"/>
  <c r="N446" i="22"/>
  <c r="M446" i="22"/>
  <c r="L446" i="22"/>
  <c r="K446" i="22"/>
  <c r="J446" i="22"/>
  <c r="I446" i="22"/>
  <c r="H446" i="22"/>
  <c r="G446" i="22"/>
  <c r="F446" i="22"/>
  <c r="E446" i="22"/>
  <c r="D446" i="22"/>
  <c r="P445" i="22"/>
  <c r="O445" i="22"/>
  <c r="N445" i="22"/>
  <c r="M445" i="22"/>
  <c r="L445" i="22"/>
  <c r="K445" i="22"/>
  <c r="J445" i="22"/>
  <c r="I445" i="22"/>
  <c r="H445" i="22"/>
  <c r="G445" i="22"/>
  <c r="F445" i="22"/>
  <c r="E445" i="22"/>
  <c r="D445" i="22"/>
  <c r="P444" i="22"/>
  <c r="O444" i="22"/>
  <c r="N444" i="22"/>
  <c r="M444" i="22"/>
  <c r="L444" i="22"/>
  <c r="K444" i="22"/>
  <c r="J444" i="22"/>
  <c r="I444" i="22"/>
  <c r="H444" i="22"/>
  <c r="G444" i="22"/>
  <c r="F444" i="22"/>
  <c r="E444" i="22"/>
  <c r="D444" i="22"/>
  <c r="E443" i="22"/>
  <c r="D443" i="22"/>
  <c r="E442" i="22"/>
  <c r="D442" i="22"/>
  <c r="P441" i="22"/>
  <c r="O441" i="22"/>
  <c r="N441" i="22"/>
  <c r="M441" i="22"/>
  <c r="L441" i="22"/>
  <c r="K441" i="22"/>
  <c r="J441" i="22"/>
  <c r="I441" i="22"/>
  <c r="H441" i="22"/>
  <c r="G441" i="22"/>
  <c r="F441" i="22"/>
  <c r="E441" i="22"/>
  <c r="D441" i="22"/>
  <c r="P440" i="22"/>
  <c r="O440" i="22"/>
  <c r="N440" i="22"/>
  <c r="M440" i="22"/>
  <c r="L440" i="22"/>
  <c r="K440" i="22"/>
  <c r="J440" i="22"/>
  <c r="I440" i="22"/>
  <c r="H440" i="22"/>
  <c r="G440" i="22"/>
  <c r="F440" i="22"/>
  <c r="E440" i="22"/>
  <c r="D440" i="22"/>
  <c r="E439" i="22"/>
  <c r="D439" i="22"/>
  <c r="P438" i="22"/>
  <c r="O438" i="22"/>
  <c r="N438" i="22"/>
  <c r="M438" i="22"/>
  <c r="L438" i="22"/>
  <c r="K438" i="22"/>
  <c r="J438" i="22"/>
  <c r="I438" i="22"/>
  <c r="H438" i="22"/>
  <c r="G438" i="22"/>
  <c r="F438" i="22"/>
  <c r="E438" i="22"/>
  <c r="D438" i="22"/>
  <c r="E437" i="22"/>
  <c r="D437" i="22"/>
  <c r="P435" i="22"/>
  <c r="O435" i="22"/>
  <c r="N435" i="22"/>
  <c r="M435" i="22"/>
  <c r="L435" i="22"/>
  <c r="K435" i="22"/>
  <c r="J435" i="22"/>
  <c r="I435" i="22"/>
  <c r="H435" i="22"/>
  <c r="G435" i="22"/>
  <c r="F435" i="22"/>
  <c r="E435" i="22"/>
  <c r="D435" i="22"/>
  <c r="P434" i="22"/>
  <c r="O434" i="22"/>
  <c r="N434" i="22"/>
  <c r="M434" i="22"/>
  <c r="L434" i="22"/>
  <c r="K434" i="22"/>
  <c r="J434" i="22"/>
  <c r="I434" i="22"/>
  <c r="H434" i="22"/>
  <c r="G434" i="22"/>
  <c r="F434" i="22"/>
  <c r="E434" i="22"/>
  <c r="D434" i="22"/>
  <c r="P433" i="22"/>
  <c r="O433" i="22"/>
  <c r="N433" i="22"/>
  <c r="M433" i="22"/>
  <c r="L433" i="22"/>
  <c r="K433" i="22"/>
  <c r="J433" i="22"/>
  <c r="I433" i="22"/>
  <c r="H433" i="22"/>
  <c r="G433" i="22"/>
  <c r="F433" i="22"/>
  <c r="E433" i="22"/>
  <c r="D433" i="22"/>
  <c r="P432" i="22"/>
  <c r="O432" i="22"/>
  <c r="N432" i="22"/>
  <c r="M432" i="22"/>
  <c r="L432" i="22"/>
  <c r="K432" i="22"/>
  <c r="J432" i="22"/>
  <c r="I432" i="22"/>
  <c r="H432" i="22"/>
  <c r="G432" i="22"/>
  <c r="F432" i="22"/>
  <c r="E432" i="22"/>
  <c r="D432" i="22"/>
  <c r="P431" i="22"/>
  <c r="O431" i="22"/>
  <c r="N431" i="22"/>
  <c r="M431" i="22"/>
  <c r="L431" i="22"/>
  <c r="K431" i="22"/>
  <c r="J431" i="22"/>
  <c r="I431" i="22"/>
  <c r="H431" i="22"/>
  <c r="G431" i="22"/>
  <c r="F431" i="22"/>
  <c r="E431" i="22"/>
  <c r="D431" i="22"/>
  <c r="P430" i="22"/>
  <c r="O430" i="22"/>
  <c r="N430" i="22"/>
  <c r="M430" i="22"/>
  <c r="L430" i="22"/>
  <c r="K430" i="22"/>
  <c r="J430" i="22"/>
  <c r="I430" i="22"/>
  <c r="H430" i="22"/>
  <c r="G430" i="22"/>
  <c r="F430" i="22"/>
  <c r="E430" i="22"/>
  <c r="D430" i="22"/>
  <c r="P429" i="22"/>
  <c r="O429" i="22"/>
  <c r="N429" i="22"/>
  <c r="M429" i="22"/>
  <c r="L429" i="22"/>
  <c r="K429" i="22"/>
  <c r="J429" i="22"/>
  <c r="I429" i="22"/>
  <c r="H429" i="22"/>
  <c r="G429" i="22"/>
  <c r="F429" i="22"/>
  <c r="E429" i="22"/>
  <c r="D429" i="22"/>
  <c r="P428" i="22"/>
  <c r="O428" i="22"/>
  <c r="N428" i="22"/>
  <c r="M428" i="22"/>
  <c r="L428" i="22"/>
  <c r="K428" i="22"/>
  <c r="J428" i="22"/>
  <c r="I428" i="22"/>
  <c r="H428" i="22"/>
  <c r="G428" i="22"/>
  <c r="F428" i="22"/>
  <c r="E428" i="22"/>
  <c r="D428" i="22"/>
  <c r="P427" i="22"/>
  <c r="O427" i="22"/>
  <c r="N427" i="22"/>
  <c r="M427" i="22"/>
  <c r="L427" i="22"/>
  <c r="K427" i="22"/>
  <c r="J427" i="22"/>
  <c r="I427" i="22"/>
  <c r="H427" i="22"/>
  <c r="G427" i="22"/>
  <c r="F427" i="22"/>
  <c r="E427" i="22"/>
  <c r="D427" i="22"/>
  <c r="P426" i="22"/>
  <c r="O426" i="22"/>
  <c r="N426" i="22"/>
  <c r="M426" i="22"/>
  <c r="L426" i="22"/>
  <c r="K426" i="22"/>
  <c r="J426" i="22"/>
  <c r="I426" i="22"/>
  <c r="H426" i="22"/>
  <c r="G426" i="22"/>
  <c r="F426" i="22"/>
  <c r="E426" i="22"/>
  <c r="D426" i="22"/>
  <c r="P425" i="22"/>
  <c r="O425" i="22"/>
  <c r="N425" i="22"/>
  <c r="M425" i="22"/>
  <c r="L425" i="22"/>
  <c r="K425" i="22"/>
  <c r="J425" i="22"/>
  <c r="I425" i="22"/>
  <c r="H425" i="22"/>
  <c r="G425" i="22"/>
  <c r="F425" i="22"/>
  <c r="E425" i="22"/>
  <c r="D425" i="22"/>
  <c r="P424" i="22"/>
  <c r="O424" i="22"/>
  <c r="N424" i="22"/>
  <c r="M424" i="22"/>
  <c r="L424" i="22"/>
  <c r="K424" i="22"/>
  <c r="J424" i="22"/>
  <c r="I424" i="22"/>
  <c r="H424" i="22"/>
  <c r="G424" i="22"/>
  <c r="F424" i="22"/>
  <c r="E424" i="22"/>
  <c r="D424" i="22"/>
  <c r="P422" i="22"/>
  <c r="O422" i="22"/>
  <c r="N422" i="22"/>
  <c r="M422" i="22"/>
  <c r="L422" i="22"/>
  <c r="K422" i="22"/>
  <c r="J422" i="22"/>
  <c r="I422" i="22"/>
  <c r="H422" i="22"/>
  <c r="G422" i="22"/>
  <c r="F422" i="22"/>
  <c r="E422" i="22"/>
  <c r="D422" i="22"/>
  <c r="P421" i="22"/>
  <c r="O421" i="22"/>
  <c r="N421" i="22"/>
  <c r="M421" i="22"/>
  <c r="L421" i="22"/>
  <c r="K421" i="22"/>
  <c r="J421" i="22"/>
  <c r="I421" i="22"/>
  <c r="H421" i="22"/>
  <c r="G421" i="22"/>
  <c r="F421" i="22"/>
  <c r="E421" i="22"/>
  <c r="D421" i="22"/>
  <c r="P419" i="22"/>
  <c r="O419" i="22"/>
  <c r="N419" i="22"/>
  <c r="M419" i="22"/>
  <c r="L419" i="22"/>
  <c r="K419" i="22"/>
  <c r="J419" i="22"/>
  <c r="I419" i="22"/>
  <c r="H419" i="22"/>
  <c r="G419" i="22"/>
  <c r="F419" i="22"/>
  <c r="E419" i="22"/>
  <c r="D419" i="22"/>
  <c r="P418" i="22"/>
  <c r="O418" i="22"/>
  <c r="N418" i="22"/>
  <c r="M418" i="22"/>
  <c r="L418" i="22"/>
  <c r="K418" i="22"/>
  <c r="J418" i="22"/>
  <c r="I418" i="22"/>
  <c r="H418" i="22"/>
  <c r="G418" i="22"/>
  <c r="F418" i="22"/>
  <c r="E418" i="22"/>
  <c r="D418" i="22"/>
  <c r="P417" i="22"/>
  <c r="O417" i="22"/>
  <c r="N417" i="22"/>
  <c r="M417" i="22"/>
  <c r="L417" i="22"/>
  <c r="K417" i="22"/>
  <c r="J417" i="22"/>
  <c r="I417" i="22"/>
  <c r="H417" i="22"/>
  <c r="G417" i="22"/>
  <c r="F417" i="22"/>
  <c r="E417" i="22"/>
  <c r="D417" i="22"/>
  <c r="AG415" i="22"/>
  <c r="AD415" i="22"/>
  <c r="AC415" i="22"/>
  <c r="AB415" i="22"/>
  <c r="AA415" i="22"/>
  <c r="Z415" i="22"/>
  <c r="Y415" i="22"/>
  <c r="X415" i="22"/>
  <c r="R415" i="22"/>
  <c r="Q415" i="22"/>
  <c r="P415" i="22"/>
  <c r="O415" i="22"/>
  <c r="N415" i="22"/>
  <c r="M415" i="22"/>
  <c r="L415" i="22"/>
  <c r="K415" i="22"/>
  <c r="J415" i="22"/>
  <c r="I415" i="22"/>
  <c r="H415" i="22"/>
  <c r="G415" i="22"/>
  <c r="F415" i="22"/>
  <c r="E415" i="22"/>
  <c r="D415" i="22"/>
  <c r="P414" i="22"/>
  <c r="O414" i="22"/>
  <c r="N414" i="22"/>
  <c r="M414" i="22"/>
  <c r="L414" i="22"/>
  <c r="K414" i="22"/>
  <c r="J414" i="22"/>
  <c r="I414" i="22"/>
  <c r="H414" i="22"/>
  <c r="G414" i="22"/>
  <c r="F414" i="22"/>
  <c r="E414" i="22"/>
  <c r="D414" i="22"/>
  <c r="P412" i="22"/>
  <c r="O412" i="22"/>
  <c r="N412" i="22"/>
  <c r="M412" i="22"/>
  <c r="L412" i="22"/>
  <c r="K412" i="22"/>
  <c r="J412" i="22"/>
  <c r="I412" i="22"/>
  <c r="H412" i="22"/>
  <c r="G412" i="22"/>
  <c r="F412" i="22"/>
  <c r="E412" i="22"/>
  <c r="D412" i="22"/>
  <c r="P411" i="22"/>
  <c r="O411" i="22"/>
  <c r="N411" i="22"/>
  <c r="M411" i="22"/>
  <c r="L411" i="22"/>
  <c r="K411" i="22"/>
  <c r="J411" i="22"/>
  <c r="I411" i="22"/>
  <c r="H411" i="22"/>
  <c r="G411" i="22"/>
  <c r="F411" i="22"/>
  <c r="E411" i="22"/>
  <c r="D411" i="22"/>
  <c r="P410" i="22"/>
  <c r="O410" i="22"/>
  <c r="N410" i="22"/>
  <c r="M410" i="22"/>
  <c r="L410" i="22"/>
  <c r="K410" i="22"/>
  <c r="J410" i="22"/>
  <c r="I410" i="22"/>
  <c r="H410" i="22"/>
  <c r="G410" i="22"/>
  <c r="F410" i="22"/>
  <c r="E410" i="22"/>
  <c r="D410" i="22"/>
  <c r="P409" i="22"/>
  <c r="O409" i="22"/>
  <c r="N409" i="22"/>
  <c r="M409" i="22"/>
  <c r="L409" i="22"/>
  <c r="K409" i="22"/>
  <c r="J409" i="22"/>
  <c r="I409" i="22"/>
  <c r="H409" i="22"/>
  <c r="G409" i="22"/>
  <c r="F409" i="22"/>
  <c r="E409" i="22"/>
  <c r="D409" i="22"/>
  <c r="P408" i="22"/>
  <c r="O408" i="22"/>
  <c r="N408" i="22"/>
  <c r="M408" i="22"/>
  <c r="L408" i="22"/>
  <c r="K408" i="22"/>
  <c r="J408" i="22"/>
  <c r="I408" i="22"/>
  <c r="H408" i="22"/>
  <c r="G408" i="22"/>
  <c r="F408" i="22"/>
  <c r="E408" i="22"/>
  <c r="D408" i="22"/>
  <c r="P406" i="22"/>
  <c r="O406" i="22"/>
  <c r="N406" i="22"/>
  <c r="M406" i="22"/>
  <c r="L406" i="22"/>
  <c r="K406" i="22"/>
  <c r="J406" i="22"/>
  <c r="I406" i="22"/>
  <c r="H406" i="22"/>
  <c r="G406" i="22"/>
  <c r="F406" i="22"/>
  <c r="E406" i="22"/>
  <c r="D406" i="22"/>
  <c r="P405" i="22"/>
  <c r="O405" i="22"/>
  <c r="N405" i="22"/>
  <c r="M405" i="22"/>
  <c r="L405" i="22"/>
  <c r="K405" i="22"/>
  <c r="J405" i="22"/>
  <c r="I405" i="22"/>
  <c r="H405" i="22"/>
  <c r="G405" i="22"/>
  <c r="F405" i="22"/>
  <c r="E405" i="22"/>
  <c r="D405" i="22"/>
  <c r="P404" i="22"/>
  <c r="O404" i="22"/>
  <c r="N404" i="22"/>
  <c r="M404" i="22"/>
  <c r="L404" i="22"/>
  <c r="K404" i="22"/>
  <c r="J404" i="22"/>
  <c r="I404" i="22"/>
  <c r="H404" i="22"/>
  <c r="G404" i="22"/>
  <c r="F404" i="22"/>
  <c r="E404" i="22"/>
  <c r="D404" i="22"/>
  <c r="P403" i="22"/>
  <c r="O403" i="22"/>
  <c r="N403" i="22"/>
  <c r="M403" i="22"/>
  <c r="L403" i="22"/>
  <c r="K403" i="22"/>
  <c r="J403" i="22"/>
  <c r="I403" i="22"/>
  <c r="H403" i="22"/>
  <c r="G403" i="22"/>
  <c r="F403" i="22"/>
  <c r="E403" i="22"/>
  <c r="D403" i="22"/>
  <c r="P402" i="22"/>
  <c r="O402" i="22"/>
  <c r="N402" i="22"/>
  <c r="M402" i="22"/>
  <c r="L402" i="22"/>
  <c r="K402" i="22"/>
  <c r="J402" i="22"/>
  <c r="I402" i="22"/>
  <c r="H402" i="22"/>
  <c r="G402" i="22"/>
  <c r="F402" i="22"/>
  <c r="E402" i="22"/>
  <c r="D402" i="22"/>
  <c r="P401" i="22"/>
  <c r="O401" i="22"/>
  <c r="N401" i="22"/>
  <c r="M401" i="22"/>
  <c r="L401" i="22"/>
  <c r="K401" i="22"/>
  <c r="J401" i="22"/>
  <c r="I401" i="22"/>
  <c r="H401" i="22"/>
  <c r="G401" i="22"/>
  <c r="F401" i="22"/>
  <c r="E401" i="22"/>
  <c r="D401" i="22"/>
  <c r="P400" i="22"/>
  <c r="O400" i="22"/>
  <c r="N400" i="22"/>
  <c r="M400" i="22"/>
  <c r="L400" i="22"/>
  <c r="K400" i="22"/>
  <c r="J400" i="22"/>
  <c r="I400" i="22"/>
  <c r="H400" i="22"/>
  <c r="G400" i="22"/>
  <c r="F400" i="22"/>
  <c r="E400" i="22"/>
  <c r="D400" i="22"/>
  <c r="P399" i="22"/>
  <c r="O399" i="22"/>
  <c r="N399" i="22"/>
  <c r="M399" i="22"/>
  <c r="L399" i="22"/>
  <c r="K399" i="22"/>
  <c r="J399" i="22"/>
  <c r="I399" i="22"/>
  <c r="H399" i="22"/>
  <c r="G399" i="22"/>
  <c r="F399" i="22"/>
  <c r="E399" i="22"/>
  <c r="D399" i="22"/>
  <c r="P398" i="22"/>
  <c r="O398" i="22"/>
  <c r="N398" i="22"/>
  <c r="M398" i="22"/>
  <c r="L398" i="22"/>
  <c r="K398" i="22"/>
  <c r="J398" i="22"/>
  <c r="I398" i="22"/>
  <c r="H398" i="22"/>
  <c r="G398" i="22"/>
  <c r="F398" i="22"/>
  <c r="E398" i="22"/>
  <c r="D398" i="22"/>
  <c r="P397" i="22"/>
  <c r="O397" i="22"/>
  <c r="N397" i="22"/>
  <c r="M397" i="22"/>
  <c r="L397" i="22"/>
  <c r="K397" i="22"/>
  <c r="J397" i="22"/>
  <c r="I397" i="22"/>
  <c r="H397" i="22"/>
  <c r="G397" i="22"/>
  <c r="F397" i="22"/>
  <c r="E397" i="22"/>
  <c r="D397" i="22"/>
  <c r="P396" i="22"/>
  <c r="O396" i="22"/>
  <c r="N396" i="22"/>
  <c r="M396" i="22"/>
  <c r="L396" i="22"/>
  <c r="K396" i="22"/>
  <c r="J396" i="22"/>
  <c r="I396" i="22"/>
  <c r="H396" i="22"/>
  <c r="G396" i="22"/>
  <c r="F396" i="22"/>
  <c r="E396" i="22"/>
  <c r="D396" i="22"/>
  <c r="P395" i="22"/>
  <c r="O395" i="22"/>
  <c r="N395" i="22"/>
  <c r="M395" i="22"/>
  <c r="L395" i="22"/>
  <c r="K395" i="22"/>
  <c r="J395" i="22"/>
  <c r="I395" i="22"/>
  <c r="H395" i="22"/>
  <c r="G395" i="22"/>
  <c r="F395" i="22"/>
  <c r="E395" i="22"/>
  <c r="D395" i="22"/>
  <c r="P394" i="22"/>
  <c r="O394" i="22"/>
  <c r="N394" i="22"/>
  <c r="M394" i="22"/>
  <c r="L394" i="22"/>
  <c r="K394" i="22"/>
  <c r="J394" i="22"/>
  <c r="I394" i="22"/>
  <c r="H394" i="22"/>
  <c r="G394" i="22"/>
  <c r="F394" i="22"/>
  <c r="E394" i="22"/>
  <c r="D394" i="22"/>
  <c r="P393" i="22"/>
  <c r="O393" i="22"/>
  <c r="N393" i="22"/>
  <c r="M393" i="22"/>
  <c r="L393" i="22"/>
  <c r="K393" i="22"/>
  <c r="J393" i="22"/>
  <c r="I393" i="22"/>
  <c r="H393" i="22"/>
  <c r="G393" i="22"/>
  <c r="F393" i="22"/>
  <c r="E393" i="22"/>
  <c r="D393" i="22"/>
  <c r="P392" i="22"/>
  <c r="O392" i="22"/>
  <c r="N392" i="22"/>
  <c r="M392" i="22"/>
  <c r="L392" i="22"/>
  <c r="K392" i="22"/>
  <c r="J392" i="22"/>
  <c r="I392" i="22"/>
  <c r="H392" i="22"/>
  <c r="G392" i="22"/>
  <c r="F392" i="22"/>
  <c r="E392" i="22"/>
  <c r="D392" i="22"/>
  <c r="P391" i="22"/>
  <c r="O391" i="22"/>
  <c r="N391" i="22"/>
  <c r="M391" i="22"/>
  <c r="L391" i="22"/>
  <c r="K391" i="22"/>
  <c r="J391" i="22"/>
  <c r="I391" i="22"/>
  <c r="H391" i="22"/>
  <c r="G391" i="22"/>
  <c r="F391" i="22"/>
  <c r="E391" i="22"/>
  <c r="D391" i="22"/>
  <c r="P390" i="22"/>
  <c r="O390" i="22"/>
  <c r="N390" i="22"/>
  <c r="M390" i="22"/>
  <c r="L390" i="22"/>
  <c r="K390" i="22"/>
  <c r="J390" i="22"/>
  <c r="I390" i="22"/>
  <c r="H390" i="22"/>
  <c r="G390" i="22"/>
  <c r="F390" i="22"/>
  <c r="E390" i="22"/>
  <c r="D390" i="22"/>
  <c r="P389" i="22"/>
  <c r="O389" i="22"/>
  <c r="N389" i="22"/>
  <c r="M389" i="22"/>
  <c r="L389" i="22"/>
  <c r="K389" i="22"/>
  <c r="J389" i="22"/>
  <c r="I389" i="22"/>
  <c r="H389" i="22"/>
  <c r="G389" i="22"/>
  <c r="F389" i="22"/>
  <c r="E389" i="22"/>
  <c r="D389" i="22"/>
  <c r="P388" i="22"/>
  <c r="O388" i="22"/>
  <c r="N388" i="22"/>
  <c r="M388" i="22"/>
  <c r="L388" i="22"/>
  <c r="K388" i="22"/>
  <c r="J388" i="22"/>
  <c r="I388" i="22"/>
  <c r="H388" i="22"/>
  <c r="G388" i="22"/>
  <c r="F388" i="22"/>
  <c r="E388" i="22"/>
  <c r="D388" i="22"/>
  <c r="P387" i="22"/>
  <c r="O387" i="22"/>
  <c r="N387" i="22"/>
  <c r="M387" i="22"/>
  <c r="L387" i="22"/>
  <c r="K387" i="22"/>
  <c r="J387" i="22"/>
  <c r="I387" i="22"/>
  <c r="H387" i="22"/>
  <c r="G387" i="22"/>
  <c r="F387" i="22"/>
  <c r="E387" i="22"/>
  <c r="D387" i="22"/>
  <c r="P386" i="22"/>
  <c r="O386" i="22"/>
  <c r="N386" i="22"/>
  <c r="M386" i="22"/>
  <c r="L386" i="22"/>
  <c r="K386" i="22"/>
  <c r="J386" i="22"/>
  <c r="I386" i="22"/>
  <c r="H386" i="22"/>
  <c r="G386" i="22"/>
  <c r="F386" i="22"/>
  <c r="E386" i="22"/>
  <c r="D386" i="22"/>
  <c r="P384" i="22"/>
  <c r="O384" i="22"/>
  <c r="N384" i="22"/>
  <c r="M384" i="22"/>
  <c r="L384" i="22"/>
  <c r="K384" i="22"/>
  <c r="J384" i="22"/>
  <c r="I384" i="22"/>
  <c r="H384" i="22"/>
  <c r="G384" i="22"/>
  <c r="F384" i="22"/>
  <c r="E384" i="22"/>
  <c r="D384" i="22"/>
  <c r="P383" i="22"/>
  <c r="O383" i="22"/>
  <c r="N383" i="22"/>
  <c r="M383" i="22"/>
  <c r="L383" i="22"/>
  <c r="K383" i="22"/>
  <c r="J383" i="22"/>
  <c r="I383" i="22"/>
  <c r="H383" i="22"/>
  <c r="G383" i="22"/>
  <c r="F383" i="22"/>
  <c r="E383" i="22"/>
  <c r="D383" i="22"/>
  <c r="P382" i="22"/>
  <c r="O382" i="22"/>
  <c r="N382" i="22"/>
  <c r="M382" i="22"/>
  <c r="L382" i="22"/>
  <c r="K382" i="22"/>
  <c r="J382" i="22"/>
  <c r="I382" i="22"/>
  <c r="H382" i="22"/>
  <c r="G382" i="22"/>
  <c r="F382" i="22"/>
  <c r="E382" i="22"/>
  <c r="D382" i="22"/>
  <c r="P381" i="22"/>
  <c r="O381" i="22"/>
  <c r="N381" i="22"/>
  <c r="M381" i="22"/>
  <c r="L381" i="22"/>
  <c r="K381" i="22"/>
  <c r="J381" i="22"/>
  <c r="I381" i="22"/>
  <c r="H381" i="22"/>
  <c r="G381" i="22"/>
  <c r="F381" i="22"/>
  <c r="E381" i="22"/>
  <c r="D381" i="22"/>
  <c r="P380" i="22"/>
  <c r="O380" i="22"/>
  <c r="N380" i="22"/>
  <c r="M380" i="22"/>
  <c r="L380" i="22"/>
  <c r="K380" i="22"/>
  <c r="J380" i="22"/>
  <c r="I380" i="22"/>
  <c r="H380" i="22"/>
  <c r="G380" i="22"/>
  <c r="F380" i="22"/>
  <c r="E380" i="22"/>
  <c r="D380" i="22"/>
  <c r="P379" i="22"/>
  <c r="O379" i="22"/>
  <c r="N379" i="22"/>
  <c r="M379" i="22"/>
  <c r="L379" i="22"/>
  <c r="K379" i="22"/>
  <c r="J379" i="22"/>
  <c r="I379" i="22"/>
  <c r="H379" i="22"/>
  <c r="G379" i="22"/>
  <c r="F379" i="22"/>
  <c r="E379" i="22"/>
  <c r="D379" i="22"/>
  <c r="P378" i="22"/>
  <c r="O378" i="22"/>
  <c r="N378" i="22"/>
  <c r="M378" i="22"/>
  <c r="L378" i="22"/>
  <c r="K378" i="22"/>
  <c r="J378" i="22"/>
  <c r="I378" i="22"/>
  <c r="H378" i="22"/>
  <c r="G378" i="22"/>
  <c r="F378" i="22"/>
  <c r="E378" i="22"/>
  <c r="D378" i="22"/>
  <c r="P377" i="22"/>
  <c r="O377" i="22"/>
  <c r="N377" i="22"/>
  <c r="M377" i="22"/>
  <c r="L377" i="22"/>
  <c r="K377" i="22"/>
  <c r="J377" i="22"/>
  <c r="I377" i="22"/>
  <c r="H377" i="22"/>
  <c r="G377" i="22"/>
  <c r="F377" i="22"/>
  <c r="E377" i="22"/>
  <c r="D377" i="22"/>
  <c r="P376" i="22"/>
  <c r="O376" i="22"/>
  <c r="N376" i="22"/>
  <c r="M376" i="22"/>
  <c r="L376" i="22"/>
  <c r="K376" i="22"/>
  <c r="J376" i="22"/>
  <c r="I376" i="22"/>
  <c r="H376" i="22"/>
  <c r="G376" i="22"/>
  <c r="F376" i="22"/>
  <c r="E376" i="22"/>
  <c r="D376" i="22"/>
  <c r="P375" i="22"/>
  <c r="O375" i="22"/>
  <c r="N375" i="22"/>
  <c r="M375" i="22"/>
  <c r="L375" i="22"/>
  <c r="K375" i="22"/>
  <c r="J375" i="22"/>
  <c r="I375" i="22"/>
  <c r="H375" i="22"/>
  <c r="G375" i="22"/>
  <c r="F375" i="22"/>
  <c r="E375" i="22"/>
  <c r="D375" i="22"/>
  <c r="P374" i="22"/>
  <c r="O374" i="22"/>
  <c r="N374" i="22"/>
  <c r="M374" i="22"/>
  <c r="L374" i="22"/>
  <c r="K374" i="22"/>
  <c r="J374" i="22"/>
  <c r="I374" i="22"/>
  <c r="H374" i="22"/>
  <c r="G374" i="22"/>
  <c r="F374" i="22"/>
  <c r="E374" i="22"/>
  <c r="D374" i="22"/>
  <c r="P373" i="22"/>
  <c r="O373" i="22"/>
  <c r="N373" i="22"/>
  <c r="M373" i="22"/>
  <c r="L373" i="22"/>
  <c r="K373" i="22"/>
  <c r="J373" i="22"/>
  <c r="I373" i="22"/>
  <c r="H373" i="22"/>
  <c r="G373" i="22"/>
  <c r="F373" i="22"/>
  <c r="E373" i="22"/>
  <c r="D373" i="22"/>
  <c r="P371" i="22"/>
  <c r="O371" i="22"/>
  <c r="N371" i="22"/>
  <c r="M371" i="22"/>
  <c r="L371" i="22"/>
  <c r="K371" i="22"/>
  <c r="J371" i="22"/>
  <c r="I371" i="22"/>
  <c r="H371" i="22"/>
  <c r="G371" i="22"/>
  <c r="F371" i="22"/>
  <c r="E371" i="22"/>
  <c r="D371" i="22"/>
  <c r="P368" i="22"/>
  <c r="O368" i="22"/>
  <c r="N368" i="22"/>
  <c r="M368" i="22"/>
  <c r="L368" i="22"/>
  <c r="K368" i="22"/>
  <c r="J368" i="22"/>
  <c r="I368" i="22"/>
  <c r="H368" i="22"/>
  <c r="G368" i="22"/>
  <c r="F368" i="22"/>
  <c r="E368" i="22"/>
  <c r="D368" i="22"/>
  <c r="P367" i="22"/>
  <c r="O367" i="22"/>
  <c r="N367" i="22"/>
  <c r="M367" i="22"/>
  <c r="L367" i="22"/>
  <c r="K367" i="22"/>
  <c r="J367" i="22"/>
  <c r="I367" i="22"/>
  <c r="H367" i="22"/>
  <c r="G367" i="22"/>
  <c r="F367" i="22"/>
  <c r="E367" i="22"/>
  <c r="D367" i="22"/>
  <c r="P366" i="22"/>
  <c r="O366" i="22"/>
  <c r="N366" i="22"/>
  <c r="M366" i="22"/>
  <c r="L366" i="22"/>
  <c r="K366" i="22"/>
  <c r="J366" i="22"/>
  <c r="I366" i="22"/>
  <c r="H366" i="22"/>
  <c r="G366" i="22"/>
  <c r="F366" i="22"/>
  <c r="E366" i="22"/>
  <c r="D366" i="22"/>
  <c r="P364" i="22"/>
  <c r="O364" i="22"/>
  <c r="N364" i="22"/>
  <c r="M364" i="22"/>
  <c r="L364" i="22"/>
  <c r="K364" i="22"/>
  <c r="J364" i="22"/>
  <c r="I364" i="22"/>
  <c r="H364" i="22"/>
  <c r="G364" i="22"/>
  <c r="F364" i="22"/>
  <c r="E364" i="22"/>
  <c r="D364" i="22"/>
  <c r="P363" i="22"/>
  <c r="O363" i="22"/>
  <c r="N363" i="22"/>
  <c r="M363" i="22"/>
  <c r="L363" i="22"/>
  <c r="K363" i="22"/>
  <c r="J363" i="22"/>
  <c r="I363" i="22"/>
  <c r="H363" i="22"/>
  <c r="G363" i="22"/>
  <c r="F363" i="22"/>
  <c r="E363" i="22"/>
  <c r="D363" i="22"/>
  <c r="P361" i="22"/>
  <c r="O361" i="22"/>
  <c r="N361" i="22"/>
  <c r="M361" i="22"/>
  <c r="L361" i="22"/>
  <c r="K361" i="22"/>
  <c r="J361" i="22"/>
  <c r="I361" i="22"/>
  <c r="H361" i="22"/>
  <c r="G361" i="22"/>
  <c r="F361" i="22"/>
  <c r="E361" i="22"/>
  <c r="D361" i="22"/>
  <c r="P360" i="22"/>
  <c r="O360" i="22"/>
  <c r="N360" i="22"/>
  <c r="M360" i="22"/>
  <c r="L360" i="22"/>
  <c r="K360" i="22"/>
  <c r="J360" i="22"/>
  <c r="I360" i="22"/>
  <c r="H360" i="22"/>
  <c r="G360" i="22"/>
  <c r="F360" i="22"/>
  <c r="E360" i="22"/>
  <c r="D360" i="22"/>
  <c r="P359" i="22"/>
  <c r="O359" i="22"/>
  <c r="N359" i="22"/>
  <c r="M359" i="22"/>
  <c r="L359" i="22"/>
  <c r="K359" i="22"/>
  <c r="J359" i="22"/>
  <c r="I359" i="22"/>
  <c r="H359" i="22"/>
  <c r="G359" i="22"/>
  <c r="F359" i="22"/>
  <c r="E359" i="22"/>
  <c r="D359" i="22"/>
  <c r="P358" i="22"/>
  <c r="O358" i="22"/>
  <c r="N358" i="22"/>
  <c r="M358" i="22"/>
  <c r="L358" i="22"/>
  <c r="K358" i="22"/>
  <c r="J358" i="22"/>
  <c r="I358" i="22"/>
  <c r="H358" i="22"/>
  <c r="G358" i="22"/>
  <c r="F358" i="22"/>
  <c r="E358" i="22"/>
  <c r="D358" i="22"/>
  <c r="P357" i="22"/>
  <c r="O357" i="22"/>
  <c r="N357" i="22"/>
  <c r="M357" i="22"/>
  <c r="L357" i="22"/>
  <c r="K357" i="22"/>
  <c r="J357" i="22"/>
  <c r="I357" i="22"/>
  <c r="H357" i="22"/>
  <c r="G357" i="22"/>
  <c r="F357" i="22"/>
  <c r="E357" i="22"/>
  <c r="D357" i="22"/>
  <c r="P355" i="22"/>
  <c r="O355" i="22"/>
  <c r="N355" i="22"/>
  <c r="M355" i="22"/>
  <c r="L355" i="22"/>
  <c r="K355" i="22"/>
  <c r="J355" i="22"/>
  <c r="I355" i="22"/>
  <c r="H355" i="22"/>
  <c r="G355" i="22"/>
  <c r="F355" i="22"/>
  <c r="E355" i="22"/>
  <c r="D355" i="22"/>
  <c r="P354" i="22"/>
  <c r="O354" i="22"/>
  <c r="N354" i="22"/>
  <c r="M354" i="22"/>
  <c r="L354" i="22"/>
  <c r="K354" i="22"/>
  <c r="J354" i="22"/>
  <c r="I354" i="22"/>
  <c r="H354" i="22"/>
  <c r="G354" i="22"/>
  <c r="F354" i="22"/>
  <c r="E354" i="22"/>
  <c r="D354" i="22"/>
  <c r="P353" i="22"/>
  <c r="O353" i="22"/>
  <c r="N353" i="22"/>
  <c r="M353" i="22"/>
  <c r="L353" i="22"/>
  <c r="K353" i="22"/>
  <c r="J353" i="22"/>
  <c r="I353" i="22"/>
  <c r="H353" i="22"/>
  <c r="G353" i="22"/>
  <c r="F353" i="22"/>
  <c r="E353" i="22"/>
  <c r="D353" i="22"/>
  <c r="P352" i="22"/>
  <c r="O352" i="22"/>
  <c r="N352" i="22"/>
  <c r="M352" i="22"/>
  <c r="L352" i="22"/>
  <c r="K352" i="22"/>
  <c r="J352" i="22"/>
  <c r="I352" i="22"/>
  <c r="H352" i="22"/>
  <c r="G352" i="22"/>
  <c r="F352" i="22"/>
  <c r="E352" i="22"/>
  <c r="D352" i="22"/>
  <c r="P351" i="22"/>
  <c r="O351" i="22"/>
  <c r="N351" i="22"/>
  <c r="M351" i="22"/>
  <c r="L351" i="22"/>
  <c r="K351" i="22"/>
  <c r="J351" i="22"/>
  <c r="I351" i="22"/>
  <c r="H351" i="22"/>
  <c r="G351" i="22"/>
  <c r="F351" i="22"/>
  <c r="E351" i="22"/>
  <c r="D351" i="22"/>
  <c r="P350" i="22"/>
  <c r="O350" i="22"/>
  <c r="N350" i="22"/>
  <c r="M350" i="22"/>
  <c r="L350" i="22"/>
  <c r="K350" i="22"/>
  <c r="J350" i="22"/>
  <c r="I350" i="22"/>
  <c r="H350" i="22"/>
  <c r="G350" i="22"/>
  <c r="F350" i="22"/>
  <c r="E350" i="22"/>
  <c r="D350" i="22"/>
  <c r="P349" i="22"/>
  <c r="O349" i="22"/>
  <c r="N349" i="22"/>
  <c r="M349" i="22"/>
  <c r="L349" i="22"/>
  <c r="K349" i="22"/>
  <c r="J349" i="22"/>
  <c r="I349" i="22"/>
  <c r="H349" i="22"/>
  <c r="G349" i="22"/>
  <c r="F349" i="22"/>
  <c r="E349" i="22"/>
  <c r="D349" i="22"/>
  <c r="P348" i="22"/>
  <c r="O348" i="22"/>
  <c r="N348" i="22"/>
  <c r="M348" i="22"/>
  <c r="L348" i="22"/>
  <c r="K348" i="22"/>
  <c r="J348" i="22"/>
  <c r="I348" i="22"/>
  <c r="H348" i="22"/>
  <c r="G348" i="22"/>
  <c r="F348" i="22"/>
  <c r="E348" i="22"/>
  <c r="D348" i="22"/>
  <c r="P347" i="22"/>
  <c r="O347" i="22"/>
  <c r="N347" i="22"/>
  <c r="M347" i="22"/>
  <c r="L347" i="22"/>
  <c r="K347" i="22"/>
  <c r="J347" i="22"/>
  <c r="I347" i="22"/>
  <c r="H347" i="22"/>
  <c r="G347" i="22"/>
  <c r="F347" i="22"/>
  <c r="E347" i="22"/>
  <c r="D347" i="22"/>
  <c r="P346" i="22"/>
  <c r="O346" i="22"/>
  <c r="N346" i="22"/>
  <c r="M346" i="22"/>
  <c r="L346" i="22"/>
  <c r="K346" i="22"/>
  <c r="J346" i="22"/>
  <c r="I346" i="22"/>
  <c r="H346" i="22"/>
  <c r="G346" i="22"/>
  <c r="F346" i="22"/>
  <c r="E346" i="22"/>
  <c r="D346" i="22"/>
  <c r="P345" i="22"/>
  <c r="O345" i="22"/>
  <c r="N345" i="22"/>
  <c r="M345" i="22"/>
  <c r="L345" i="22"/>
  <c r="K345" i="22"/>
  <c r="J345" i="22"/>
  <c r="I345" i="22"/>
  <c r="H345" i="22"/>
  <c r="G345" i="22"/>
  <c r="F345" i="22"/>
  <c r="E345" i="22"/>
  <c r="D345" i="22"/>
  <c r="P344" i="22"/>
  <c r="O344" i="22"/>
  <c r="N344" i="22"/>
  <c r="M344" i="22"/>
  <c r="L344" i="22"/>
  <c r="K344" i="22"/>
  <c r="J344" i="22"/>
  <c r="I344" i="22"/>
  <c r="H344" i="22"/>
  <c r="G344" i="22"/>
  <c r="F344" i="22"/>
  <c r="E344" i="22"/>
  <c r="D344" i="22"/>
  <c r="P343" i="22"/>
  <c r="O343" i="22"/>
  <c r="N343" i="22"/>
  <c r="M343" i="22"/>
  <c r="L343" i="22"/>
  <c r="K343" i="22"/>
  <c r="J343" i="22"/>
  <c r="I343" i="22"/>
  <c r="H343" i="22"/>
  <c r="G343" i="22"/>
  <c r="F343" i="22"/>
  <c r="E343" i="22"/>
  <c r="D343" i="22"/>
  <c r="P342" i="22"/>
  <c r="O342" i="22"/>
  <c r="N342" i="22"/>
  <c r="M342" i="22"/>
  <c r="L342" i="22"/>
  <c r="K342" i="22"/>
  <c r="J342" i="22"/>
  <c r="I342" i="22"/>
  <c r="H342" i="22"/>
  <c r="G342" i="22"/>
  <c r="F342" i="22"/>
  <c r="E342" i="22"/>
  <c r="D342" i="22"/>
  <c r="P341" i="22"/>
  <c r="O341" i="22"/>
  <c r="N341" i="22"/>
  <c r="M341" i="22"/>
  <c r="L341" i="22"/>
  <c r="K341" i="22"/>
  <c r="J341" i="22"/>
  <c r="I341" i="22"/>
  <c r="H341" i="22"/>
  <c r="G341" i="22"/>
  <c r="F341" i="22"/>
  <c r="E341" i="22"/>
  <c r="D341" i="22"/>
  <c r="P340" i="22"/>
  <c r="O340" i="22"/>
  <c r="N340" i="22"/>
  <c r="M340" i="22"/>
  <c r="L340" i="22"/>
  <c r="K340" i="22"/>
  <c r="J340" i="22"/>
  <c r="I340" i="22"/>
  <c r="H340" i="22"/>
  <c r="G340" i="22"/>
  <c r="F340" i="22"/>
  <c r="E340" i="22"/>
  <c r="D340" i="22"/>
  <c r="P339" i="22"/>
  <c r="O339" i="22"/>
  <c r="N339" i="22"/>
  <c r="M339" i="22"/>
  <c r="L339" i="22"/>
  <c r="K339" i="22"/>
  <c r="J339" i="22"/>
  <c r="I339" i="22"/>
  <c r="H339" i="22"/>
  <c r="G339" i="22"/>
  <c r="F339" i="22"/>
  <c r="E339" i="22"/>
  <c r="D339" i="22"/>
  <c r="P338" i="22"/>
  <c r="O338" i="22"/>
  <c r="N338" i="22"/>
  <c r="M338" i="22"/>
  <c r="L338" i="22"/>
  <c r="K338" i="22"/>
  <c r="J338" i="22"/>
  <c r="I338" i="22"/>
  <c r="H338" i="22"/>
  <c r="G338" i="22"/>
  <c r="F338" i="22"/>
  <c r="E338" i="22"/>
  <c r="D338" i="22"/>
  <c r="P336" i="22"/>
  <c r="O336" i="22"/>
  <c r="N336" i="22"/>
  <c r="M336" i="22"/>
  <c r="L336" i="22"/>
  <c r="K336" i="22"/>
  <c r="J336" i="22"/>
  <c r="I336" i="22"/>
  <c r="H336" i="22"/>
  <c r="G336" i="22"/>
  <c r="F336" i="22"/>
  <c r="E336" i="22"/>
  <c r="D336" i="22"/>
  <c r="P335" i="22"/>
  <c r="O335" i="22"/>
  <c r="N335" i="22"/>
  <c r="M335" i="22"/>
  <c r="L335" i="22"/>
  <c r="K335" i="22"/>
  <c r="J335" i="22"/>
  <c r="I335" i="22"/>
  <c r="H335" i="22"/>
  <c r="G335" i="22"/>
  <c r="F335" i="22"/>
  <c r="E335" i="22"/>
  <c r="D335" i="22"/>
  <c r="P333" i="22"/>
  <c r="O333" i="22"/>
  <c r="N333" i="22"/>
  <c r="M333" i="22"/>
  <c r="L333" i="22"/>
  <c r="K333" i="22"/>
  <c r="J333" i="22"/>
  <c r="I333" i="22"/>
  <c r="H333" i="22"/>
  <c r="G333" i="22"/>
  <c r="F333" i="22"/>
  <c r="E333" i="22"/>
  <c r="D333" i="22"/>
  <c r="P332" i="22"/>
  <c r="O332" i="22"/>
  <c r="N332" i="22"/>
  <c r="M332" i="22"/>
  <c r="L332" i="22"/>
  <c r="K332" i="22"/>
  <c r="J332" i="22"/>
  <c r="I332" i="22"/>
  <c r="H332" i="22"/>
  <c r="G332" i="22"/>
  <c r="F332" i="22"/>
  <c r="E332" i="22"/>
  <c r="D332" i="22"/>
  <c r="P331" i="22"/>
  <c r="O331" i="22"/>
  <c r="N331" i="22"/>
  <c r="M331" i="22"/>
  <c r="L331" i="22"/>
  <c r="K331" i="22"/>
  <c r="J331" i="22"/>
  <c r="I331" i="22"/>
  <c r="H331" i="22"/>
  <c r="G331" i="22"/>
  <c r="F331" i="22"/>
  <c r="E331" i="22"/>
  <c r="D331" i="22"/>
  <c r="P330" i="22"/>
  <c r="O330" i="22"/>
  <c r="N330" i="22"/>
  <c r="M330" i="22"/>
  <c r="L330" i="22"/>
  <c r="K330" i="22"/>
  <c r="J330" i="22"/>
  <c r="I330" i="22"/>
  <c r="H330" i="22"/>
  <c r="G330" i="22"/>
  <c r="F330" i="22"/>
  <c r="E330" i="22"/>
  <c r="D330" i="22"/>
  <c r="P329" i="22"/>
  <c r="O329" i="22"/>
  <c r="N329" i="22"/>
  <c r="M329" i="22"/>
  <c r="L329" i="22"/>
  <c r="K329" i="22"/>
  <c r="J329" i="22"/>
  <c r="I329" i="22"/>
  <c r="H329" i="22"/>
  <c r="G329" i="22"/>
  <c r="F329" i="22"/>
  <c r="E329" i="22"/>
  <c r="D329" i="22"/>
  <c r="P328" i="22"/>
  <c r="O328" i="22"/>
  <c r="N328" i="22"/>
  <c r="M328" i="22"/>
  <c r="L328" i="22"/>
  <c r="K328" i="22"/>
  <c r="J328" i="22"/>
  <c r="I328" i="22"/>
  <c r="H328" i="22"/>
  <c r="G328" i="22"/>
  <c r="F328" i="22"/>
  <c r="E328" i="22"/>
  <c r="D328" i="22"/>
  <c r="P327" i="22"/>
  <c r="O327" i="22"/>
  <c r="N327" i="22"/>
  <c r="M327" i="22"/>
  <c r="L327" i="22"/>
  <c r="K327" i="22"/>
  <c r="J327" i="22"/>
  <c r="I327" i="22"/>
  <c r="H327" i="22"/>
  <c r="G327" i="22"/>
  <c r="F327" i="22"/>
  <c r="E327" i="22"/>
  <c r="D327" i="22"/>
  <c r="P326" i="22"/>
  <c r="O326" i="22"/>
  <c r="N326" i="22"/>
  <c r="M326" i="22"/>
  <c r="L326" i="22"/>
  <c r="K326" i="22"/>
  <c r="J326" i="22"/>
  <c r="I326" i="22"/>
  <c r="H326" i="22"/>
  <c r="G326" i="22"/>
  <c r="F326" i="22"/>
  <c r="E326" i="22"/>
  <c r="D326" i="22"/>
  <c r="P325" i="22"/>
  <c r="O325" i="22"/>
  <c r="N325" i="22"/>
  <c r="M325" i="22"/>
  <c r="L325" i="22"/>
  <c r="K325" i="22"/>
  <c r="J325" i="22"/>
  <c r="I325" i="22"/>
  <c r="H325" i="22"/>
  <c r="G325" i="22"/>
  <c r="F325" i="22"/>
  <c r="E325" i="22"/>
  <c r="D325" i="22"/>
  <c r="P324" i="22"/>
  <c r="O324" i="22"/>
  <c r="N324" i="22"/>
  <c r="M324" i="22"/>
  <c r="L324" i="22"/>
  <c r="K324" i="22"/>
  <c r="J324" i="22"/>
  <c r="I324" i="22"/>
  <c r="H324" i="22"/>
  <c r="G324" i="22"/>
  <c r="F324" i="22"/>
  <c r="E324" i="22"/>
  <c r="D324" i="22"/>
  <c r="P323" i="22"/>
  <c r="O323" i="22"/>
  <c r="N323" i="22"/>
  <c r="M323" i="22"/>
  <c r="L323" i="22"/>
  <c r="K323" i="22"/>
  <c r="J323" i="22"/>
  <c r="I323" i="22"/>
  <c r="H323" i="22"/>
  <c r="G323" i="22"/>
  <c r="F323" i="22"/>
  <c r="E323" i="22"/>
  <c r="D323" i="22"/>
  <c r="P322" i="22"/>
  <c r="O322" i="22"/>
  <c r="N322" i="22"/>
  <c r="M322" i="22"/>
  <c r="L322" i="22"/>
  <c r="K322" i="22"/>
  <c r="J322" i="22"/>
  <c r="I322" i="22"/>
  <c r="H322" i="22"/>
  <c r="G322" i="22"/>
  <c r="F322" i="22"/>
  <c r="E322" i="22"/>
  <c r="D322" i="22"/>
  <c r="P320" i="22"/>
  <c r="O320" i="22"/>
  <c r="N320" i="22"/>
  <c r="M320" i="22"/>
  <c r="L320" i="22"/>
  <c r="K320" i="22"/>
  <c r="J320" i="22"/>
  <c r="I320" i="22"/>
  <c r="H320" i="22"/>
  <c r="G320" i="22"/>
  <c r="F320" i="22"/>
  <c r="E320" i="22"/>
  <c r="D320" i="22"/>
  <c r="P317" i="22"/>
  <c r="O317" i="22"/>
  <c r="N317" i="22"/>
  <c r="M317" i="22"/>
  <c r="L317" i="22"/>
  <c r="K317" i="22"/>
  <c r="J317" i="22"/>
  <c r="I317" i="22"/>
  <c r="H317" i="22"/>
  <c r="G317" i="22"/>
  <c r="F317" i="22"/>
  <c r="E317" i="22"/>
  <c r="D317" i="22"/>
  <c r="P316" i="22"/>
  <c r="O316" i="22"/>
  <c r="N316" i="22"/>
  <c r="M316" i="22"/>
  <c r="L316" i="22"/>
  <c r="K316" i="22"/>
  <c r="J316" i="22"/>
  <c r="I316" i="22"/>
  <c r="H316" i="22"/>
  <c r="G316" i="22"/>
  <c r="F316" i="22"/>
  <c r="E316" i="22"/>
  <c r="D316" i="22"/>
  <c r="P315" i="22"/>
  <c r="O315" i="22"/>
  <c r="N315" i="22"/>
  <c r="M315" i="22"/>
  <c r="L315" i="22"/>
  <c r="K315" i="22"/>
  <c r="J315" i="22"/>
  <c r="I315" i="22"/>
  <c r="H315" i="22"/>
  <c r="G315" i="22"/>
  <c r="F315" i="22"/>
  <c r="E315" i="22"/>
  <c r="D315" i="22"/>
  <c r="AG314" i="22"/>
  <c r="AF314" i="22"/>
  <c r="AE314" i="22"/>
  <c r="P314" i="22"/>
  <c r="O314" i="22"/>
  <c r="N314" i="22"/>
  <c r="M314" i="22"/>
  <c r="L314" i="22"/>
  <c r="K314" i="22"/>
  <c r="J314" i="22"/>
  <c r="I314" i="22"/>
  <c r="H314" i="22"/>
  <c r="G314" i="22"/>
  <c r="F314" i="22"/>
  <c r="E314" i="22"/>
  <c r="D314" i="22"/>
  <c r="P313" i="22"/>
  <c r="O313" i="22"/>
  <c r="N313" i="22"/>
  <c r="M313" i="22"/>
  <c r="L313" i="22"/>
  <c r="K313" i="22"/>
  <c r="J313" i="22"/>
  <c r="I313" i="22"/>
  <c r="H313" i="22"/>
  <c r="G313" i="22"/>
  <c r="F313" i="22"/>
  <c r="E313" i="22"/>
  <c r="D313" i="22"/>
  <c r="P312" i="22"/>
  <c r="O312" i="22"/>
  <c r="N312" i="22"/>
  <c r="M312" i="22"/>
  <c r="L312" i="22"/>
  <c r="K312" i="22"/>
  <c r="J312" i="22"/>
  <c r="I312" i="22"/>
  <c r="H312" i="22"/>
  <c r="G312" i="22"/>
  <c r="F312" i="22"/>
  <c r="E312" i="22"/>
  <c r="D312" i="22"/>
  <c r="P310" i="22"/>
  <c r="O310" i="22"/>
  <c r="N310" i="22"/>
  <c r="M310" i="22"/>
  <c r="L310" i="22"/>
  <c r="K310" i="22"/>
  <c r="J310" i="22"/>
  <c r="I310" i="22"/>
  <c r="H310" i="22"/>
  <c r="G310" i="22"/>
  <c r="F310" i="22"/>
  <c r="E310" i="22"/>
  <c r="D310" i="22"/>
  <c r="P309" i="22"/>
  <c r="O309" i="22"/>
  <c r="N309" i="22"/>
  <c r="M309" i="22"/>
  <c r="L309" i="22"/>
  <c r="K309" i="22"/>
  <c r="J309" i="22"/>
  <c r="I309" i="22"/>
  <c r="H309" i="22"/>
  <c r="G309" i="22"/>
  <c r="F309" i="22"/>
  <c r="E309" i="22"/>
  <c r="D309" i="22"/>
  <c r="P308" i="22"/>
  <c r="O308" i="22"/>
  <c r="N308" i="22"/>
  <c r="M308" i="22"/>
  <c r="L308" i="22"/>
  <c r="K308" i="22"/>
  <c r="J308" i="22"/>
  <c r="I308" i="22"/>
  <c r="H308" i="22"/>
  <c r="G308" i="22"/>
  <c r="F308" i="22"/>
  <c r="E308" i="22"/>
  <c r="D308" i="22"/>
  <c r="P307" i="22"/>
  <c r="O307" i="22"/>
  <c r="N307" i="22"/>
  <c r="M307" i="22"/>
  <c r="L307" i="22"/>
  <c r="K307" i="22"/>
  <c r="J307" i="22"/>
  <c r="I307" i="22"/>
  <c r="H307" i="22"/>
  <c r="G307" i="22"/>
  <c r="F307" i="22"/>
  <c r="E307" i="22"/>
  <c r="D307" i="22"/>
  <c r="P306" i="22"/>
  <c r="O306" i="22"/>
  <c r="N306" i="22"/>
  <c r="M306" i="22"/>
  <c r="L306" i="22"/>
  <c r="K306" i="22"/>
  <c r="J306" i="22"/>
  <c r="I306" i="22"/>
  <c r="H306" i="22"/>
  <c r="G306" i="22"/>
  <c r="F306" i="22"/>
  <c r="E306" i="22"/>
  <c r="D306" i="22"/>
  <c r="P303" i="22"/>
  <c r="O303" i="22"/>
  <c r="N303" i="22"/>
  <c r="M303" i="22"/>
  <c r="L303" i="22"/>
  <c r="K303" i="22"/>
  <c r="J303" i="22"/>
  <c r="I303" i="22"/>
  <c r="H303" i="22"/>
  <c r="G303" i="22"/>
  <c r="F303" i="22"/>
  <c r="E303" i="22"/>
  <c r="D303" i="22"/>
  <c r="P302" i="22"/>
  <c r="O302" i="22"/>
  <c r="N302" i="22"/>
  <c r="M302" i="22"/>
  <c r="L302" i="22"/>
  <c r="K302" i="22"/>
  <c r="J302" i="22"/>
  <c r="I302" i="22"/>
  <c r="H302" i="22"/>
  <c r="G302" i="22"/>
  <c r="F302" i="22"/>
  <c r="E302" i="22"/>
  <c r="D302" i="22"/>
  <c r="P301" i="22"/>
  <c r="O301" i="22"/>
  <c r="N301" i="22"/>
  <c r="M301" i="22"/>
  <c r="L301" i="22"/>
  <c r="K301" i="22"/>
  <c r="J301" i="22"/>
  <c r="I301" i="22"/>
  <c r="H301" i="22"/>
  <c r="G301" i="22"/>
  <c r="F301" i="22"/>
  <c r="E301" i="22"/>
  <c r="D301" i="22"/>
  <c r="P300" i="22"/>
  <c r="O300" i="22"/>
  <c r="N300" i="22"/>
  <c r="M300" i="22"/>
  <c r="L300" i="22"/>
  <c r="K300" i="22"/>
  <c r="J300" i="22"/>
  <c r="I300" i="22"/>
  <c r="H300" i="22"/>
  <c r="G300" i="22"/>
  <c r="F300" i="22"/>
  <c r="E300" i="22"/>
  <c r="D300" i="22"/>
  <c r="P299" i="22"/>
  <c r="O299" i="22"/>
  <c r="N299" i="22"/>
  <c r="M299" i="22"/>
  <c r="L299" i="22"/>
  <c r="K299" i="22"/>
  <c r="J299" i="22"/>
  <c r="I299" i="22"/>
  <c r="H299" i="22"/>
  <c r="G299" i="22"/>
  <c r="F299" i="22"/>
  <c r="E299" i="22"/>
  <c r="D299" i="22"/>
  <c r="P298" i="22"/>
  <c r="O298" i="22"/>
  <c r="N298" i="22"/>
  <c r="M298" i="22"/>
  <c r="L298" i="22"/>
  <c r="K298" i="22"/>
  <c r="J298" i="22"/>
  <c r="I298" i="22"/>
  <c r="H298" i="22"/>
  <c r="G298" i="22"/>
  <c r="F298" i="22"/>
  <c r="E298" i="22"/>
  <c r="D298" i="22"/>
  <c r="P296" i="22"/>
  <c r="O296" i="22"/>
  <c r="N296" i="22"/>
  <c r="M296" i="22"/>
  <c r="L296" i="22"/>
  <c r="K296" i="22"/>
  <c r="J296" i="22"/>
  <c r="I296" i="22"/>
  <c r="H296" i="22"/>
  <c r="G296" i="22"/>
  <c r="F296" i="22"/>
  <c r="E296" i="22"/>
  <c r="D296" i="22"/>
  <c r="P295" i="22"/>
  <c r="O295" i="22"/>
  <c r="N295" i="22"/>
  <c r="M295" i="22"/>
  <c r="L295" i="22"/>
  <c r="K295" i="22"/>
  <c r="J295" i="22"/>
  <c r="I295" i="22"/>
  <c r="H295" i="22"/>
  <c r="G295" i="22"/>
  <c r="F295" i="22"/>
  <c r="E295" i="22"/>
  <c r="D295" i="22"/>
  <c r="P294" i="22"/>
  <c r="O294" i="22"/>
  <c r="N294" i="22"/>
  <c r="M294" i="22"/>
  <c r="L294" i="22"/>
  <c r="K294" i="22"/>
  <c r="J294" i="22"/>
  <c r="I294" i="22"/>
  <c r="H294" i="22"/>
  <c r="G294" i="22"/>
  <c r="F294" i="22"/>
  <c r="E294" i="22"/>
  <c r="D294" i="22"/>
  <c r="P293" i="22"/>
  <c r="O293" i="22"/>
  <c r="N293" i="22"/>
  <c r="M293" i="22"/>
  <c r="L293" i="22"/>
  <c r="K293" i="22"/>
  <c r="J293" i="22"/>
  <c r="I293" i="22"/>
  <c r="H293" i="22"/>
  <c r="G293" i="22"/>
  <c r="F293" i="22"/>
  <c r="E293" i="22"/>
  <c r="D293" i="22"/>
  <c r="P292" i="22"/>
  <c r="O292" i="22"/>
  <c r="N292" i="22"/>
  <c r="M292" i="22"/>
  <c r="L292" i="22"/>
  <c r="K292" i="22"/>
  <c r="J292" i="22"/>
  <c r="I292" i="22"/>
  <c r="H292" i="22"/>
  <c r="G292" i="22"/>
  <c r="F292" i="22"/>
  <c r="E292" i="22"/>
  <c r="D292" i="22"/>
  <c r="P291" i="22"/>
  <c r="O291" i="22"/>
  <c r="N291" i="22"/>
  <c r="M291" i="22"/>
  <c r="L291" i="22"/>
  <c r="K291" i="22"/>
  <c r="J291" i="22"/>
  <c r="I291" i="22"/>
  <c r="H291" i="22"/>
  <c r="G291" i="22"/>
  <c r="F291" i="22"/>
  <c r="E291" i="22"/>
  <c r="D291" i="22"/>
  <c r="P290" i="22"/>
  <c r="O290" i="22"/>
  <c r="N290" i="22"/>
  <c r="M290" i="22"/>
  <c r="L290" i="22"/>
  <c r="K290" i="22"/>
  <c r="J290" i="22"/>
  <c r="I290" i="22"/>
  <c r="H290" i="22"/>
  <c r="G290" i="22"/>
  <c r="F290" i="22"/>
  <c r="E290" i="22"/>
  <c r="D290" i="22"/>
  <c r="P289" i="22"/>
  <c r="O289" i="22"/>
  <c r="N289" i="22"/>
  <c r="M289" i="22"/>
  <c r="L289" i="22"/>
  <c r="K289" i="22"/>
  <c r="J289" i="22"/>
  <c r="I289" i="22"/>
  <c r="H289" i="22"/>
  <c r="G289" i="22"/>
  <c r="F289" i="22"/>
  <c r="E289" i="22"/>
  <c r="D289" i="22"/>
  <c r="P288" i="22"/>
  <c r="O288" i="22"/>
  <c r="N288" i="22"/>
  <c r="M288" i="22"/>
  <c r="L288" i="22"/>
  <c r="K288" i="22"/>
  <c r="J288" i="22"/>
  <c r="I288" i="22"/>
  <c r="H288" i="22"/>
  <c r="G288" i="22"/>
  <c r="F288" i="22"/>
  <c r="E288" i="22"/>
  <c r="D288" i="22"/>
  <c r="P287" i="22"/>
  <c r="O287" i="22"/>
  <c r="N287" i="22"/>
  <c r="M287" i="22"/>
  <c r="L287" i="22"/>
  <c r="K287" i="22"/>
  <c r="J287" i="22"/>
  <c r="I287" i="22"/>
  <c r="H287" i="22"/>
  <c r="G287" i="22"/>
  <c r="F287" i="22"/>
  <c r="E287" i="22"/>
  <c r="D287" i="22"/>
  <c r="P285" i="22"/>
  <c r="O285" i="22"/>
  <c r="N285" i="22"/>
  <c r="M285" i="22"/>
  <c r="L285" i="22"/>
  <c r="K285" i="22"/>
  <c r="J285" i="22"/>
  <c r="I285" i="22"/>
  <c r="H285" i="22"/>
  <c r="G285" i="22"/>
  <c r="F285" i="22"/>
  <c r="E285" i="22"/>
  <c r="D285" i="22"/>
  <c r="P284" i="22"/>
  <c r="O284" i="22"/>
  <c r="N284" i="22"/>
  <c r="M284" i="22"/>
  <c r="L284" i="22"/>
  <c r="K284" i="22"/>
  <c r="J284" i="22"/>
  <c r="I284" i="22"/>
  <c r="H284" i="22"/>
  <c r="G284" i="22"/>
  <c r="F284" i="22"/>
  <c r="E284" i="22"/>
  <c r="D284" i="22"/>
  <c r="P282" i="22"/>
  <c r="O282" i="22"/>
  <c r="N282" i="22"/>
  <c r="M282" i="22"/>
  <c r="L282" i="22"/>
  <c r="K282" i="22"/>
  <c r="J282" i="22"/>
  <c r="I282" i="22"/>
  <c r="H282" i="22"/>
  <c r="G282" i="22"/>
  <c r="F282" i="22"/>
  <c r="E282" i="22"/>
  <c r="D282" i="22"/>
  <c r="P281" i="22"/>
  <c r="O281" i="22"/>
  <c r="N281" i="22"/>
  <c r="M281" i="22"/>
  <c r="L281" i="22"/>
  <c r="K281" i="22"/>
  <c r="J281" i="22"/>
  <c r="I281" i="22"/>
  <c r="H281" i="22"/>
  <c r="G281" i="22"/>
  <c r="F281" i="22"/>
  <c r="E281" i="22"/>
  <c r="D281" i="22"/>
  <c r="P280" i="22"/>
  <c r="O280" i="22"/>
  <c r="N280" i="22"/>
  <c r="M280" i="22"/>
  <c r="L280" i="22"/>
  <c r="K280" i="22"/>
  <c r="J280" i="22"/>
  <c r="I280" i="22"/>
  <c r="H280" i="22"/>
  <c r="G280" i="22"/>
  <c r="F280" i="22"/>
  <c r="E280" i="22"/>
  <c r="D280" i="22"/>
  <c r="P279" i="22"/>
  <c r="O279" i="22"/>
  <c r="N279" i="22"/>
  <c r="M279" i="22"/>
  <c r="L279" i="22"/>
  <c r="K279" i="22"/>
  <c r="J279" i="22"/>
  <c r="I279" i="22"/>
  <c r="H279" i="22"/>
  <c r="G279" i="22"/>
  <c r="F279" i="22"/>
  <c r="E279" i="22"/>
  <c r="D279" i="22"/>
  <c r="P278" i="22"/>
  <c r="O278" i="22"/>
  <c r="N278" i="22"/>
  <c r="M278" i="22"/>
  <c r="L278" i="22"/>
  <c r="K278" i="22"/>
  <c r="J278" i="22"/>
  <c r="I278" i="22"/>
  <c r="H278" i="22"/>
  <c r="G278" i="22"/>
  <c r="F278" i="22"/>
  <c r="E278" i="22"/>
  <c r="D278" i="22"/>
  <c r="P277" i="22"/>
  <c r="O277" i="22"/>
  <c r="N277" i="22"/>
  <c r="M277" i="22"/>
  <c r="L277" i="22"/>
  <c r="K277" i="22"/>
  <c r="J277" i="22"/>
  <c r="I277" i="22"/>
  <c r="H277" i="22"/>
  <c r="G277" i="22"/>
  <c r="F277" i="22"/>
  <c r="E277" i="22"/>
  <c r="D277" i="22"/>
  <c r="P276" i="22"/>
  <c r="O276" i="22"/>
  <c r="N276" i="22"/>
  <c r="M276" i="22"/>
  <c r="L276" i="22"/>
  <c r="K276" i="22"/>
  <c r="J276" i="22"/>
  <c r="I276" i="22"/>
  <c r="H276" i="22"/>
  <c r="G276" i="22"/>
  <c r="F276" i="22"/>
  <c r="E276" i="22"/>
  <c r="D276" i="22"/>
  <c r="P275" i="22"/>
  <c r="O275" i="22"/>
  <c r="N275" i="22"/>
  <c r="M275" i="22"/>
  <c r="L275" i="22"/>
  <c r="K275" i="22"/>
  <c r="J275" i="22"/>
  <c r="I275" i="22"/>
  <c r="H275" i="22"/>
  <c r="G275" i="22"/>
  <c r="F275" i="22"/>
  <c r="E275" i="22"/>
  <c r="D275" i="22"/>
  <c r="P274" i="22"/>
  <c r="O274" i="22"/>
  <c r="N274" i="22"/>
  <c r="M274" i="22"/>
  <c r="L274" i="22"/>
  <c r="K274" i="22"/>
  <c r="J274" i="22"/>
  <c r="I274" i="22"/>
  <c r="H274" i="22"/>
  <c r="G274" i="22"/>
  <c r="F274" i="22"/>
  <c r="E274" i="22"/>
  <c r="D274" i="22"/>
  <c r="P273" i="22"/>
  <c r="O273" i="22"/>
  <c r="N273" i="22"/>
  <c r="M273" i="22"/>
  <c r="L273" i="22"/>
  <c r="K273" i="22"/>
  <c r="J273" i="22"/>
  <c r="I273" i="22"/>
  <c r="H273" i="22"/>
  <c r="G273" i="22"/>
  <c r="F273" i="22"/>
  <c r="E273" i="22"/>
  <c r="D273" i="22"/>
  <c r="P272" i="22"/>
  <c r="O272" i="22"/>
  <c r="N272" i="22"/>
  <c r="M272" i="22"/>
  <c r="L272" i="22"/>
  <c r="K272" i="22"/>
  <c r="J272" i="22"/>
  <c r="I272" i="22"/>
  <c r="H272" i="22"/>
  <c r="G272" i="22"/>
  <c r="F272" i="22"/>
  <c r="E272" i="22"/>
  <c r="D272" i="22"/>
  <c r="P271" i="22"/>
  <c r="O271" i="22"/>
  <c r="N271" i="22"/>
  <c r="M271" i="22"/>
  <c r="L271" i="22"/>
  <c r="K271" i="22"/>
  <c r="J271" i="22"/>
  <c r="I271" i="22"/>
  <c r="H271" i="22"/>
  <c r="G271" i="22"/>
  <c r="F271" i="22"/>
  <c r="E271" i="22"/>
  <c r="D271" i="22"/>
  <c r="P269" i="22"/>
  <c r="O269" i="22"/>
  <c r="N269" i="22"/>
  <c r="M269" i="22"/>
  <c r="L269" i="22"/>
  <c r="K269" i="22"/>
  <c r="J269" i="22"/>
  <c r="I269" i="22"/>
  <c r="H269" i="22"/>
  <c r="G269" i="22"/>
  <c r="F269" i="22"/>
  <c r="E269" i="22"/>
  <c r="D269" i="22"/>
  <c r="P266" i="22"/>
  <c r="O266" i="22"/>
  <c r="N266" i="22"/>
  <c r="M266" i="22"/>
  <c r="L266" i="22"/>
  <c r="K266" i="22"/>
  <c r="J266" i="22"/>
  <c r="I266" i="22"/>
  <c r="H266" i="22"/>
  <c r="G266" i="22"/>
  <c r="F266" i="22"/>
  <c r="E266" i="22"/>
  <c r="D266" i="22"/>
  <c r="P265" i="22"/>
  <c r="O265" i="22"/>
  <c r="N265" i="22"/>
  <c r="M265" i="22"/>
  <c r="L265" i="22"/>
  <c r="K265" i="22"/>
  <c r="J265" i="22"/>
  <c r="I265" i="22"/>
  <c r="H265" i="22"/>
  <c r="G265" i="22"/>
  <c r="F265" i="22"/>
  <c r="E265" i="22"/>
  <c r="D265" i="22"/>
  <c r="P264" i="22"/>
  <c r="O264" i="22"/>
  <c r="N264" i="22"/>
  <c r="M264" i="22"/>
  <c r="L264" i="22"/>
  <c r="K264" i="22"/>
  <c r="J264" i="22"/>
  <c r="I264" i="22"/>
  <c r="H264" i="22"/>
  <c r="G264" i="22"/>
  <c r="F264" i="22"/>
  <c r="E264" i="22"/>
  <c r="D264" i="22"/>
  <c r="P261" i="22"/>
  <c r="O261" i="22"/>
  <c r="N261" i="22"/>
  <c r="M261" i="22"/>
  <c r="L261" i="22"/>
  <c r="K261" i="22"/>
  <c r="J261" i="22"/>
  <c r="I261" i="22"/>
  <c r="H261" i="22"/>
  <c r="G261" i="22"/>
  <c r="F261" i="22"/>
  <c r="E261" i="22"/>
  <c r="D261" i="22"/>
  <c r="P259" i="22"/>
  <c r="O259" i="22"/>
  <c r="N259" i="22"/>
  <c r="M259" i="22"/>
  <c r="L259" i="22"/>
  <c r="K259" i="22"/>
  <c r="J259" i="22"/>
  <c r="I259" i="22"/>
  <c r="H259" i="22"/>
  <c r="G259" i="22"/>
  <c r="F259" i="22"/>
  <c r="E259" i="22"/>
  <c r="D259" i="22"/>
  <c r="P258" i="22"/>
  <c r="O258" i="22"/>
  <c r="N258" i="22"/>
  <c r="M258" i="22"/>
  <c r="L258" i="22"/>
  <c r="K258" i="22"/>
  <c r="J258" i="22"/>
  <c r="I258" i="22"/>
  <c r="H258" i="22"/>
  <c r="G258" i="22"/>
  <c r="F258" i="22"/>
  <c r="E258" i="22"/>
  <c r="D258" i="22"/>
  <c r="P257" i="22"/>
  <c r="O257" i="22"/>
  <c r="N257" i="22"/>
  <c r="M257" i="22"/>
  <c r="L257" i="22"/>
  <c r="K257" i="22"/>
  <c r="J257" i="22"/>
  <c r="I257" i="22"/>
  <c r="H257" i="22"/>
  <c r="G257" i="22"/>
  <c r="F257" i="22"/>
  <c r="E257" i="22"/>
  <c r="D257" i="22"/>
  <c r="P256" i="22"/>
  <c r="O256" i="22"/>
  <c r="N256" i="22"/>
  <c r="M256" i="22"/>
  <c r="L256" i="22"/>
  <c r="K256" i="22"/>
  <c r="J256" i="22"/>
  <c r="I256" i="22"/>
  <c r="H256" i="22"/>
  <c r="G256" i="22"/>
  <c r="F256" i="22"/>
  <c r="E256" i="22"/>
  <c r="D256" i="22"/>
  <c r="P255" i="22"/>
  <c r="O255" i="22"/>
  <c r="N255" i="22"/>
  <c r="M255" i="22"/>
  <c r="L255" i="22"/>
  <c r="K255" i="22"/>
  <c r="J255" i="22"/>
  <c r="I255" i="22"/>
  <c r="H255" i="22"/>
  <c r="G255" i="22"/>
  <c r="F255" i="22"/>
  <c r="E255" i="22"/>
  <c r="D255" i="22"/>
  <c r="P252" i="22"/>
  <c r="O252" i="22"/>
  <c r="N252" i="22"/>
  <c r="M252" i="22"/>
  <c r="L252" i="22"/>
  <c r="K252" i="22"/>
  <c r="J252" i="22"/>
  <c r="I252" i="22"/>
  <c r="H252" i="22"/>
  <c r="G252" i="22"/>
  <c r="F252" i="22"/>
  <c r="E252" i="22"/>
  <c r="D252" i="22"/>
  <c r="P251" i="22"/>
  <c r="O251" i="22"/>
  <c r="N251" i="22"/>
  <c r="M251" i="22"/>
  <c r="L251" i="22"/>
  <c r="K251" i="22"/>
  <c r="J251" i="22"/>
  <c r="I251" i="22"/>
  <c r="H251" i="22"/>
  <c r="G251" i="22"/>
  <c r="F251" i="22"/>
  <c r="E251" i="22"/>
  <c r="D251" i="22"/>
  <c r="P250" i="22"/>
  <c r="O250" i="22"/>
  <c r="N250" i="22"/>
  <c r="M250" i="22"/>
  <c r="L250" i="22"/>
  <c r="K250" i="22"/>
  <c r="J250" i="22"/>
  <c r="I250" i="22"/>
  <c r="H250" i="22"/>
  <c r="G250" i="22"/>
  <c r="F250" i="22"/>
  <c r="E250" i="22"/>
  <c r="D250" i="22"/>
  <c r="P249" i="22"/>
  <c r="O249" i="22"/>
  <c r="N249" i="22"/>
  <c r="M249" i="22"/>
  <c r="L249" i="22"/>
  <c r="K249" i="22"/>
  <c r="J249" i="22"/>
  <c r="I249" i="22"/>
  <c r="H249" i="22"/>
  <c r="G249" i="22"/>
  <c r="F249" i="22"/>
  <c r="E249" i="22"/>
  <c r="D249" i="22"/>
  <c r="P248" i="22"/>
  <c r="O248" i="22"/>
  <c r="N248" i="22"/>
  <c r="M248" i="22"/>
  <c r="L248" i="22"/>
  <c r="K248" i="22"/>
  <c r="J248" i="22"/>
  <c r="I248" i="22"/>
  <c r="H248" i="22"/>
  <c r="G248" i="22"/>
  <c r="F248" i="22"/>
  <c r="E248" i="22"/>
  <c r="D248" i="22"/>
  <c r="P247" i="22"/>
  <c r="O247" i="22"/>
  <c r="N247" i="22"/>
  <c r="M247" i="22"/>
  <c r="L247" i="22"/>
  <c r="K247" i="22"/>
  <c r="J247" i="22"/>
  <c r="I247" i="22"/>
  <c r="H247" i="22"/>
  <c r="G247" i="22"/>
  <c r="F247" i="22"/>
  <c r="E247" i="22"/>
  <c r="D247" i="22"/>
  <c r="P245" i="22"/>
  <c r="O245" i="22"/>
  <c r="N245" i="22"/>
  <c r="M245" i="22"/>
  <c r="L245" i="22"/>
  <c r="K245" i="22"/>
  <c r="J245" i="22"/>
  <c r="I245" i="22"/>
  <c r="H245" i="22"/>
  <c r="G245" i="22"/>
  <c r="F245" i="22"/>
  <c r="E245" i="22"/>
  <c r="D245" i="22"/>
  <c r="P244" i="22"/>
  <c r="O244" i="22"/>
  <c r="N244" i="22"/>
  <c r="M244" i="22"/>
  <c r="L244" i="22"/>
  <c r="K244" i="22"/>
  <c r="J244" i="22"/>
  <c r="I244" i="22"/>
  <c r="H244" i="22"/>
  <c r="G244" i="22"/>
  <c r="F244" i="22"/>
  <c r="E244" i="22"/>
  <c r="D244" i="22"/>
  <c r="P243" i="22"/>
  <c r="O243" i="22"/>
  <c r="N243" i="22"/>
  <c r="M243" i="22"/>
  <c r="L243" i="22"/>
  <c r="K243" i="22"/>
  <c r="J243" i="22"/>
  <c r="I243" i="22"/>
  <c r="H243" i="22"/>
  <c r="G243" i="22"/>
  <c r="F243" i="22"/>
  <c r="E243" i="22"/>
  <c r="D243" i="22"/>
  <c r="P242" i="22"/>
  <c r="O242" i="22"/>
  <c r="N242" i="22"/>
  <c r="M242" i="22"/>
  <c r="L242" i="22"/>
  <c r="K242" i="22"/>
  <c r="J242" i="22"/>
  <c r="I242" i="22"/>
  <c r="H242" i="22"/>
  <c r="G242" i="22"/>
  <c r="F242" i="22"/>
  <c r="E242" i="22"/>
  <c r="D242" i="22"/>
  <c r="P241" i="22"/>
  <c r="O241" i="22"/>
  <c r="N241" i="22"/>
  <c r="M241" i="22"/>
  <c r="L241" i="22"/>
  <c r="K241" i="22"/>
  <c r="J241" i="22"/>
  <c r="I241" i="22"/>
  <c r="H241" i="22"/>
  <c r="G241" i="22"/>
  <c r="F241" i="22"/>
  <c r="E241" i="22"/>
  <c r="D241" i="22"/>
  <c r="P240" i="22"/>
  <c r="O240" i="22"/>
  <c r="N240" i="22"/>
  <c r="M240" i="22"/>
  <c r="L240" i="22"/>
  <c r="K240" i="22"/>
  <c r="J240" i="22"/>
  <c r="I240" i="22"/>
  <c r="H240" i="22"/>
  <c r="G240" i="22"/>
  <c r="F240" i="22"/>
  <c r="E240" i="22"/>
  <c r="D240" i="22"/>
  <c r="P239" i="22"/>
  <c r="O239" i="22"/>
  <c r="N239" i="22"/>
  <c r="M239" i="22"/>
  <c r="L239" i="22"/>
  <c r="K239" i="22"/>
  <c r="J239" i="22"/>
  <c r="I239" i="22"/>
  <c r="H239" i="22"/>
  <c r="G239" i="22"/>
  <c r="F239" i="22"/>
  <c r="E239" i="22"/>
  <c r="D239" i="22"/>
  <c r="P238" i="22"/>
  <c r="O238" i="22"/>
  <c r="N238" i="22"/>
  <c r="M238" i="22"/>
  <c r="L238" i="22"/>
  <c r="K238" i="22"/>
  <c r="J238" i="22"/>
  <c r="I238" i="22"/>
  <c r="H238" i="22"/>
  <c r="G238" i="22"/>
  <c r="F238" i="22"/>
  <c r="E238" i="22"/>
  <c r="D238" i="22"/>
  <c r="P237" i="22"/>
  <c r="O237" i="22"/>
  <c r="N237" i="22"/>
  <c r="M237" i="22"/>
  <c r="L237" i="22"/>
  <c r="K237" i="22"/>
  <c r="J237" i="22"/>
  <c r="I237" i="22"/>
  <c r="H237" i="22"/>
  <c r="G237" i="22"/>
  <c r="F237" i="22"/>
  <c r="E237" i="22"/>
  <c r="D237" i="22"/>
  <c r="P234" i="22"/>
  <c r="O234" i="22"/>
  <c r="N234" i="22"/>
  <c r="M234" i="22"/>
  <c r="L234" i="22"/>
  <c r="K234" i="22"/>
  <c r="J234" i="22"/>
  <c r="I234" i="22"/>
  <c r="H234" i="22"/>
  <c r="G234" i="22"/>
  <c r="F234" i="22"/>
  <c r="E234" i="22"/>
  <c r="D234" i="22"/>
  <c r="P233" i="22"/>
  <c r="O233" i="22"/>
  <c r="N233" i="22"/>
  <c r="M233" i="22"/>
  <c r="L233" i="22"/>
  <c r="K233" i="22"/>
  <c r="J233" i="22"/>
  <c r="I233" i="22"/>
  <c r="H233" i="22"/>
  <c r="G233" i="22"/>
  <c r="F233" i="22"/>
  <c r="E233" i="22"/>
  <c r="D233" i="22"/>
  <c r="P231" i="22"/>
  <c r="O231" i="22"/>
  <c r="N231" i="22"/>
  <c r="M231" i="22"/>
  <c r="L231" i="22"/>
  <c r="K231" i="22"/>
  <c r="J231" i="22"/>
  <c r="I231" i="22"/>
  <c r="H231" i="22"/>
  <c r="G231" i="22"/>
  <c r="F231" i="22"/>
  <c r="E231" i="22"/>
  <c r="D231" i="22"/>
  <c r="P230" i="22"/>
  <c r="O230" i="22"/>
  <c r="N230" i="22"/>
  <c r="M230" i="22"/>
  <c r="L230" i="22"/>
  <c r="K230" i="22"/>
  <c r="J230" i="22"/>
  <c r="I230" i="22"/>
  <c r="H230" i="22"/>
  <c r="G230" i="22"/>
  <c r="F230" i="22"/>
  <c r="E230" i="22"/>
  <c r="D230" i="22"/>
  <c r="P229" i="22"/>
  <c r="O229" i="22"/>
  <c r="N229" i="22"/>
  <c r="M229" i="22"/>
  <c r="L229" i="22"/>
  <c r="K229" i="22"/>
  <c r="J229" i="22"/>
  <c r="I229" i="22"/>
  <c r="H229" i="22"/>
  <c r="G229" i="22"/>
  <c r="F229" i="22"/>
  <c r="E229" i="22"/>
  <c r="D229" i="22"/>
  <c r="P228" i="22"/>
  <c r="O228" i="22"/>
  <c r="N228" i="22"/>
  <c r="M228" i="22"/>
  <c r="L228" i="22"/>
  <c r="K228" i="22"/>
  <c r="J228" i="22"/>
  <c r="I228" i="22"/>
  <c r="H228" i="22"/>
  <c r="G228" i="22"/>
  <c r="F228" i="22"/>
  <c r="E228" i="22"/>
  <c r="D228" i="22"/>
  <c r="P227" i="22"/>
  <c r="O227" i="22"/>
  <c r="N227" i="22"/>
  <c r="M227" i="22"/>
  <c r="L227" i="22"/>
  <c r="K227" i="22"/>
  <c r="J227" i="22"/>
  <c r="I227" i="22"/>
  <c r="H227" i="22"/>
  <c r="G227" i="22"/>
  <c r="F227" i="22"/>
  <c r="E227" i="22"/>
  <c r="D227" i="22"/>
  <c r="P226" i="22"/>
  <c r="O226" i="22"/>
  <c r="N226" i="22"/>
  <c r="M226" i="22"/>
  <c r="L226" i="22"/>
  <c r="K226" i="22"/>
  <c r="J226" i="22"/>
  <c r="I226" i="22"/>
  <c r="H226" i="22"/>
  <c r="G226" i="22"/>
  <c r="F226" i="22"/>
  <c r="E226" i="22"/>
  <c r="D226" i="22"/>
  <c r="P225" i="22"/>
  <c r="O225" i="22"/>
  <c r="N225" i="22"/>
  <c r="M225" i="22"/>
  <c r="L225" i="22"/>
  <c r="K225" i="22"/>
  <c r="J225" i="22"/>
  <c r="I225" i="22"/>
  <c r="H225" i="22"/>
  <c r="G225" i="22"/>
  <c r="F225" i="22"/>
  <c r="E225" i="22"/>
  <c r="D225" i="22"/>
  <c r="P224" i="22"/>
  <c r="O224" i="22"/>
  <c r="N224" i="22"/>
  <c r="M224" i="22"/>
  <c r="L224" i="22"/>
  <c r="K224" i="22"/>
  <c r="J224" i="22"/>
  <c r="I224" i="22"/>
  <c r="H224" i="22"/>
  <c r="G224" i="22"/>
  <c r="F224" i="22"/>
  <c r="E224" i="22"/>
  <c r="D224" i="22"/>
  <c r="P223" i="22"/>
  <c r="O223" i="22"/>
  <c r="N223" i="22"/>
  <c r="M223" i="22"/>
  <c r="L223" i="22"/>
  <c r="K223" i="22"/>
  <c r="J223" i="22"/>
  <c r="I223" i="22"/>
  <c r="H223" i="22"/>
  <c r="G223" i="22"/>
  <c r="F223" i="22"/>
  <c r="E223" i="22"/>
  <c r="D223" i="22"/>
  <c r="P222" i="22"/>
  <c r="O222" i="22"/>
  <c r="N222" i="22"/>
  <c r="M222" i="22"/>
  <c r="L222" i="22"/>
  <c r="K222" i="22"/>
  <c r="J222" i="22"/>
  <c r="I222" i="22"/>
  <c r="H222" i="22"/>
  <c r="G222" i="22"/>
  <c r="F222" i="22"/>
  <c r="E222" i="22"/>
  <c r="D222" i="22"/>
  <c r="P221" i="22"/>
  <c r="O221" i="22"/>
  <c r="N221" i="22"/>
  <c r="M221" i="22"/>
  <c r="L221" i="22"/>
  <c r="K221" i="22"/>
  <c r="J221" i="22"/>
  <c r="I221" i="22"/>
  <c r="H221" i="22"/>
  <c r="G221" i="22"/>
  <c r="F221" i="22"/>
  <c r="E221" i="22"/>
  <c r="D221" i="22"/>
  <c r="AG220" i="22"/>
  <c r="P220" i="22"/>
  <c r="O220" i="22"/>
  <c r="N220" i="22"/>
  <c r="M220" i="22"/>
  <c r="L220" i="22"/>
  <c r="K220" i="22"/>
  <c r="J220" i="22"/>
  <c r="I220" i="22"/>
  <c r="H220" i="22"/>
  <c r="G220" i="22"/>
  <c r="F220" i="22"/>
  <c r="E220" i="22"/>
  <c r="D220" i="22"/>
  <c r="P218" i="22"/>
  <c r="O218" i="22"/>
  <c r="N218" i="22"/>
  <c r="M218" i="22"/>
  <c r="L218" i="22"/>
  <c r="K218" i="22"/>
  <c r="J218" i="22"/>
  <c r="I218" i="22"/>
  <c r="H218" i="22"/>
  <c r="G218" i="22"/>
  <c r="F218" i="22"/>
  <c r="E218" i="22"/>
  <c r="D218" i="22"/>
  <c r="P217" i="22"/>
  <c r="O217" i="22"/>
  <c r="N217" i="22"/>
  <c r="M217" i="22"/>
  <c r="L217" i="22"/>
  <c r="K217" i="22"/>
  <c r="J217" i="22"/>
  <c r="I217" i="22"/>
  <c r="H217" i="22"/>
  <c r="G217" i="22"/>
  <c r="F217" i="22"/>
  <c r="E217" i="22"/>
  <c r="D217" i="22"/>
  <c r="P215" i="22"/>
  <c r="O215" i="22"/>
  <c r="N215" i="22"/>
  <c r="M215" i="22"/>
  <c r="L215" i="22"/>
  <c r="K215" i="22"/>
  <c r="J215" i="22"/>
  <c r="I215" i="22"/>
  <c r="H215" i="22"/>
  <c r="G215" i="22"/>
  <c r="F215" i="22"/>
  <c r="E215" i="22"/>
  <c r="D215" i="22"/>
  <c r="P214" i="22"/>
  <c r="O214" i="22"/>
  <c r="N214" i="22"/>
  <c r="M214" i="22"/>
  <c r="L214" i="22"/>
  <c r="K214" i="22"/>
  <c r="J214" i="22"/>
  <c r="I214" i="22"/>
  <c r="H214" i="22"/>
  <c r="G214" i="22"/>
  <c r="F214" i="22"/>
  <c r="E214" i="22"/>
  <c r="D214" i="22"/>
  <c r="P213" i="22"/>
  <c r="O213" i="22"/>
  <c r="N213" i="22"/>
  <c r="M213" i="22"/>
  <c r="L213" i="22"/>
  <c r="K213" i="22"/>
  <c r="J213" i="22"/>
  <c r="I213" i="22"/>
  <c r="H213" i="22"/>
  <c r="G213" i="22"/>
  <c r="F213" i="22"/>
  <c r="E213" i="22"/>
  <c r="D213" i="22"/>
  <c r="P212" i="22"/>
  <c r="O212" i="22"/>
  <c r="N212" i="22"/>
  <c r="M212" i="22"/>
  <c r="L212" i="22"/>
  <c r="K212" i="22"/>
  <c r="J212" i="22"/>
  <c r="I212" i="22"/>
  <c r="H212" i="22"/>
  <c r="G212" i="22"/>
  <c r="F212" i="22"/>
  <c r="E212" i="22"/>
  <c r="D212" i="22"/>
  <c r="P210" i="22"/>
  <c r="O210" i="22"/>
  <c r="N210" i="22"/>
  <c r="M210" i="22"/>
  <c r="L210" i="22"/>
  <c r="K210" i="22"/>
  <c r="J210" i="22"/>
  <c r="I210" i="22"/>
  <c r="H210" i="22"/>
  <c r="G210" i="22"/>
  <c r="F210" i="22"/>
  <c r="E210" i="22"/>
  <c r="D210" i="22"/>
  <c r="P208" i="22"/>
  <c r="O208" i="22"/>
  <c r="N208" i="22"/>
  <c r="M208" i="22"/>
  <c r="L208" i="22"/>
  <c r="K208" i="22"/>
  <c r="J208" i="22"/>
  <c r="I208" i="22"/>
  <c r="H208" i="22"/>
  <c r="G208" i="22"/>
  <c r="F208" i="22"/>
  <c r="E208" i="22"/>
  <c r="D208" i="22"/>
  <c r="P207" i="22"/>
  <c r="O207" i="22"/>
  <c r="N207" i="22"/>
  <c r="M207" i="22"/>
  <c r="L207" i="22"/>
  <c r="K207" i="22"/>
  <c r="J207" i="22"/>
  <c r="I207" i="22"/>
  <c r="H207" i="22"/>
  <c r="G207" i="22"/>
  <c r="F207" i="22"/>
  <c r="E207" i="22"/>
  <c r="D207" i="22"/>
  <c r="AG206" i="22"/>
  <c r="AD206" i="22"/>
  <c r="AC206" i="22"/>
  <c r="AB206" i="22"/>
  <c r="AA206" i="22"/>
  <c r="Z206" i="22"/>
  <c r="Y206" i="22"/>
  <c r="X206" i="22"/>
  <c r="R206" i="22"/>
  <c r="Q206" i="22"/>
  <c r="P206" i="22"/>
  <c r="O206" i="22"/>
  <c r="N206" i="22"/>
  <c r="M206" i="22"/>
  <c r="L206" i="22"/>
  <c r="K206" i="22"/>
  <c r="J206" i="22"/>
  <c r="I206" i="22"/>
  <c r="H206" i="22"/>
  <c r="G206" i="22"/>
  <c r="F206" i="22"/>
  <c r="E206" i="22"/>
  <c r="D206" i="22"/>
  <c r="P205" i="22"/>
  <c r="O205" i="22"/>
  <c r="N205" i="22"/>
  <c r="M205" i="22"/>
  <c r="L205" i="22"/>
  <c r="K205" i="22"/>
  <c r="J205" i="22"/>
  <c r="I205" i="22"/>
  <c r="H205" i="22"/>
  <c r="G205" i="22"/>
  <c r="F205" i="22"/>
  <c r="E205" i="22"/>
  <c r="D205" i="22"/>
  <c r="P204" i="22"/>
  <c r="O204" i="22"/>
  <c r="N204" i="22"/>
  <c r="M204" i="22"/>
  <c r="L204" i="22"/>
  <c r="K204" i="22"/>
  <c r="J204" i="22"/>
  <c r="I204" i="22"/>
  <c r="H204" i="22"/>
  <c r="G204" i="22"/>
  <c r="F204" i="22"/>
  <c r="E204" i="22"/>
  <c r="D204" i="22"/>
  <c r="P201" i="22"/>
  <c r="O201" i="22"/>
  <c r="N201" i="22"/>
  <c r="M201" i="22"/>
  <c r="L201" i="22"/>
  <c r="K201" i="22"/>
  <c r="J201" i="22"/>
  <c r="I201" i="22"/>
  <c r="H201" i="22"/>
  <c r="G201" i="22"/>
  <c r="F201" i="22"/>
  <c r="E201" i="22"/>
  <c r="D201" i="22"/>
  <c r="P200" i="22"/>
  <c r="O200" i="22"/>
  <c r="N200" i="22"/>
  <c r="M200" i="22"/>
  <c r="L200" i="22"/>
  <c r="K200" i="22"/>
  <c r="J200" i="22"/>
  <c r="I200" i="22"/>
  <c r="H200" i="22"/>
  <c r="G200" i="22"/>
  <c r="F200" i="22"/>
  <c r="E200" i="22"/>
  <c r="D200" i="22"/>
  <c r="P199" i="22"/>
  <c r="O199" i="22"/>
  <c r="N199" i="22"/>
  <c r="M199" i="22"/>
  <c r="L199" i="22"/>
  <c r="K199" i="22"/>
  <c r="J199" i="22"/>
  <c r="I199" i="22"/>
  <c r="H199" i="22"/>
  <c r="G199" i="22"/>
  <c r="F199" i="22"/>
  <c r="E199" i="22"/>
  <c r="D199" i="22"/>
  <c r="P198" i="22"/>
  <c r="O198" i="22"/>
  <c r="N198" i="22"/>
  <c r="M198" i="22"/>
  <c r="L198" i="22"/>
  <c r="K198" i="22"/>
  <c r="J198" i="22"/>
  <c r="I198" i="22"/>
  <c r="H198" i="22"/>
  <c r="G198" i="22"/>
  <c r="F198" i="22"/>
  <c r="E198" i="22"/>
  <c r="D198" i="22"/>
  <c r="P197" i="22"/>
  <c r="O197" i="22"/>
  <c r="N197" i="22"/>
  <c r="M197" i="22"/>
  <c r="L197" i="22"/>
  <c r="K197" i="22"/>
  <c r="J197" i="22"/>
  <c r="I197" i="22"/>
  <c r="H197" i="22"/>
  <c r="G197" i="22"/>
  <c r="F197" i="22"/>
  <c r="E197" i="22"/>
  <c r="D197" i="22"/>
  <c r="P194" i="22"/>
  <c r="O194" i="22"/>
  <c r="N194" i="22"/>
  <c r="M194" i="22"/>
  <c r="L194" i="22"/>
  <c r="K194" i="22"/>
  <c r="J194" i="22"/>
  <c r="I194" i="22"/>
  <c r="H194" i="22"/>
  <c r="G194" i="22"/>
  <c r="F194" i="22"/>
  <c r="E194" i="22"/>
  <c r="D194" i="22"/>
  <c r="P193" i="22"/>
  <c r="O193" i="22"/>
  <c r="N193" i="22"/>
  <c r="M193" i="22"/>
  <c r="L193" i="22"/>
  <c r="K193" i="22"/>
  <c r="J193" i="22"/>
  <c r="I193" i="22"/>
  <c r="H193" i="22"/>
  <c r="G193" i="22"/>
  <c r="F193" i="22"/>
  <c r="E193" i="22"/>
  <c r="D193" i="22"/>
  <c r="P191" i="22"/>
  <c r="O191" i="22"/>
  <c r="N191" i="22"/>
  <c r="M191" i="22"/>
  <c r="L191" i="22"/>
  <c r="K191" i="22"/>
  <c r="J191" i="22"/>
  <c r="I191" i="22"/>
  <c r="H191" i="22"/>
  <c r="G191" i="22"/>
  <c r="F191" i="22"/>
  <c r="E191" i="22"/>
  <c r="D191" i="22"/>
  <c r="P190" i="22"/>
  <c r="O190" i="22"/>
  <c r="N190" i="22"/>
  <c r="M190" i="22"/>
  <c r="L190" i="22"/>
  <c r="K190" i="22"/>
  <c r="J190" i="22"/>
  <c r="I190" i="22"/>
  <c r="H190" i="22"/>
  <c r="G190" i="22"/>
  <c r="F190" i="22"/>
  <c r="E190" i="22"/>
  <c r="D190" i="22"/>
  <c r="P189" i="22"/>
  <c r="O189" i="22"/>
  <c r="N189" i="22"/>
  <c r="M189" i="22"/>
  <c r="L189" i="22"/>
  <c r="K189" i="22"/>
  <c r="J189" i="22"/>
  <c r="I189" i="22"/>
  <c r="H189" i="22"/>
  <c r="G189" i="22"/>
  <c r="F189" i="22"/>
  <c r="E189" i="22"/>
  <c r="D189" i="22"/>
  <c r="P188" i="22"/>
  <c r="O188" i="22"/>
  <c r="N188" i="22"/>
  <c r="M188" i="22"/>
  <c r="L188" i="22"/>
  <c r="K188" i="22"/>
  <c r="J188" i="22"/>
  <c r="I188" i="22"/>
  <c r="H188" i="22"/>
  <c r="G188" i="22"/>
  <c r="F188" i="22"/>
  <c r="E188" i="22"/>
  <c r="D188" i="22"/>
  <c r="P187" i="22"/>
  <c r="O187" i="22"/>
  <c r="N187" i="22"/>
  <c r="M187" i="22"/>
  <c r="L187" i="22"/>
  <c r="K187" i="22"/>
  <c r="J187" i="22"/>
  <c r="I187" i="22"/>
  <c r="H187" i="22"/>
  <c r="G187" i="22"/>
  <c r="F187" i="22"/>
  <c r="E187" i="22"/>
  <c r="D187" i="22"/>
  <c r="P186" i="22"/>
  <c r="O186" i="22"/>
  <c r="N186" i="22"/>
  <c r="M186" i="22"/>
  <c r="L186" i="22"/>
  <c r="K186" i="22"/>
  <c r="J186" i="22"/>
  <c r="I186" i="22"/>
  <c r="H186" i="22"/>
  <c r="G186" i="22"/>
  <c r="F186" i="22"/>
  <c r="E186" i="22"/>
  <c r="D186" i="22"/>
  <c r="P183" i="22"/>
  <c r="O183" i="22"/>
  <c r="N183" i="22"/>
  <c r="M183" i="22"/>
  <c r="L183" i="22"/>
  <c r="K183" i="22"/>
  <c r="J183" i="22"/>
  <c r="I183" i="22"/>
  <c r="H183" i="22"/>
  <c r="G183" i="22"/>
  <c r="F183" i="22"/>
  <c r="E183" i="22"/>
  <c r="D183" i="22"/>
  <c r="P182" i="22"/>
  <c r="O182" i="22"/>
  <c r="N182" i="22"/>
  <c r="M182" i="22"/>
  <c r="L182" i="22"/>
  <c r="K182" i="22"/>
  <c r="J182" i="22"/>
  <c r="I182" i="22"/>
  <c r="H182" i="22"/>
  <c r="G182" i="22"/>
  <c r="F182" i="22"/>
  <c r="E182" i="22"/>
  <c r="D182" i="22"/>
  <c r="P180" i="22"/>
  <c r="O180" i="22"/>
  <c r="N180" i="22"/>
  <c r="M180" i="22"/>
  <c r="L180" i="22"/>
  <c r="K180" i="22"/>
  <c r="J180" i="22"/>
  <c r="I180" i="22"/>
  <c r="H180" i="22"/>
  <c r="G180" i="22"/>
  <c r="F180" i="22"/>
  <c r="E180" i="22"/>
  <c r="D180" i="22"/>
  <c r="P179" i="22"/>
  <c r="O179" i="22"/>
  <c r="N179" i="22"/>
  <c r="M179" i="22"/>
  <c r="L179" i="22"/>
  <c r="K179" i="22"/>
  <c r="J179" i="22"/>
  <c r="I179" i="22"/>
  <c r="H179" i="22"/>
  <c r="G179" i="22"/>
  <c r="F179" i="22"/>
  <c r="E179" i="22"/>
  <c r="D179" i="22"/>
  <c r="P178" i="22"/>
  <c r="O178" i="22"/>
  <c r="N178" i="22"/>
  <c r="M178" i="22"/>
  <c r="L178" i="22"/>
  <c r="K178" i="22"/>
  <c r="J178" i="22"/>
  <c r="I178" i="22"/>
  <c r="H178" i="22"/>
  <c r="G178" i="22"/>
  <c r="F178" i="22"/>
  <c r="E178" i="22"/>
  <c r="D178" i="22"/>
  <c r="P177" i="22"/>
  <c r="O177" i="22"/>
  <c r="N177" i="22"/>
  <c r="M177" i="22"/>
  <c r="L177" i="22"/>
  <c r="K177" i="22"/>
  <c r="J177" i="22"/>
  <c r="I177" i="22"/>
  <c r="H177" i="22"/>
  <c r="G177" i="22"/>
  <c r="F177" i="22"/>
  <c r="E177" i="22"/>
  <c r="D177" i="22"/>
  <c r="P176" i="22"/>
  <c r="O176" i="22"/>
  <c r="N176" i="22"/>
  <c r="M176" i="22"/>
  <c r="L176" i="22"/>
  <c r="K176" i="22"/>
  <c r="J176" i="22"/>
  <c r="I176" i="22"/>
  <c r="H176" i="22"/>
  <c r="G176" i="22"/>
  <c r="F176" i="22"/>
  <c r="E176" i="22"/>
  <c r="D176" i="22"/>
  <c r="P175" i="22"/>
  <c r="O175" i="22"/>
  <c r="N175" i="22"/>
  <c r="M175" i="22"/>
  <c r="L175" i="22"/>
  <c r="K175" i="22"/>
  <c r="J175" i="22"/>
  <c r="I175" i="22"/>
  <c r="H175" i="22"/>
  <c r="G175" i="22"/>
  <c r="F175" i="22"/>
  <c r="E175" i="22"/>
  <c r="D175" i="22"/>
  <c r="P174" i="22"/>
  <c r="O174" i="22"/>
  <c r="N174" i="22"/>
  <c r="M174" i="22"/>
  <c r="L174" i="22"/>
  <c r="K174" i="22"/>
  <c r="J174" i="22"/>
  <c r="I174" i="22"/>
  <c r="H174" i="22"/>
  <c r="G174" i="22"/>
  <c r="F174" i="22"/>
  <c r="E174" i="22"/>
  <c r="D174" i="22"/>
  <c r="P173" i="22"/>
  <c r="O173" i="22"/>
  <c r="N173" i="22"/>
  <c r="M173" i="22"/>
  <c r="L173" i="22"/>
  <c r="K173" i="22"/>
  <c r="J173" i="22"/>
  <c r="I173" i="22"/>
  <c r="H173" i="22"/>
  <c r="G173" i="22"/>
  <c r="F173" i="22"/>
  <c r="E173" i="22"/>
  <c r="D173" i="22"/>
  <c r="P172" i="22"/>
  <c r="O172" i="22"/>
  <c r="N172" i="22"/>
  <c r="M172" i="22"/>
  <c r="L172" i="22"/>
  <c r="K172" i="22"/>
  <c r="J172" i="22"/>
  <c r="I172" i="22"/>
  <c r="H172" i="22"/>
  <c r="G172" i="22"/>
  <c r="F172" i="22"/>
  <c r="E172" i="22"/>
  <c r="D172" i="22"/>
  <c r="P171" i="22"/>
  <c r="O171" i="22"/>
  <c r="N171" i="22"/>
  <c r="M171" i="22"/>
  <c r="L171" i="22"/>
  <c r="K171" i="22"/>
  <c r="J171" i="22"/>
  <c r="I171" i="22"/>
  <c r="H171" i="22"/>
  <c r="G171" i="22"/>
  <c r="F171" i="22"/>
  <c r="E171" i="22"/>
  <c r="D171" i="22"/>
  <c r="P170" i="22"/>
  <c r="O170" i="22"/>
  <c r="N170" i="22"/>
  <c r="M170" i="22"/>
  <c r="L170" i="22"/>
  <c r="K170" i="22"/>
  <c r="J170" i="22"/>
  <c r="I170" i="22"/>
  <c r="H170" i="22"/>
  <c r="G170" i="22"/>
  <c r="F170" i="22"/>
  <c r="E170" i="22"/>
  <c r="D170" i="22"/>
  <c r="P169" i="22"/>
  <c r="O169" i="22"/>
  <c r="N169" i="22"/>
  <c r="M169" i="22"/>
  <c r="L169" i="22"/>
  <c r="K169" i="22"/>
  <c r="J169" i="22"/>
  <c r="I169" i="22"/>
  <c r="H169" i="22"/>
  <c r="G169" i="22"/>
  <c r="F169" i="22"/>
  <c r="E169" i="22"/>
  <c r="D169" i="22"/>
  <c r="P167" i="22"/>
  <c r="O167" i="22"/>
  <c r="N167" i="22"/>
  <c r="M167" i="22"/>
  <c r="L167" i="22"/>
  <c r="K167" i="22"/>
  <c r="J167" i="22"/>
  <c r="I167" i="22"/>
  <c r="H167" i="22"/>
  <c r="G167" i="22"/>
  <c r="F167" i="22"/>
  <c r="E167" i="22"/>
  <c r="D167" i="22"/>
  <c r="P166" i="22"/>
  <c r="O166" i="22"/>
  <c r="N166" i="22"/>
  <c r="M166" i="22"/>
  <c r="L166" i="22"/>
  <c r="K166" i="22"/>
  <c r="J166" i="22"/>
  <c r="I166" i="22"/>
  <c r="H166" i="22"/>
  <c r="G166" i="22"/>
  <c r="F166" i="22"/>
  <c r="E166" i="22"/>
  <c r="D166" i="22"/>
  <c r="P164" i="22"/>
  <c r="O164" i="22"/>
  <c r="N164" i="22"/>
  <c r="M164" i="22"/>
  <c r="L164" i="22"/>
  <c r="K164" i="22"/>
  <c r="J164" i="22"/>
  <c r="I164" i="22"/>
  <c r="H164" i="22"/>
  <c r="G164" i="22"/>
  <c r="F164" i="22"/>
  <c r="E164" i="22"/>
  <c r="D164" i="22"/>
  <c r="P163" i="22"/>
  <c r="O163" i="22"/>
  <c r="N163" i="22"/>
  <c r="M163" i="22"/>
  <c r="L163" i="22"/>
  <c r="K163" i="22"/>
  <c r="J163" i="22"/>
  <c r="I163" i="22"/>
  <c r="H163" i="22"/>
  <c r="G163" i="22"/>
  <c r="F163" i="22"/>
  <c r="E163" i="22"/>
  <c r="D163" i="22"/>
  <c r="P162" i="22"/>
  <c r="O162" i="22"/>
  <c r="N162" i="22"/>
  <c r="M162" i="22"/>
  <c r="L162" i="22"/>
  <c r="K162" i="22"/>
  <c r="J162" i="22"/>
  <c r="I162" i="22"/>
  <c r="H162" i="22"/>
  <c r="G162" i="22"/>
  <c r="F162" i="22"/>
  <c r="E162" i="22"/>
  <c r="D162" i="22"/>
  <c r="P159" i="22"/>
  <c r="O159" i="22"/>
  <c r="N159" i="22"/>
  <c r="M159" i="22"/>
  <c r="L159" i="22"/>
  <c r="K159" i="22"/>
  <c r="J159" i="22"/>
  <c r="I159" i="22"/>
  <c r="H159" i="22"/>
  <c r="G159" i="22"/>
  <c r="F159" i="22"/>
  <c r="E159" i="22"/>
  <c r="D159" i="22"/>
  <c r="P157" i="22"/>
  <c r="O157" i="22"/>
  <c r="N157" i="22"/>
  <c r="M157" i="22"/>
  <c r="L157" i="22"/>
  <c r="K157" i="22"/>
  <c r="J157" i="22"/>
  <c r="I157" i="22"/>
  <c r="H157" i="22"/>
  <c r="G157" i="22"/>
  <c r="F157" i="22"/>
  <c r="E157" i="22"/>
  <c r="D157" i="22"/>
  <c r="P156" i="22"/>
  <c r="O156" i="22"/>
  <c r="N156" i="22"/>
  <c r="M156" i="22"/>
  <c r="L156" i="22"/>
  <c r="K156" i="22"/>
  <c r="J156" i="22"/>
  <c r="I156" i="22"/>
  <c r="H156" i="22"/>
  <c r="G156" i="22"/>
  <c r="F156" i="22"/>
  <c r="E156" i="22"/>
  <c r="D156" i="22"/>
  <c r="P155" i="22"/>
  <c r="O155" i="22"/>
  <c r="N155" i="22"/>
  <c r="M155" i="22"/>
  <c r="L155" i="22"/>
  <c r="K155" i="22"/>
  <c r="J155" i="22"/>
  <c r="I155" i="22"/>
  <c r="H155" i="22"/>
  <c r="G155" i="22"/>
  <c r="F155" i="22"/>
  <c r="E155" i="22"/>
  <c r="D155" i="22"/>
  <c r="P154" i="22"/>
  <c r="O154" i="22"/>
  <c r="N154" i="22"/>
  <c r="M154" i="22"/>
  <c r="L154" i="22"/>
  <c r="K154" i="22"/>
  <c r="J154" i="22"/>
  <c r="I154" i="22"/>
  <c r="H154" i="22"/>
  <c r="G154" i="22"/>
  <c r="F154" i="22"/>
  <c r="E154" i="22"/>
  <c r="D154" i="22"/>
  <c r="P153" i="22"/>
  <c r="O153" i="22"/>
  <c r="N153" i="22"/>
  <c r="M153" i="22"/>
  <c r="L153" i="22"/>
  <c r="K153" i="22"/>
  <c r="J153" i="22"/>
  <c r="I153" i="22"/>
  <c r="H153" i="22"/>
  <c r="G153" i="22"/>
  <c r="F153" i="22"/>
  <c r="E153" i="22"/>
  <c r="D153" i="22"/>
  <c r="P150" i="22"/>
  <c r="O150" i="22"/>
  <c r="N150" i="22"/>
  <c r="M150" i="22"/>
  <c r="L150" i="22"/>
  <c r="K150" i="22"/>
  <c r="J150" i="22"/>
  <c r="I150" i="22"/>
  <c r="H150" i="22"/>
  <c r="G150" i="22"/>
  <c r="F150" i="22"/>
  <c r="E150" i="22"/>
  <c r="D150" i="22"/>
  <c r="P149" i="22"/>
  <c r="O149" i="22"/>
  <c r="N149" i="22"/>
  <c r="M149" i="22"/>
  <c r="L149" i="22"/>
  <c r="K149" i="22"/>
  <c r="J149" i="22"/>
  <c r="I149" i="22"/>
  <c r="H149" i="22"/>
  <c r="G149" i="22"/>
  <c r="F149" i="22"/>
  <c r="E149" i="22"/>
  <c r="D149" i="22"/>
  <c r="P148" i="22"/>
  <c r="O148" i="22"/>
  <c r="N148" i="22"/>
  <c r="M148" i="22"/>
  <c r="L148" i="22"/>
  <c r="K148" i="22"/>
  <c r="J148" i="22"/>
  <c r="I148" i="22"/>
  <c r="H148" i="22"/>
  <c r="G148" i="22"/>
  <c r="F148" i="22"/>
  <c r="E148" i="22"/>
  <c r="D148" i="22"/>
  <c r="P147" i="22"/>
  <c r="O147" i="22"/>
  <c r="N147" i="22"/>
  <c r="M147" i="22"/>
  <c r="L147" i="22"/>
  <c r="K147" i="22"/>
  <c r="J147" i="22"/>
  <c r="I147" i="22"/>
  <c r="H147" i="22"/>
  <c r="G147" i="22"/>
  <c r="F147" i="22"/>
  <c r="E147" i="22"/>
  <c r="D147" i="22"/>
  <c r="P146" i="22"/>
  <c r="O146" i="22"/>
  <c r="N146" i="22"/>
  <c r="M146" i="22"/>
  <c r="L146" i="22"/>
  <c r="K146" i="22"/>
  <c r="J146" i="22"/>
  <c r="I146" i="22"/>
  <c r="H146" i="22"/>
  <c r="G146" i="22"/>
  <c r="F146" i="22"/>
  <c r="E146" i="22"/>
  <c r="D146" i="22"/>
  <c r="P143" i="22"/>
  <c r="O143" i="22"/>
  <c r="N143" i="22"/>
  <c r="M143" i="22"/>
  <c r="L143" i="22"/>
  <c r="K143" i="22"/>
  <c r="J143" i="22"/>
  <c r="I143" i="22"/>
  <c r="H143" i="22"/>
  <c r="G143" i="22"/>
  <c r="F143" i="22"/>
  <c r="E143" i="22"/>
  <c r="D143" i="22"/>
  <c r="P142" i="22"/>
  <c r="O142" i="22"/>
  <c r="N142" i="22"/>
  <c r="M142" i="22"/>
  <c r="L142" i="22"/>
  <c r="K142" i="22"/>
  <c r="J142" i="22"/>
  <c r="I142" i="22"/>
  <c r="H142" i="22"/>
  <c r="G142" i="22"/>
  <c r="F142" i="22"/>
  <c r="E142" i="22"/>
  <c r="D142" i="22"/>
  <c r="P140" i="22"/>
  <c r="O140" i="22"/>
  <c r="N140" i="22"/>
  <c r="M140" i="22"/>
  <c r="L140" i="22"/>
  <c r="K140" i="22"/>
  <c r="J140" i="22"/>
  <c r="I140" i="22"/>
  <c r="H140" i="22"/>
  <c r="G140" i="22"/>
  <c r="F140" i="22"/>
  <c r="E140" i="22"/>
  <c r="D140" i="22"/>
  <c r="P139" i="22"/>
  <c r="O139" i="22"/>
  <c r="N139" i="22"/>
  <c r="M139" i="22"/>
  <c r="L139" i="22"/>
  <c r="K139" i="22"/>
  <c r="J139" i="22"/>
  <c r="I139" i="22"/>
  <c r="H139" i="22"/>
  <c r="G139" i="22"/>
  <c r="F139" i="22"/>
  <c r="E139" i="22"/>
  <c r="D139" i="22"/>
  <c r="P137" i="22"/>
  <c r="O137" i="22"/>
  <c r="N137" i="22"/>
  <c r="M137" i="22"/>
  <c r="L137" i="22"/>
  <c r="K137" i="22"/>
  <c r="J137" i="22"/>
  <c r="I137" i="22"/>
  <c r="H137" i="22"/>
  <c r="G137" i="22"/>
  <c r="F137" i="22"/>
  <c r="E137" i="22"/>
  <c r="D137" i="22"/>
  <c r="P136" i="22"/>
  <c r="O136" i="22"/>
  <c r="N136" i="22"/>
  <c r="M136" i="22"/>
  <c r="L136" i="22"/>
  <c r="K136" i="22"/>
  <c r="J136" i="22"/>
  <c r="I136" i="22"/>
  <c r="H136" i="22"/>
  <c r="G136" i="22"/>
  <c r="F136" i="22"/>
  <c r="E136" i="22"/>
  <c r="D136" i="22"/>
  <c r="P135" i="22"/>
  <c r="O135" i="22"/>
  <c r="N135" i="22"/>
  <c r="M135" i="22"/>
  <c r="L135" i="22"/>
  <c r="K135" i="22"/>
  <c r="J135" i="22"/>
  <c r="I135" i="22"/>
  <c r="H135" i="22"/>
  <c r="G135" i="22"/>
  <c r="F135" i="22"/>
  <c r="E135" i="22"/>
  <c r="D135" i="22"/>
  <c r="P132" i="22"/>
  <c r="O132" i="22"/>
  <c r="N132" i="22"/>
  <c r="M132" i="22"/>
  <c r="L132" i="22"/>
  <c r="K132" i="22"/>
  <c r="J132" i="22"/>
  <c r="I132" i="22"/>
  <c r="H132" i="22"/>
  <c r="G132" i="22"/>
  <c r="F132" i="22"/>
  <c r="E132" i="22"/>
  <c r="D132" i="22"/>
  <c r="P131" i="22"/>
  <c r="O131" i="22"/>
  <c r="N131" i="22"/>
  <c r="M131" i="22"/>
  <c r="L131" i="22"/>
  <c r="K131" i="22"/>
  <c r="J131" i="22"/>
  <c r="I131" i="22"/>
  <c r="H131" i="22"/>
  <c r="G131" i="22"/>
  <c r="F131" i="22"/>
  <c r="E131" i="22"/>
  <c r="D131" i="22"/>
  <c r="P129" i="22"/>
  <c r="O129" i="22"/>
  <c r="N129" i="22"/>
  <c r="M129" i="22"/>
  <c r="L129" i="22"/>
  <c r="K129" i="22"/>
  <c r="J129" i="22"/>
  <c r="I129" i="22"/>
  <c r="H129" i="22"/>
  <c r="G129" i="22"/>
  <c r="F129" i="22"/>
  <c r="E129" i="22"/>
  <c r="D129" i="22"/>
  <c r="P128" i="22"/>
  <c r="O128" i="22"/>
  <c r="N128" i="22"/>
  <c r="M128" i="22"/>
  <c r="L128" i="22"/>
  <c r="K128" i="22"/>
  <c r="J128" i="22"/>
  <c r="I128" i="22"/>
  <c r="H128" i="22"/>
  <c r="G128" i="22"/>
  <c r="F128" i="22"/>
  <c r="E128" i="22"/>
  <c r="D128" i="22"/>
  <c r="P127" i="22"/>
  <c r="O127" i="22"/>
  <c r="N127" i="22"/>
  <c r="M127" i="22"/>
  <c r="L127" i="22"/>
  <c r="K127" i="22"/>
  <c r="J127" i="22"/>
  <c r="I127" i="22"/>
  <c r="H127" i="22"/>
  <c r="G127" i="22"/>
  <c r="F127" i="22"/>
  <c r="E127" i="22"/>
  <c r="D127" i="22"/>
  <c r="P126" i="22"/>
  <c r="O126" i="22"/>
  <c r="N126" i="22"/>
  <c r="M126" i="22"/>
  <c r="L126" i="22"/>
  <c r="K126" i="22"/>
  <c r="J126" i="22"/>
  <c r="I126" i="22"/>
  <c r="H126" i="22"/>
  <c r="G126" i="22"/>
  <c r="F126" i="22"/>
  <c r="E126" i="22"/>
  <c r="D126" i="22"/>
  <c r="P125" i="22"/>
  <c r="O125" i="22"/>
  <c r="N125" i="22"/>
  <c r="M125" i="22"/>
  <c r="L125" i="22"/>
  <c r="K125" i="22"/>
  <c r="J125" i="22"/>
  <c r="I125" i="22"/>
  <c r="H125" i="22"/>
  <c r="G125" i="22"/>
  <c r="F125" i="22"/>
  <c r="E125" i="22"/>
  <c r="D125" i="22"/>
  <c r="P124" i="22"/>
  <c r="O124" i="22"/>
  <c r="N124" i="22"/>
  <c r="M124" i="22"/>
  <c r="L124" i="22"/>
  <c r="K124" i="22"/>
  <c r="J124" i="22"/>
  <c r="I124" i="22"/>
  <c r="H124" i="22"/>
  <c r="G124" i="22"/>
  <c r="F124" i="22"/>
  <c r="E124" i="22"/>
  <c r="D124" i="22"/>
  <c r="P123" i="22"/>
  <c r="O123" i="22"/>
  <c r="N123" i="22"/>
  <c r="M123" i="22"/>
  <c r="L123" i="22"/>
  <c r="K123" i="22"/>
  <c r="J123" i="22"/>
  <c r="I123" i="22"/>
  <c r="H123" i="22"/>
  <c r="G123" i="22"/>
  <c r="F123" i="22"/>
  <c r="E123" i="22"/>
  <c r="D123" i="22"/>
  <c r="P122" i="22"/>
  <c r="O122" i="22"/>
  <c r="N122" i="22"/>
  <c r="M122" i="22"/>
  <c r="L122" i="22"/>
  <c r="K122" i="22"/>
  <c r="J122" i="22"/>
  <c r="I122" i="22"/>
  <c r="H122" i="22"/>
  <c r="G122" i="22"/>
  <c r="F122" i="22"/>
  <c r="E122" i="22"/>
  <c r="D122" i="22"/>
  <c r="P121" i="22"/>
  <c r="O121" i="22"/>
  <c r="N121" i="22"/>
  <c r="M121" i="22"/>
  <c r="L121" i="22"/>
  <c r="K121" i="22"/>
  <c r="J121" i="22"/>
  <c r="I121" i="22"/>
  <c r="H121" i="22"/>
  <c r="G121" i="22"/>
  <c r="F121" i="22"/>
  <c r="E121" i="22"/>
  <c r="D121" i="22"/>
  <c r="P120" i="22"/>
  <c r="O120" i="22"/>
  <c r="N120" i="22"/>
  <c r="M120" i="22"/>
  <c r="L120" i="22"/>
  <c r="K120" i="22"/>
  <c r="J120" i="22"/>
  <c r="I120" i="22"/>
  <c r="H120" i="22"/>
  <c r="G120" i="22"/>
  <c r="F120" i="22"/>
  <c r="E120" i="22"/>
  <c r="D120" i="22"/>
  <c r="P119" i="22"/>
  <c r="O119" i="22"/>
  <c r="N119" i="22"/>
  <c r="M119" i="22"/>
  <c r="L119" i="22"/>
  <c r="K119" i="22"/>
  <c r="J119" i="22"/>
  <c r="I119" i="22"/>
  <c r="H119" i="22"/>
  <c r="G119" i="22"/>
  <c r="F119" i="22"/>
  <c r="E119" i="22"/>
  <c r="D119" i="22"/>
  <c r="P118" i="22"/>
  <c r="O118" i="22"/>
  <c r="N118" i="22"/>
  <c r="M118" i="22"/>
  <c r="L118" i="22"/>
  <c r="K118" i="22"/>
  <c r="J118" i="22"/>
  <c r="I118" i="22"/>
  <c r="H118" i="22"/>
  <c r="G118" i="22"/>
  <c r="F118" i="22"/>
  <c r="E118" i="22"/>
  <c r="D118" i="22"/>
  <c r="P116" i="22"/>
  <c r="O116" i="22"/>
  <c r="N116" i="22"/>
  <c r="M116" i="22"/>
  <c r="L116" i="22"/>
  <c r="K116" i="22"/>
  <c r="J116" i="22"/>
  <c r="I116" i="22"/>
  <c r="H116" i="22"/>
  <c r="G116" i="22"/>
  <c r="F116" i="22"/>
  <c r="E116" i="22"/>
  <c r="D116" i="22"/>
  <c r="P115" i="22"/>
  <c r="O115" i="22"/>
  <c r="N115" i="22"/>
  <c r="M115" i="22"/>
  <c r="L115" i="22"/>
  <c r="K115" i="22"/>
  <c r="J115" i="22"/>
  <c r="I115" i="22"/>
  <c r="H115" i="22"/>
  <c r="G115" i="22"/>
  <c r="F115" i="22"/>
  <c r="E115" i="22"/>
  <c r="D115" i="22"/>
  <c r="P113" i="22"/>
  <c r="O113" i="22"/>
  <c r="N113" i="22"/>
  <c r="M113" i="22"/>
  <c r="L113" i="22"/>
  <c r="K113" i="22"/>
  <c r="J113" i="22"/>
  <c r="I113" i="22"/>
  <c r="H113" i="22"/>
  <c r="G113" i="22"/>
  <c r="F113" i="22"/>
  <c r="E113" i="22"/>
  <c r="D113" i="22"/>
  <c r="P112" i="22"/>
  <c r="O112" i="22"/>
  <c r="N112" i="22"/>
  <c r="M112" i="22"/>
  <c r="L112" i="22"/>
  <c r="K112" i="22"/>
  <c r="J112" i="22"/>
  <c r="I112" i="22"/>
  <c r="H112" i="22"/>
  <c r="G112" i="22"/>
  <c r="F112" i="22"/>
  <c r="E112" i="22"/>
  <c r="D112" i="22"/>
  <c r="P111" i="22"/>
  <c r="O111" i="22"/>
  <c r="N111" i="22"/>
  <c r="M111" i="22"/>
  <c r="L111" i="22"/>
  <c r="K111" i="22"/>
  <c r="J111" i="22"/>
  <c r="I111" i="22"/>
  <c r="H111" i="22"/>
  <c r="G111" i="22"/>
  <c r="F111" i="22"/>
  <c r="E111" i="22"/>
  <c r="D111" i="22"/>
  <c r="P110" i="22"/>
  <c r="O110" i="22"/>
  <c r="N110" i="22"/>
  <c r="M110" i="22"/>
  <c r="L110" i="22"/>
  <c r="K110" i="22"/>
  <c r="J110" i="22"/>
  <c r="I110" i="22"/>
  <c r="H110" i="22"/>
  <c r="G110" i="22"/>
  <c r="F110" i="22"/>
  <c r="E110" i="22"/>
  <c r="D110" i="22"/>
  <c r="P108" i="22"/>
  <c r="O108" i="22"/>
  <c r="N108" i="22"/>
  <c r="M108" i="22"/>
  <c r="L108" i="22"/>
  <c r="K108" i="22"/>
  <c r="J108" i="22"/>
  <c r="I108" i="22"/>
  <c r="H108" i="22"/>
  <c r="G108" i="22"/>
  <c r="F108" i="22"/>
  <c r="E108" i="22"/>
  <c r="D108" i="22"/>
  <c r="P106" i="22"/>
  <c r="O106" i="22"/>
  <c r="N106" i="22"/>
  <c r="M106" i="22"/>
  <c r="L106" i="22"/>
  <c r="K106" i="22"/>
  <c r="J106" i="22"/>
  <c r="I106" i="22"/>
  <c r="H106" i="22"/>
  <c r="G106" i="22"/>
  <c r="F106" i="22"/>
  <c r="E106" i="22"/>
  <c r="D106" i="22"/>
  <c r="P105" i="22"/>
  <c r="O105" i="22"/>
  <c r="N105" i="22"/>
  <c r="M105" i="22"/>
  <c r="L105" i="22"/>
  <c r="K105" i="22"/>
  <c r="J105" i="22"/>
  <c r="I105" i="22"/>
  <c r="H105" i="22"/>
  <c r="G105" i="22"/>
  <c r="F105" i="22"/>
  <c r="E105" i="22"/>
  <c r="D105" i="22"/>
  <c r="P104" i="22"/>
  <c r="O104" i="22"/>
  <c r="N104" i="22"/>
  <c r="M104" i="22"/>
  <c r="L104" i="22"/>
  <c r="K104" i="22"/>
  <c r="J104" i="22"/>
  <c r="I104" i="22"/>
  <c r="H104" i="22"/>
  <c r="G104" i="22"/>
  <c r="F104" i="22"/>
  <c r="E104" i="22"/>
  <c r="D104" i="22"/>
  <c r="P103" i="22"/>
  <c r="O103" i="22"/>
  <c r="N103" i="22"/>
  <c r="M103" i="22"/>
  <c r="L103" i="22"/>
  <c r="K103" i="22"/>
  <c r="J103" i="22"/>
  <c r="I103" i="22"/>
  <c r="H103" i="22"/>
  <c r="G103" i="22"/>
  <c r="F103" i="22"/>
  <c r="E103" i="22"/>
  <c r="D103" i="22"/>
  <c r="P102" i="22"/>
  <c r="O102" i="22"/>
  <c r="N102" i="22"/>
  <c r="M102" i="22"/>
  <c r="L102" i="22"/>
  <c r="K102" i="22"/>
  <c r="J102" i="22"/>
  <c r="I102" i="22"/>
  <c r="H102" i="22"/>
  <c r="G102" i="22"/>
  <c r="F102" i="22"/>
  <c r="E102" i="22"/>
  <c r="D102" i="22"/>
  <c r="P99" i="22"/>
  <c r="O99" i="22"/>
  <c r="N99" i="22"/>
  <c r="M99" i="22"/>
  <c r="L99" i="22"/>
  <c r="K99" i="22"/>
  <c r="J99" i="22"/>
  <c r="I99" i="22"/>
  <c r="H99" i="22"/>
  <c r="G99" i="22"/>
  <c r="F99" i="22"/>
  <c r="E99" i="22"/>
  <c r="D99" i="22"/>
  <c r="P98" i="22"/>
  <c r="O98" i="22"/>
  <c r="N98" i="22"/>
  <c r="M98" i="22"/>
  <c r="L98" i="22"/>
  <c r="K98" i="22"/>
  <c r="J98" i="22"/>
  <c r="I98" i="22"/>
  <c r="H98" i="22"/>
  <c r="G98" i="22"/>
  <c r="F98" i="22"/>
  <c r="E98" i="22"/>
  <c r="D98" i="22"/>
  <c r="P97" i="22"/>
  <c r="O97" i="22"/>
  <c r="N97" i="22"/>
  <c r="M97" i="22"/>
  <c r="L97" i="22"/>
  <c r="K97" i="22"/>
  <c r="J97" i="22"/>
  <c r="I97" i="22"/>
  <c r="H97" i="22"/>
  <c r="G97" i="22"/>
  <c r="F97" i="22"/>
  <c r="E97" i="22"/>
  <c r="D97" i="22"/>
  <c r="P96" i="22"/>
  <c r="O96" i="22"/>
  <c r="N96" i="22"/>
  <c r="M96" i="22"/>
  <c r="L96" i="22"/>
  <c r="K96" i="22"/>
  <c r="J96" i="22"/>
  <c r="I96" i="22"/>
  <c r="H96" i="22"/>
  <c r="G96" i="22"/>
  <c r="F96" i="22"/>
  <c r="E96" i="22"/>
  <c r="D96" i="22"/>
  <c r="P95" i="22"/>
  <c r="O95" i="22"/>
  <c r="N95" i="22"/>
  <c r="M95" i="22"/>
  <c r="L95" i="22"/>
  <c r="K95" i="22"/>
  <c r="J95" i="22"/>
  <c r="I95" i="22"/>
  <c r="H95" i="22"/>
  <c r="G95" i="22"/>
  <c r="F95" i="22"/>
  <c r="E95" i="22"/>
  <c r="D95" i="22"/>
  <c r="P92" i="22"/>
  <c r="O92" i="22"/>
  <c r="N92" i="22"/>
  <c r="M92" i="22"/>
  <c r="L92" i="22"/>
  <c r="K92" i="22"/>
  <c r="J92" i="22"/>
  <c r="I92" i="22"/>
  <c r="H92" i="22"/>
  <c r="G92" i="22"/>
  <c r="F92" i="22"/>
  <c r="E92" i="22"/>
  <c r="D92" i="22"/>
  <c r="P91" i="22"/>
  <c r="O91" i="22"/>
  <c r="N91" i="22"/>
  <c r="M91" i="22"/>
  <c r="L91" i="22"/>
  <c r="K91" i="22"/>
  <c r="J91" i="22"/>
  <c r="I91" i="22"/>
  <c r="H91" i="22"/>
  <c r="G91" i="22"/>
  <c r="F91" i="22"/>
  <c r="E91" i="22"/>
  <c r="D91" i="22"/>
  <c r="P89" i="22"/>
  <c r="O89" i="22"/>
  <c r="N89" i="22"/>
  <c r="M89" i="22"/>
  <c r="L89" i="22"/>
  <c r="K89" i="22"/>
  <c r="J89" i="22"/>
  <c r="I89" i="22"/>
  <c r="H89" i="22"/>
  <c r="G89" i="22"/>
  <c r="F89" i="22"/>
  <c r="E89" i="22"/>
  <c r="D89" i="22"/>
  <c r="AG88" i="22"/>
  <c r="AF88" i="22"/>
  <c r="AE88" i="22"/>
  <c r="P88" i="22"/>
  <c r="O88" i="22"/>
  <c r="N88" i="22"/>
  <c r="M88" i="22"/>
  <c r="L88" i="22"/>
  <c r="K88" i="22"/>
  <c r="J88" i="22"/>
  <c r="I88" i="22"/>
  <c r="H88" i="22"/>
  <c r="G88" i="22"/>
  <c r="F88" i="22"/>
  <c r="E88" i="22"/>
  <c r="D88" i="22"/>
  <c r="P86" i="22"/>
  <c r="O86" i="22"/>
  <c r="N86" i="22"/>
  <c r="M86" i="22"/>
  <c r="L86" i="22"/>
  <c r="K86" i="22"/>
  <c r="J86" i="22"/>
  <c r="I86" i="22"/>
  <c r="H86" i="22"/>
  <c r="G86" i="22"/>
  <c r="F86" i="22"/>
  <c r="E86" i="22"/>
  <c r="D86" i="22"/>
  <c r="P85" i="22"/>
  <c r="O85" i="22"/>
  <c r="N85" i="22"/>
  <c r="M85" i="22"/>
  <c r="L85" i="22"/>
  <c r="K85" i="22"/>
  <c r="J85" i="22"/>
  <c r="I85" i="22"/>
  <c r="H85" i="22"/>
  <c r="G85" i="22"/>
  <c r="F85" i="22"/>
  <c r="E85" i="22"/>
  <c r="D85" i="22"/>
  <c r="P84" i="22"/>
  <c r="O84" i="22"/>
  <c r="N84" i="22"/>
  <c r="M84" i="22"/>
  <c r="L84" i="22"/>
  <c r="K84" i="22"/>
  <c r="J84" i="22"/>
  <c r="I84" i="22"/>
  <c r="H84" i="22"/>
  <c r="G84" i="22"/>
  <c r="F84" i="22"/>
  <c r="E84" i="22"/>
  <c r="D84" i="22"/>
  <c r="P81" i="22"/>
  <c r="O81" i="22"/>
  <c r="N81" i="22"/>
  <c r="M81" i="22"/>
  <c r="L81" i="22"/>
  <c r="K81" i="22"/>
  <c r="J81" i="22"/>
  <c r="I81" i="22"/>
  <c r="H81" i="22"/>
  <c r="G81" i="22"/>
  <c r="F81" i="22"/>
  <c r="E81" i="22"/>
  <c r="D81" i="22"/>
  <c r="P80" i="22"/>
  <c r="O80" i="22"/>
  <c r="N80" i="22"/>
  <c r="M80" i="22"/>
  <c r="L80" i="22"/>
  <c r="K80" i="22"/>
  <c r="J80" i="22"/>
  <c r="I80" i="22"/>
  <c r="H80" i="22"/>
  <c r="G80" i="22"/>
  <c r="F80" i="22"/>
  <c r="E80" i="22"/>
  <c r="D80" i="22"/>
  <c r="P78" i="22"/>
  <c r="O78" i="22"/>
  <c r="N78" i="22"/>
  <c r="M78" i="22"/>
  <c r="L78" i="22"/>
  <c r="K78" i="22"/>
  <c r="J78" i="22"/>
  <c r="I78" i="22"/>
  <c r="H78" i="22"/>
  <c r="G78" i="22"/>
  <c r="F78" i="22"/>
  <c r="E78" i="22"/>
  <c r="D78" i="22"/>
  <c r="P77" i="22"/>
  <c r="O77" i="22"/>
  <c r="N77" i="22"/>
  <c r="M77" i="22"/>
  <c r="L77" i="22"/>
  <c r="K77" i="22"/>
  <c r="J77" i="22"/>
  <c r="I77" i="22"/>
  <c r="H77" i="22"/>
  <c r="G77" i="22"/>
  <c r="F77" i="22"/>
  <c r="E77" i="22"/>
  <c r="D77" i="22"/>
  <c r="P76" i="22"/>
  <c r="O76" i="22"/>
  <c r="N76" i="22"/>
  <c r="M76" i="22"/>
  <c r="L76" i="22"/>
  <c r="K76" i="22"/>
  <c r="J76" i="22"/>
  <c r="I76" i="22"/>
  <c r="H76" i="22"/>
  <c r="G76" i="22"/>
  <c r="F76" i="22"/>
  <c r="E76" i="22"/>
  <c r="D76" i="22"/>
  <c r="P75" i="22"/>
  <c r="O75" i="22"/>
  <c r="N75" i="22"/>
  <c r="M75" i="22"/>
  <c r="L75" i="22"/>
  <c r="K75" i="22"/>
  <c r="J75" i="22"/>
  <c r="I75" i="22"/>
  <c r="H75" i="22"/>
  <c r="G75" i="22"/>
  <c r="F75" i="22"/>
  <c r="E75" i="22"/>
  <c r="D75" i="22"/>
  <c r="P74" i="22"/>
  <c r="O74" i="22"/>
  <c r="N74" i="22"/>
  <c r="M74" i="22"/>
  <c r="L74" i="22"/>
  <c r="K74" i="22"/>
  <c r="J74" i="22"/>
  <c r="I74" i="22"/>
  <c r="H74" i="22"/>
  <c r="G74" i="22"/>
  <c r="F74" i="22"/>
  <c r="E74" i="22"/>
  <c r="D74" i="22"/>
  <c r="P73" i="22"/>
  <c r="O73" i="22"/>
  <c r="N73" i="22"/>
  <c r="M73" i="22"/>
  <c r="L73" i="22"/>
  <c r="K73" i="22"/>
  <c r="J73" i="22"/>
  <c r="I73" i="22"/>
  <c r="H73" i="22"/>
  <c r="G73" i="22"/>
  <c r="F73" i="22"/>
  <c r="E73" i="22"/>
  <c r="D73" i="22"/>
  <c r="P72" i="22"/>
  <c r="O72" i="22"/>
  <c r="N72" i="22"/>
  <c r="M72" i="22"/>
  <c r="L72" i="22"/>
  <c r="K72" i="22"/>
  <c r="J72" i="22"/>
  <c r="I72" i="22"/>
  <c r="H72" i="22"/>
  <c r="G72" i="22"/>
  <c r="F72" i="22"/>
  <c r="E72" i="22"/>
  <c r="D72" i="22"/>
  <c r="P71" i="22"/>
  <c r="O71" i="22"/>
  <c r="N71" i="22"/>
  <c r="M71" i="22"/>
  <c r="L71" i="22"/>
  <c r="K71" i="22"/>
  <c r="J71" i="22"/>
  <c r="I71" i="22"/>
  <c r="H71" i="22"/>
  <c r="G71" i="22"/>
  <c r="F71" i="22"/>
  <c r="E71" i="22"/>
  <c r="D71" i="22"/>
  <c r="P70" i="22"/>
  <c r="O70" i="22"/>
  <c r="N70" i="22"/>
  <c r="M70" i="22"/>
  <c r="L70" i="22"/>
  <c r="K70" i="22"/>
  <c r="J70" i="22"/>
  <c r="I70" i="22"/>
  <c r="H70" i="22"/>
  <c r="G70" i="22"/>
  <c r="F70" i="22"/>
  <c r="E70" i="22"/>
  <c r="D70" i="22"/>
  <c r="P69" i="22"/>
  <c r="O69" i="22"/>
  <c r="N69" i="22"/>
  <c r="M69" i="22"/>
  <c r="L69" i="22"/>
  <c r="K69" i="22"/>
  <c r="J69" i="22"/>
  <c r="I69" i="22"/>
  <c r="H69" i="22"/>
  <c r="G69" i="22"/>
  <c r="F69" i="22"/>
  <c r="E69" i="22"/>
  <c r="D69" i="22"/>
  <c r="P68" i="22"/>
  <c r="O68" i="22"/>
  <c r="N68" i="22"/>
  <c r="M68" i="22"/>
  <c r="L68" i="22"/>
  <c r="K68" i="22"/>
  <c r="J68" i="22"/>
  <c r="I68" i="22"/>
  <c r="H68" i="22"/>
  <c r="G68" i="22"/>
  <c r="F68" i="22"/>
  <c r="E68" i="22"/>
  <c r="D68" i="22"/>
  <c r="P67" i="22"/>
  <c r="O67" i="22"/>
  <c r="N67" i="22"/>
  <c r="M67" i="22"/>
  <c r="L67" i="22"/>
  <c r="K67" i="22"/>
  <c r="J67" i="22"/>
  <c r="I67" i="22"/>
  <c r="H67" i="22"/>
  <c r="G67" i="22"/>
  <c r="F67" i="22"/>
  <c r="E67" i="22"/>
  <c r="D67" i="22"/>
  <c r="P65" i="22"/>
  <c r="O65" i="22"/>
  <c r="N65" i="22"/>
  <c r="M65" i="22"/>
  <c r="L65" i="22"/>
  <c r="K65" i="22"/>
  <c r="J65" i="22"/>
  <c r="I65" i="22"/>
  <c r="H65" i="22"/>
  <c r="G65" i="22"/>
  <c r="F65" i="22"/>
  <c r="E65" i="22"/>
  <c r="D65" i="22"/>
  <c r="P64" i="22"/>
  <c r="O64" i="22"/>
  <c r="N64" i="22"/>
  <c r="M64" i="22"/>
  <c r="L64" i="22"/>
  <c r="K64" i="22"/>
  <c r="J64" i="22"/>
  <c r="I64" i="22"/>
  <c r="H64" i="22"/>
  <c r="G64" i="22"/>
  <c r="F64" i="22"/>
  <c r="E64" i="22"/>
  <c r="D64" i="22"/>
  <c r="P62" i="22"/>
  <c r="O62" i="22"/>
  <c r="N62" i="22"/>
  <c r="M62" i="22"/>
  <c r="L62" i="22"/>
  <c r="K62" i="22"/>
  <c r="J62" i="22"/>
  <c r="I62" i="22"/>
  <c r="H62" i="22"/>
  <c r="G62" i="22"/>
  <c r="F62" i="22"/>
  <c r="E62" i="22"/>
  <c r="D62" i="22"/>
  <c r="P61" i="22"/>
  <c r="O61" i="22"/>
  <c r="N61" i="22"/>
  <c r="M61" i="22"/>
  <c r="L61" i="22"/>
  <c r="K61" i="22"/>
  <c r="J61" i="22"/>
  <c r="I61" i="22"/>
  <c r="H61" i="22"/>
  <c r="G61" i="22"/>
  <c r="F61" i="22"/>
  <c r="E61" i="22"/>
  <c r="D61" i="22"/>
  <c r="P60" i="22"/>
  <c r="O60" i="22"/>
  <c r="N60" i="22"/>
  <c r="M60" i="22"/>
  <c r="L60" i="22"/>
  <c r="K60" i="22"/>
  <c r="J60" i="22"/>
  <c r="I60" i="22"/>
  <c r="H60" i="22"/>
  <c r="G60" i="22"/>
  <c r="F60" i="22"/>
  <c r="E60" i="22"/>
  <c r="D60" i="22"/>
  <c r="P57" i="22"/>
  <c r="O57" i="22"/>
  <c r="N57" i="22"/>
  <c r="M57" i="22"/>
  <c r="L57" i="22"/>
  <c r="K57" i="22"/>
  <c r="J57" i="22"/>
  <c r="I57" i="22"/>
  <c r="H57" i="22"/>
  <c r="G57" i="22"/>
  <c r="F57" i="22"/>
  <c r="E57" i="22"/>
  <c r="D57" i="22"/>
  <c r="P55" i="22"/>
  <c r="O55" i="22"/>
  <c r="N55" i="22"/>
  <c r="M55" i="22"/>
  <c r="L55" i="22"/>
  <c r="K55" i="22"/>
  <c r="J55" i="22"/>
  <c r="I55" i="22"/>
  <c r="H55" i="22"/>
  <c r="G55" i="22"/>
  <c r="F55" i="22"/>
  <c r="E55" i="22"/>
  <c r="D55" i="22"/>
  <c r="P54" i="22"/>
  <c r="O54" i="22"/>
  <c r="N54" i="22"/>
  <c r="M54" i="22"/>
  <c r="L54" i="22"/>
  <c r="K54" i="22"/>
  <c r="J54" i="22"/>
  <c r="I54" i="22"/>
  <c r="H54" i="22"/>
  <c r="G54" i="22"/>
  <c r="F54" i="22"/>
  <c r="E54" i="22"/>
  <c r="D54" i="22"/>
  <c r="P53" i="22"/>
  <c r="O53" i="22"/>
  <c r="N53" i="22"/>
  <c r="M53" i="22"/>
  <c r="L53" i="22"/>
  <c r="K53" i="22"/>
  <c r="J53" i="22"/>
  <c r="I53" i="22"/>
  <c r="H53" i="22"/>
  <c r="G53" i="22"/>
  <c r="F53" i="22"/>
  <c r="E53" i="22"/>
  <c r="D53" i="22"/>
  <c r="P52" i="22"/>
  <c r="O52" i="22"/>
  <c r="N52" i="22"/>
  <c r="M52" i="22"/>
  <c r="L52" i="22"/>
  <c r="K52" i="22"/>
  <c r="J52" i="22"/>
  <c r="I52" i="22"/>
  <c r="H52" i="22"/>
  <c r="G52" i="22"/>
  <c r="F52" i="22"/>
  <c r="E52" i="22"/>
  <c r="D52" i="22"/>
  <c r="P51" i="22"/>
  <c r="O51" i="22"/>
  <c r="N51" i="22"/>
  <c r="M51" i="22"/>
  <c r="L51" i="22"/>
  <c r="K51" i="22"/>
  <c r="J51" i="22"/>
  <c r="I51" i="22"/>
  <c r="H51" i="22"/>
  <c r="G51" i="22"/>
  <c r="F51" i="22"/>
  <c r="E51" i="22"/>
  <c r="D51" i="22"/>
  <c r="P48" i="22"/>
  <c r="O48" i="22"/>
  <c r="N48" i="22"/>
  <c r="M48" i="22"/>
  <c r="L48" i="22"/>
  <c r="K48" i="22"/>
  <c r="J48" i="22"/>
  <c r="I48" i="22"/>
  <c r="H48" i="22"/>
  <c r="G48" i="22"/>
  <c r="F48" i="22"/>
  <c r="E48" i="22"/>
  <c r="D48" i="22"/>
  <c r="P47" i="22"/>
  <c r="O47" i="22"/>
  <c r="N47" i="22"/>
  <c r="M47" i="22"/>
  <c r="L47" i="22"/>
  <c r="K47" i="22"/>
  <c r="J47" i="22"/>
  <c r="I47" i="22"/>
  <c r="H47" i="22"/>
  <c r="G47" i="22"/>
  <c r="F47" i="22"/>
  <c r="E47" i="22"/>
  <c r="D47" i="22"/>
  <c r="P46" i="22"/>
  <c r="O46" i="22"/>
  <c r="N46" i="22"/>
  <c r="M46" i="22"/>
  <c r="L46" i="22"/>
  <c r="K46" i="22"/>
  <c r="J46" i="22"/>
  <c r="I46" i="22"/>
  <c r="H46" i="22"/>
  <c r="G46" i="22"/>
  <c r="F46" i="22"/>
  <c r="E46" i="22"/>
  <c r="D46" i="22"/>
  <c r="P45" i="22"/>
  <c r="O45" i="22"/>
  <c r="N45" i="22"/>
  <c r="M45" i="22"/>
  <c r="L45" i="22"/>
  <c r="K45" i="22"/>
  <c r="J45" i="22"/>
  <c r="I45" i="22"/>
  <c r="H45" i="22"/>
  <c r="G45" i="22"/>
  <c r="F45" i="22"/>
  <c r="E45" i="22"/>
  <c r="D45" i="22"/>
  <c r="P44" i="22"/>
  <c r="O44" i="22"/>
  <c r="N44" i="22"/>
  <c r="M44" i="22"/>
  <c r="L44" i="22"/>
  <c r="K44" i="22"/>
  <c r="J44" i="22"/>
  <c r="I44" i="22"/>
  <c r="H44" i="22"/>
  <c r="G44" i="22"/>
  <c r="F44" i="22"/>
  <c r="E44" i="22"/>
  <c r="D44" i="22"/>
  <c r="P41" i="22"/>
  <c r="O41" i="22"/>
  <c r="N41" i="22"/>
  <c r="M41" i="22"/>
  <c r="L41" i="22"/>
  <c r="K41" i="22"/>
  <c r="J41" i="22"/>
  <c r="I41" i="22"/>
  <c r="H41" i="22"/>
  <c r="G41" i="22"/>
  <c r="F41" i="22"/>
  <c r="E41" i="22"/>
  <c r="D41" i="22"/>
  <c r="P40" i="22"/>
  <c r="O40" i="22"/>
  <c r="N40" i="22"/>
  <c r="M40" i="22"/>
  <c r="L40" i="22"/>
  <c r="K40" i="22"/>
  <c r="J40" i="22"/>
  <c r="I40" i="22"/>
  <c r="H40" i="22"/>
  <c r="G40" i="22"/>
  <c r="F40" i="22"/>
  <c r="E40" i="22"/>
  <c r="D40" i="22"/>
  <c r="P37" i="22"/>
  <c r="O37" i="22"/>
  <c r="N37" i="22"/>
  <c r="M37" i="22"/>
  <c r="L37" i="22"/>
  <c r="K37" i="22"/>
  <c r="J37" i="22"/>
  <c r="I37" i="22"/>
  <c r="H37" i="22"/>
  <c r="G37" i="22"/>
  <c r="F37" i="22"/>
  <c r="E37" i="22"/>
  <c r="D37" i="22"/>
  <c r="P35" i="22"/>
  <c r="O35" i="22"/>
  <c r="N35" i="22"/>
  <c r="M35" i="22"/>
  <c r="L35" i="22"/>
  <c r="K35" i="22"/>
  <c r="J35" i="22"/>
  <c r="I35" i="22"/>
  <c r="H35" i="22"/>
  <c r="G35" i="22"/>
  <c r="F35" i="22"/>
  <c r="E35" i="22"/>
  <c r="D35" i="22"/>
  <c r="P34" i="22"/>
  <c r="O34" i="22"/>
  <c r="N34" i="22"/>
  <c r="M34" i="22"/>
  <c r="L34" i="22"/>
  <c r="K34" i="22"/>
  <c r="J34" i="22"/>
  <c r="I34" i="22"/>
  <c r="H34" i="22"/>
  <c r="G34" i="22"/>
  <c r="F34" i="22"/>
  <c r="E34" i="22"/>
  <c r="D34" i="22"/>
  <c r="P33" i="22"/>
  <c r="O33" i="22"/>
  <c r="N33" i="22"/>
  <c r="M33" i="22"/>
  <c r="L33" i="22"/>
  <c r="K33" i="22"/>
  <c r="J33" i="22"/>
  <c r="I33" i="22"/>
  <c r="H33" i="22"/>
  <c r="G33" i="22"/>
  <c r="F33" i="22"/>
  <c r="E33" i="22"/>
  <c r="D33" i="22"/>
  <c r="P30" i="22"/>
  <c r="O30" i="22"/>
  <c r="N30" i="22"/>
  <c r="M30" i="22"/>
  <c r="L30" i="22"/>
  <c r="K30" i="22"/>
  <c r="J30" i="22"/>
  <c r="I30" i="22"/>
  <c r="H30" i="22"/>
  <c r="G30" i="22"/>
  <c r="F30" i="22"/>
  <c r="E30" i="22"/>
  <c r="D30" i="22"/>
  <c r="P29" i="22"/>
  <c r="O29" i="22"/>
  <c r="N29" i="22"/>
  <c r="M29" i="22"/>
  <c r="L29" i="22"/>
  <c r="K29" i="22"/>
  <c r="J29" i="22"/>
  <c r="I29" i="22"/>
  <c r="H29" i="22"/>
  <c r="G29" i="22"/>
  <c r="F29" i="22"/>
  <c r="E29" i="22"/>
  <c r="D29" i="22"/>
  <c r="P27" i="22"/>
  <c r="O27" i="22"/>
  <c r="N27" i="22"/>
  <c r="M27" i="22"/>
  <c r="L27" i="22"/>
  <c r="K27" i="22"/>
  <c r="J27" i="22"/>
  <c r="I27" i="22"/>
  <c r="H27" i="22"/>
  <c r="G27" i="22"/>
  <c r="F27" i="22"/>
  <c r="E27" i="22"/>
  <c r="D27" i="22"/>
  <c r="P26" i="22"/>
  <c r="O26" i="22"/>
  <c r="N26" i="22"/>
  <c r="M26" i="22"/>
  <c r="L26" i="22"/>
  <c r="K26" i="22"/>
  <c r="J26" i="22"/>
  <c r="I26" i="22"/>
  <c r="H26" i="22"/>
  <c r="G26" i="22"/>
  <c r="F26" i="22"/>
  <c r="E26" i="22"/>
  <c r="D26" i="22"/>
  <c r="P25" i="22"/>
  <c r="O25" i="22"/>
  <c r="N25" i="22"/>
  <c r="M25" i="22"/>
  <c r="L25" i="22"/>
  <c r="K25" i="22"/>
  <c r="J25" i="22"/>
  <c r="I25" i="22"/>
  <c r="H25" i="22"/>
  <c r="G25" i="22"/>
  <c r="F25" i="22"/>
  <c r="E25" i="22"/>
  <c r="D25" i="22"/>
  <c r="P24" i="22"/>
  <c r="O24" i="22"/>
  <c r="N24" i="22"/>
  <c r="M24" i="22"/>
  <c r="L24" i="22"/>
  <c r="K24" i="22"/>
  <c r="J24" i="22"/>
  <c r="I24" i="22"/>
  <c r="H24" i="22"/>
  <c r="G24" i="22"/>
  <c r="F24" i="22"/>
  <c r="E24" i="22"/>
  <c r="D24" i="22"/>
  <c r="P23" i="22"/>
  <c r="O23" i="22"/>
  <c r="N23" i="22"/>
  <c r="M23" i="22"/>
  <c r="L23" i="22"/>
  <c r="K23" i="22"/>
  <c r="J23" i="22"/>
  <c r="I23" i="22"/>
  <c r="H23" i="22"/>
  <c r="G23" i="22"/>
  <c r="F23" i="22"/>
  <c r="E23" i="22"/>
  <c r="D23" i="22"/>
  <c r="P22" i="22"/>
  <c r="O22" i="22"/>
  <c r="N22" i="22"/>
  <c r="M22" i="22"/>
  <c r="L22" i="22"/>
  <c r="K22" i="22"/>
  <c r="J22" i="22"/>
  <c r="I22" i="22"/>
  <c r="H22" i="22"/>
  <c r="G22" i="22"/>
  <c r="F22" i="22"/>
  <c r="E22" i="22"/>
  <c r="D22" i="22"/>
  <c r="P21" i="22"/>
  <c r="O21" i="22"/>
  <c r="N21" i="22"/>
  <c r="M21" i="22"/>
  <c r="L21" i="22"/>
  <c r="K21" i="22"/>
  <c r="J21" i="22"/>
  <c r="I21" i="22"/>
  <c r="H21" i="22"/>
  <c r="G21" i="22"/>
  <c r="F21" i="22"/>
  <c r="E21" i="22"/>
  <c r="D21" i="22"/>
  <c r="P20" i="22"/>
  <c r="O20" i="22"/>
  <c r="N20" i="22"/>
  <c r="M20" i="22"/>
  <c r="L20" i="22"/>
  <c r="K20" i="22"/>
  <c r="J20" i="22"/>
  <c r="I20" i="22"/>
  <c r="H20" i="22"/>
  <c r="G20" i="22"/>
  <c r="F20" i="22"/>
  <c r="E20" i="22"/>
  <c r="D20" i="22"/>
  <c r="P19" i="22"/>
  <c r="O19" i="22"/>
  <c r="N19" i="22"/>
  <c r="M19" i="22"/>
  <c r="L19" i="22"/>
  <c r="K19" i="22"/>
  <c r="J19" i="22"/>
  <c r="I19" i="22"/>
  <c r="H19" i="22"/>
  <c r="G19" i="22"/>
  <c r="F19" i="22"/>
  <c r="E19" i="22"/>
  <c r="D19" i="22"/>
  <c r="P18" i="22"/>
  <c r="O18" i="22"/>
  <c r="N18" i="22"/>
  <c r="M18" i="22"/>
  <c r="L18" i="22"/>
  <c r="K18" i="22"/>
  <c r="J18" i="22"/>
  <c r="I18" i="22"/>
  <c r="H18" i="22"/>
  <c r="G18" i="22"/>
  <c r="F18" i="22"/>
  <c r="E18" i="22"/>
  <c r="D18" i="22"/>
  <c r="P17" i="22"/>
  <c r="O17" i="22"/>
  <c r="N17" i="22"/>
  <c r="M17" i="22"/>
  <c r="L17" i="22"/>
  <c r="K17" i="22"/>
  <c r="J17" i="22"/>
  <c r="I17" i="22"/>
  <c r="H17" i="22"/>
  <c r="G17" i="22"/>
  <c r="F17" i="22"/>
  <c r="E17" i="22"/>
  <c r="D17" i="22"/>
  <c r="P16" i="22"/>
  <c r="O16" i="22"/>
  <c r="N16" i="22"/>
  <c r="M16" i="22"/>
  <c r="L16" i="22"/>
  <c r="K16" i="22"/>
  <c r="J16" i="22"/>
  <c r="I16" i="22"/>
  <c r="H16" i="22"/>
  <c r="G16" i="22"/>
  <c r="F16" i="22"/>
  <c r="E16" i="22"/>
  <c r="D16" i="22"/>
  <c r="P14" i="22"/>
  <c r="O14" i="22"/>
  <c r="N14" i="22"/>
  <c r="M14" i="22"/>
  <c r="L14" i="22"/>
  <c r="K14" i="22"/>
  <c r="J14" i="22"/>
  <c r="I14" i="22"/>
  <c r="H14" i="22"/>
  <c r="G14" i="22"/>
  <c r="F14" i="22"/>
  <c r="E14" i="22"/>
  <c r="D14" i="22"/>
  <c r="P13" i="22"/>
  <c r="O13" i="22"/>
  <c r="N13" i="22"/>
  <c r="M13" i="22"/>
  <c r="L13" i="22"/>
  <c r="K13" i="22"/>
  <c r="J13" i="22"/>
  <c r="I13" i="22"/>
  <c r="H13" i="22"/>
  <c r="G13" i="22"/>
  <c r="F13" i="22"/>
  <c r="E13" i="22"/>
  <c r="D13" i="22"/>
  <c r="P11" i="22"/>
  <c r="O11" i="22"/>
  <c r="N11" i="22"/>
  <c r="M11" i="22"/>
  <c r="L11" i="22"/>
  <c r="K11" i="22"/>
  <c r="J11" i="22"/>
  <c r="I11" i="22"/>
  <c r="H11" i="22"/>
  <c r="G11" i="22"/>
  <c r="F11" i="22"/>
  <c r="E11" i="22"/>
  <c r="D11" i="22"/>
  <c r="P10" i="22"/>
  <c r="O10" i="22"/>
  <c r="N10" i="22"/>
  <c r="M10" i="22"/>
  <c r="L10" i="22"/>
  <c r="K10" i="22"/>
  <c r="J10" i="22"/>
  <c r="I10" i="22"/>
  <c r="H10" i="22"/>
  <c r="G10" i="22"/>
  <c r="F10" i="22"/>
  <c r="E10" i="22"/>
  <c r="D10" i="22"/>
  <c r="P9" i="22"/>
  <c r="O9" i="22"/>
  <c r="N9" i="22"/>
  <c r="M9" i="22"/>
  <c r="L9" i="22"/>
  <c r="K9" i="22"/>
  <c r="J9" i="22"/>
  <c r="I9" i="22"/>
  <c r="H9" i="22"/>
  <c r="G9" i="22"/>
  <c r="F9" i="22"/>
  <c r="E9" i="22"/>
  <c r="D9" i="22"/>
  <c r="P6" i="22"/>
  <c r="O6" i="22"/>
  <c r="N6" i="22"/>
  <c r="M6" i="22"/>
  <c r="L6" i="22"/>
  <c r="K6" i="22"/>
  <c r="J6" i="22"/>
  <c r="I6" i="22"/>
  <c r="H6" i="22"/>
  <c r="G6" i="22"/>
  <c r="F6" i="22"/>
  <c r="E6" i="22"/>
  <c r="D6" i="22"/>
  <c r="P4" i="22"/>
  <c r="O4" i="22"/>
  <c r="N4" i="22"/>
  <c r="M4" i="22"/>
  <c r="L4" i="22"/>
  <c r="K4" i="22"/>
  <c r="J4" i="22"/>
  <c r="I4" i="22"/>
  <c r="H4" i="22"/>
  <c r="G4" i="22"/>
  <c r="F4" i="22"/>
  <c r="E4" i="22"/>
  <c r="D4" i="22"/>
  <c r="Q56" i="20"/>
  <c r="Q55" i="20"/>
  <c r="Q54" i="20"/>
  <c r="Q53" i="20"/>
  <c r="Q51" i="20"/>
  <c r="Q50" i="20"/>
  <c r="Q49" i="20"/>
  <c r="Q48" i="20"/>
  <c r="Q47" i="20"/>
  <c r="Q46" i="20"/>
  <c r="Q45" i="20"/>
  <c r="Q44" i="20"/>
  <c r="Q43" i="20"/>
  <c r="Q42" i="20"/>
  <c r="Q41" i="20"/>
  <c r="Q40" i="20"/>
  <c r="Q39" i="20"/>
  <c r="O57" i="19"/>
  <c r="AD56" i="19"/>
  <c r="AC56" i="19"/>
  <c r="AB56" i="19"/>
  <c r="AA56" i="19"/>
  <c r="Z56" i="19"/>
  <c r="Y56" i="19"/>
  <c r="X56" i="19"/>
  <c r="W56" i="19"/>
  <c r="V56" i="19"/>
  <c r="U56" i="19"/>
  <c r="T56" i="19"/>
  <c r="S56" i="19"/>
  <c r="R56" i="19"/>
  <c r="Q56" i="19"/>
  <c r="P56" i="19"/>
  <c r="O56" i="19"/>
  <c r="AD55" i="19"/>
  <c r="AC55" i="19"/>
  <c r="AB55" i="19"/>
  <c r="AA55" i="19"/>
  <c r="Z55" i="19"/>
  <c r="Y55" i="19"/>
  <c r="X55" i="19"/>
  <c r="W55" i="19"/>
  <c r="V55" i="19"/>
  <c r="U55" i="19"/>
  <c r="T55" i="19"/>
  <c r="S55" i="19"/>
  <c r="R55" i="19"/>
  <c r="Q55" i="19"/>
  <c r="P55" i="19"/>
  <c r="O55" i="19"/>
  <c r="AD54" i="19"/>
  <c r="AC54" i="19"/>
  <c r="AB54" i="19"/>
  <c r="AA54" i="19"/>
  <c r="Z54" i="19"/>
  <c r="Y54" i="19"/>
  <c r="X54" i="19"/>
  <c r="W54" i="19"/>
  <c r="V54" i="19"/>
  <c r="U54" i="19"/>
  <c r="T54" i="19"/>
  <c r="S54" i="19"/>
  <c r="R54" i="19"/>
  <c r="Q54" i="19"/>
  <c r="P54" i="19"/>
  <c r="O54" i="19"/>
  <c r="AD53" i="19"/>
  <c r="AC53" i="19"/>
  <c r="AB53" i="19"/>
  <c r="AA53" i="19"/>
  <c r="Z53" i="19"/>
  <c r="Y53" i="19"/>
  <c r="X53" i="19"/>
  <c r="W53" i="19"/>
  <c r="V53" i="19"/>
  <c r="U53" i="19"/>
  <c r="T53" i="19"/>
  <c r="S53" i="19"/>
  <c r="R53" i="19"/>
  <c r="Q53" i="19"/>
  <c r="P53" i="19"/>
  <c r="O53" i="19"/>
  <c r="AD52" i="19"/>
  <c r="AC52" i="19"/>
  <c r="AB52" i="19"/>
  <c r="AA52" i="19"/>
  <c r="Z52" i="19"/>
  <c r="Y52" i="19"/>
  <c r="X52" i="19"/>
  <c r="W52" i="19"/>
  <c r="V52" i="19"/>
  <c r="U52" i="19"/>
  <c r="T52" i="19"/>
  <c r="R52" i="19"/>
  <c r="AD51" i="19"/>
  <c r="AC51" i="19"/>
  <c r="AB51" i="19"/>
  <c r="AA51" i="19"/>
  <c r="Z51" i="19"/>
  <c r="Y51" i="19"/>
  <c r="X51" i="19"/>
  <c r="W51" i="19"/>
  <c r="V51" i="19"/>
  <c r="U51" i="19"/>
  <c r="T51" i="19"/>
  <c r="S51" i="19"/>
  <c r="R51" i="19"/>
  <c r="Q51" i="19"/>
  <c r="P51" i="19"/>
  <c r="O51" i="19"/>
  <c r="AD50" i="19"/>
  <c r="AC50" i="19"/>
  <c r="AB50" i="19"/>
  <c r="AA50" i="19"/>
  <c r="Z50" i="19"/>
  <c r="Y50" i="19"/>
  <c r="X50" i="19"/>
  <c r="W50" i="19"/>
  <c r="V50" i="19"/>
  <c r="U50" i="19"/>
  <c r="T50" i="19"/>
  <c r="S50" i="19"/>
  <c r="R50" i="19"/>
  <c r="Q50" i="19"/>
  <c r="P50" i="19"/>
  <c r="O50" i="19"/>
  <c r="AD49" i="19"/>
  <c r="AC49" i="19"/>
  <c r="AB49" i="19"/>
  <c r="AA49" i="19"/>
  <c r="Z49" i="19"/>
  <c r="Y49" i="19"/>
  <c r="X49" i="19"/>
  <c r="W49" i="19"/>
  <c r="V49" i="19"/>
  <c r="U49" i="19"/>
  <c r="T49" i="19"/>
  <c r="S49" i="19"/>
  <c r="R49" i="19"/>
  <c r="Q49" i="19"/>
  <c r="P49" i="19"/>
  <c r="O49" i="19"/>
  <c r="AD48" i="19"/>
  <c r="AC48" i="19"/>
  <c r="AB48" i="19"/>
  <c r="AA48" i="19"/>
  <c r="Z48" i="19"/>
  <c r="Y48" i="19"/>
  <c r="X48" i="19"/>
  <c r="W48" i="19"/>
  <c r="V48" i="19"/>
  <c r="U48" i="19"/>
  <c r="T48" i="19"/>
  <c r="S48" i="19"/>
  <c r="R48" i="19"/>
  <c r="Q48" i="19"/>
  <c r="P48" i="19"/>
  <c r="O48" i="19"/>
  <c r="AD47" i="19"/>
  <c r="AC47" i="19"/>
  <c r="AB47" i="19"/>
  <c r="AA47" i="19"/>
  <c r="Z47" i="19"/>
  <c r="Y47" i="19"/>
  <c r="X47" i="19"/>
  <c r="W47" i="19"/>
  <c r="V47" i="19"/>
  <c r="U47" i="19"/>
  <c r="T47" i="19"/>
  <c r="S47" i="19"/>
  <c r="R47" i="19"/>
  <c r="Q47" i="19"/>
  <c r="P47" i="19"/>
  <c r="O47" i="19"/>
  <c r="AD46" i="19"/>
  <c r="AC46" i="19"/>
  <c r="AB46" i="19"/>
  <c r="AA46" i="19"/>
  <c r="Z46" i="19"/>
  <c r="Y46" i="19"/>
  <c r="X46" i="19"/>
  <c r="W46" i="19"/>
  <c r="V46" i="19"/>
  <c r="U46" i="19"/>
  <c r="T46" i="19"/>
  <c r="S46" i="19"/>
  <c r="R46" i="19"/>
  <c r="Q46" i="19"/>
  <c r="P46" i="19"/>
  <c r="O46" i="19"/>
  <c r="AD45" i="19"/>
  <c r="AC45" i="19"/>
  <c r="AB45" i="19"/>
  <c r="AA45" i="19"/>
  <c r="Z45" i="19"/>
  <c r="Y45" i="19"/>
  <c r="X45" i="19"/>
  <c r="W45" i="19"/>
  <c r="V45" i="19"/>
  <c r="U45" i="19"/>
  <c r="T45" i="19"/>
  <c r="S45" i="19"/>
  <c r="R45" i="19"/>
  <c r="Q45" i="19"/>
  <c r="P45" i="19"/>
  <c r="O45" i="19"/>
  <c r="AD44" i="19"/>
  <c r="AC44" i="19"/>
  <c r="AB44" i="19"/>
  <c r="AA44" i="19"/>
  <c r="Z44" i="19"/>
  <c r="Y44" i="19"/>
  <c r="X44" i="19"/>
  <c r="W44" i="19"/>
  <c r="V44" i="19"/>
  <c r="U44" i="19"/>
  <c r="T44" i="19"/>
  <c r="S44" i="19"/>
  <c r="R44" i="19"/>
  <c r="Q44" i="19"/>
  <c r="P44" i="19"/>
  <c r="O44" i="19"/>
  <c r="AD43" i="19"/>
  <c r="AC43" i="19"/>
  <c r="AB43" i="19"/>
  <c r="AA43" i="19"/>
  <c r="Z43" i="19"/>
  <c r="Y43" i="19"/>
  <c r="X43" i="19"/>
  <c r="W43" i="19"/>
  <c r="V43" i="19"/>
  <c r="U43" i="19"/>
  <c r="T43" i="19"/>
  <c r="S43" i="19"/>
  <c r="R43" i="19"/>
  <c r="Q43" i="19"/>
  <c r="P43" i="19"/>
  <c r="O43" i="19"/>
  <c r="AD42" i="19"/>
  <c r="AC42" i="19"/>
  <c r="AB42" i="19"/>
  <c r="AA42" i="19"/>
  <c r="Z42" i="19"/>
  <c r="Y42" i="19"/>
  <c r="X42" i="19"/>
  <c r="W42" i="19"/>
  <c r="V42" i="19"/>
  <c r="U42" i="19"/>
  <c r="T42" i="19"/>
  <c r="S42" i="19"/>
  <c r="R42" i="19"/>
  <c r="Q42" i="19"/>
  <c r="P42" i="19"/>
  <c r="O42" i="19"/>
  <c r="AD41" i="19"/>
  <c r="AC41" i="19"/>
  <c r="AB41" i="19"/>
  <c r="AA41" i="19"/>
  <c r="Z41" i="19"/>
  <c r="Y41" i="19"/>
  <c r="X41" i="19"/>
  <c r="W41" i="19"/>
  <c r="V41" i="19"/>
  <c r="U41" i="19"/>
  <c r="T41" i="19"/>
  <c r="S41" i="19"/>
  <c r="R41" i="19"/>
  <c r="Q41" i="19"/>
  <c r="P41" i="19"/>
  <c r="O41" i="19"/>
  <c r="U40" i="19"/>
  <c r="T40" i="19"/>
  <c r="S40" i="19"/>
  <c r="R40" i="19"/>
  <c r="Q40" i="19"/>
  <c r="P40" i="19"/>
  <c r="O40" i="19"/>
  <c r="AD39" i="19"/>
  <c r="AC39" i="19"/>
  <c r="AB39" i="19"/>
  <c r="AA39" i="19"/>
  <c r="Z39" i="19"/>
  <c r="Y39" i="19"/>
  <c r="X39" i="19"/>
  <c r="W39" i="19"/>
  <c r="V39" i="19"/>
  <c r="U39" i="19"/>
  <c r="T39" i="19"/>
  <c r="S39" i="19"/>
  <c r="R39" i="19"/>
  <c r="Q39" i="19"/>
  <c r="P39" i="19"/>
  <c r="O39" i="19"/>
  <c r="AD38" i="19"/>
  <c r="AC38" i="19"/>
  <c r="AB38" i="19"/>
  <c r="AA38" i="19"/>
  <c r="Z38" i="19"/>
  <c r="Y38" i="19"/>
  <c r="X38" i="19"/>
  <c r="W38" i="19"/>
  <c r="V38" i="19"/>
  <c r="U38" i="19"/>
  <c r="T38" i="19"/>
  <c r="S38" i="19"/>
  <c r="R38" i="19"/>
  <c r="Q38" i="19"/>
  <c r="P38" i="19"/>
  <c r="O38" i="19"/>
  <c r="AD37" i="19"/>
  <c r="AC37" i="19"/>
  <c r="AB37" i="19"/>
  <c r="AA37" i="19"/>
  <c r="Z37" i="19"/>
  <c r="Y37" i="19"/>
  <c r="X37" i="19"/>
  <c r="W37" i="19"/>
  <c r="V37" i="19"/>
  <c r="U37" i="19"/>
  <c r="T37" i="19"/>
  <c r="S37" i="19"/>
  <c r="R37" i="19"/>
  <c r="Q37" i="19"/>
  <c r="P37" i="19"/>
  <c r="O37" i="19"/>
  <c r="AD36" i="19"/>
  <c r="AC36" i="19"/>
  <c r="AB36" i="19"/>
  <c r="AA36" i="19"/>
  <c r="Z36" i="19"/>
  <c r="Y36" i="19"/>
  <c r="X36" i="19"/>
  <c r="W36" i="19"/>
  <c r="V36" i="19"/>
  <c r="U36" i="19"/>
  <c r="T36" i="19"/>
  <c r="S36" i="19"/>
  <c r="R36" i="19"/>
  <c r="Q36" i="19"/>
  <c r="P36" i="19"/>
  <c r="O36" i="19"/>
  <c r="AD35" i="19"/>
  <c r="AC35" i="19"/>
  <c r="AB35" i="19"/>
  <c r="AA35" i="19"/>
  <c r="Z35" i="19"/>
  <c r="Y35" i="19"/>
  <c r="X35" i="19"/>
  <c r="W35" i="19"/>
  <c r="V35" i="19"/>
  <c r="U35" i="19"/>
  <c r="T35" i="19"/>
  <c r="S35" i="19"/>
  <c r="R35" i="19"/>
  <c r="Q35" i="19"/>
  <c r="P35" i="19"/>
  <c r="O35" i="19"/>
  <c r="AD34" i="19"/>
  <c r="AC34" i="19"/>
  <c r="AB34" i="19"/>
  <c r="AA34" i="19"/>
  <c r="Z34" i="19"/>
  <c r="Y34" i="19"/>
  <c r="X34" i="19"/>
  <c r="W34" i="19"/>
  <c r="V34" i="19"/>
  <c r="U34" i="19"/>
  <c r="T34" i="19"/>
  <c r="S34" i="19"/>
  <c r="R34" i="19"/>
  <c r="Q34" i="19"/>
  <c r="P34" i="19"/>
  <c r="O34" i="19"/>
  <c r="AD33" i="19"/>
  <c r="AC33" i="19"/>
  <c r="AB33" i="19"/>
  <c r="AA33" i="19"/>
  <c r="Z33" i="19"/>
  <c r="Y33" i="19"/>
  <c r="X33" i="19"/>
  <c r="W33" i="19"/>
  <c r="V33" i="19"/>
  <c r="U33" i="19"/>
  <c r="T33" i="19"/>
  <c r="S33" i="19"/>
  <c r="R33" i="19"/>
  <c r="Q33" i="19"/>
  <c r="P33" i="19"/>
  <c r="O33" i="19"/>
  <c r="AD32" i="19"/>
  <c r="AC32" i="19"/>
  <c r="AB32" i="19"/>
  <c r="AA32" i="19"/>
  <c r="Z32" i="19"/>
  <c r="Y32" i="19"/>
  <c r="X32" i="19"/>
  <c r="W32" i="19"/>
  <c r="V32" i="19"/>
  <c r="U32" i="19"/>
  <c r="T32" i="19"/>
  <c r="S32" i="19"/>
  <c r="R32" i="19"/>
  <c r="Q32" i="19"/>
  <c r="P32" i="19"/>
  <c r="O32" i="19"/>
  <c r="AD31" i="19"/>
  <c r="AC31" i="19"/>
  <c r="AB31" i="19"/>
  <c r="AA31" i="19"/>
  <c r="Z31" i="19"/>
  <c r="Y31" i="19"/>
  <c r="X31" i="19"/>
  <c r="W31" i="19"/>
  <c r="V31" i="19"/>
  <c r="U31" i="19"/>
  <c r="T31" i="19"/>
  <c r="S31" i="19"/>
  <c r="R31" i="19"/>
  <c r="Q31" i="19"/>
  <c r="P31" i="19"/>
  <c r="O31" i="19"/>
  <c r="AD30" i="19"/>
  <c r="AC30" i="19"/>
  <c r="AB30" i="19"/>
  <c r="AA30" i="19"/>
  <c r="Z30" i="19"/>
  <c r="Y30" i="19"/>
  <c r="X30" i="19"/>
  <c r="W30" i="19"/>
  <c r="V30" i="19"/>
  <c r="U30" i="19"/>
  <c r="T30" i="19"/>
  <c r="R30" i="19"/>
  <c r="AD29" i="19"/>
  <c r="AC29" i="19"/>
  <c r="AB29" i="19"/>
  <c r="AA29" i="19"/>
  <c r="Z29" i="19"/>
  <c r="Y29" i="19"/>
  <c r="X29" i="19"/>
  <c r="W29" i="19"/>
  <c r="V29" i="19"/>
  <c r="U29" i="19"/>
  <c r="T29" i="19"/>
  <c r="S29" i="19"/>
  <c r="R29" i="19"/>
  <c r="Q29" i="19"/>
  <c r="P29" i="19"/>
  <c r="O29" i="19"/>
  <c r="AD28" i="19"/>
  <c r="AC28" i="19"/>
  <c r="AB28" i="19"/>
  <c r="AA28" i="19"/>
  <c r="Z28" i="19"/>
  <c r="Y28" i="19"/>
  <c r="X28" i="19"/>
  <c r="W28" i="19"/>
  <c r="V28" i="19"/>
  <c r="U28" i="19"/>
  <c r="T28" i="19"/>
  <c r="S28" i="19"/>
  <c r="R28" i="19"/>
  <c r="Q28" i="19"/>
  <c r="P28" i="19"/>
  <c r="O28" i="19"/>
  <c r="AD27" i="19"/>
  <c r="AC27" i="19"/>
  <c r="AB27" i="19"/>
  <c r="AA27" i="19"/>
  <c r="Z27" i="19"/>
  <c r="Y27" i="19"/>
  <c r="X27" i="19"/>
  <c r="W27" i="19"/>
  <c r="V27" i="19"/>
  <c r="U27" i="19"/>
  <c r="T27" i="19"/>
  <c r="S27" i="19"/>
  <c r="R27" i="19"/>
  <c r="Q27" i="19"/>
  <c r="P27" i="19"/>
  <c r="O27" i="19"/>
  <c r="AD26" i="19"/>
  <c r="AC26" i="19"/>
  <c r="AB26" i="19"/>
  <c r="AA26" i="19"/>
  <c r="Z26" i="19"/>
  <c r="Y26" i="19"/>
  <c r="X26" i="19"/>
  <c r="W26" i="19"/>
  <c r="V26" i="19"/>
  <c r="U26" i="19"/>
  <c r="T26" i="19"/>
  <c r="S26" i="19"/>
  <c r="R26" i="19"/>
  <c r="Q26" i="19"/>
  <c r="P26" i="19"/>
  <c r="O26" i="19"/>
  <c r="AD25" i="19"/>
  <c r="AC25" i="19"/>
  <c r="AB25" i="19"/>
  <c r="AA25" i="19"/>
  <c r="Z25" i="19"/>
  <c r="Y25" i="19"/>
  <c r="X25" i="19"/>
  <c r="W25" i="19"/>
  <c r="V25" i="19"/>
  <c r="U25" i="19"/>
  <c r="T25" i="19"/>
  <c r="S25" i="19"/>
  <c r="R25" i="19"/>
  <c r="Q25" i="19"/>
  <c r="P25" i="19"/>
  <c r="O25" i="19"/>
  <c r="AD24" i="19"/>
  <c r="AC24" i="19"/>
  <c r="AB24" i="19"/>
  <c r="AA24" i="19"/>
  <c r="Z24" i="19"/>
  <c r="Y24" i="19"/>
  <c r="X24" i="19"/>
  <c r="W24" i="19"/>
  <c r="V24" i="19"/>
  <c r="U24" i="19"/>
  <c r="T24" i="19"/>
  <c r="S24" i="19"/>
  <c r="R24" i="19"/>
  <c r="Q24" i="19"/>
  <c r="P24" i="19"/>
  <c r="O24" i="19"/>
  <c r="AD23" i="19"/>
  <c r="AC23" i="19"/>
  <c r="AB23" i="19"/>
  <c r="AA23" i="19"/>
  <c r="Z23" i="19"/>
  <c r="Y23" i="19"/>
  <c r="X23" i="19"/>
  <c r="W23" i="19"/>
  <c r="V23" i="19"/>
  <c r="U23" i="19"/>
  <c r="T23" i="19"/>
  <c r="S23" i="19"/>
  <c r="R23" i="19"/>
  <c r="Q23" i="19"/>
  <c r="P23" i="19"/>
  <c r="O23" i="19"/>
  <c r="AD22" i="19"/>
  <c r="AC22" i="19"/>
  <c r="AB22" i="19"/>
  <c r="AA22" i="19"/>
  <c r="Z22" i="19"/>
  <c r="Y22" i="19"/>
  <c r="X22" i="19"/>
  <c r="W22" i="19"/>
  <c r="V22" i="19"/>
  <c r="U22" i="19"/>
  <c r="T22" i="19"/>
  <c r="S22" i="19"/>
  <c r="R22" i="19"/>
  <c r="Q22" i="19"/>
  <c r="P22" i="19"/>
  <c r="O22" i="19"/>
  <c r="AD21" i="19"/>
  <c r="AC21" i="19"/>
  <c r="AB21" i="19"/>
  <c r="AA21" i="19"/>
  <c r="Z21" i="19"/>
  <c r="Y21" i="19"/>
  <c r="X21" i="19"/>
  <c r="W21" i="19"/>
  <c r="V21" i="19"/>
  <c r="U21" i="19"/>
  <c r="T21" i="19"/>
  <c r="S21" i="19"/>
  <c r="R21" i="19"/>
  <c r="Q21" i="19"/>
  <c r="P21" i="19"/>
  <c r="O21" i="19"/>
  <c r="AD20" i="19"/>
  <c r="AC20" i="19"/>
  <c r="AB20" i="19"/>
  <c r="AA20" i="19"/>
  <c r="Z20" i="19"/>
  <c r="Y20" i="19"/>
  <c r="X20" i="19"/>
  <c r="W20" i="19"/>
  <c r="V20" i="19"/>
  <c r="U20" i="19"/>
  <c r="T20" i="19"/>
  <c r="S20" i="19"/>
  <c r="R20" i="19"/>
  <c r="Q20" i="19"/>
  <c r="P20" i="19"/>
  <c r="O20" i="19"/>
  <c r="AD19" i="19"/>
  <c r="AC19" i="19"/>
  <c r="AB19" i="19"/>
  <c r="AA19" i="19"/>
  <c r="Z19" i="19"/>
  <c r="Y19" i="19"/>
  <c r="X19" i="19"/>
  <c r="W19" i="19"/>
  <c r="V19" i="19"/>
  <c r="U19" i="19"/>
  <c r="T19" i="19"/>
  <c r="S19" i="19"/>
  <c r="R19" i="19"/>
  <c r="Q19" i="19"/>
  <c r="P19" i="19"/>
  <c r="O19" i="19"/>
  <c r="R18" i="19"/>
  <c r="AD17" i="19"/>
  <c r="AC17" i="19"/>
  <c r="AB17" i="19"/>
  <c r="AA17" i="19"/>
  <c r="Z17" i="19"/>
  <c r="Y17" i="19"/>
  <c r="X17" i="19"/>
  <c r="W17" i="19"/>
  <c r="V17" i="19"/>
  <c r="U17" i="19"/>
  <c r="T17" i="19"/>
  <c r="S17" i="19"/>
  <c r="R17" i="19"/>
  <c r="Q17" i="19"/>
  <c r="P17" i="19"/>
  <c r="O17" i="19"/>
  <c r="AD16" i="19"/>
  <c r="AC16" i="19"/>
  <c r="AB16" i="19"/>
  <c r="AA16" i="19"/>
  <c r="Z16" i="19"/>
  <c r="Y16" i="19"/>
  <c r="X16" i="19"/>
  <c r="W16" i="19"/>
  <c r="V16" i="19"/>
  <c r="U16" i="19"/>
  <c r="R16" i="19"/>
  <c r="AD15" i="19"/>
  <c r="AC15" i="19"/>
  <c r="AB15" i="19"/>
  <c r="AA15" i="19"/>
  <c r="Z15" i="19"/>
  <c r="Y15" i="19"/>
  <c r="X15" i="19"/>
  <c r="W15" i="19"/>
  <c r="V15" i="19"/>
  <c r="U15" i="19"/>
  <c r="T15" i="19"/>
  <c r="S15" i="19"/>
  <c r="R15" i="19"/>
  <c r="Q15" i="19"/>
  <c r="P15" i="19"/>
  <c r="O15" i="19"/>
  <c r="AD14" i="19"/>
  <c r="AC14" i="19"/>
  <c r="AB14" i="19"/>
  <c r="AA14" i="19"/>
  <c r="Z14" i="19"/>
  <c r="Y14" i="19"/>
  <c r="X14" i="19"/>
  <c r="W14" i="19"/>
  <c r="V14" i="19"/>
  <c r="U14" i="19"/>
  <c r="T14" i="19"/>
  <c r="S14" i="19"/>
  <c r="R14" i="19"/>
  <c r="Q14" i="19"/>
  <c r="P14" i="19"/>
  <c r="O14" i="19"/>
  <c r="AD13" i="19"/>
  <c r="AC13" i="19"/>
  <c r="AB13" i="19"/>
  <c r="AA13" i="19"/>
  <c r="Z13" i="19"/>
  <c r="Y13" i="19"/>
  <c r="X13" i="19"/>
  <c r="W13" i="19"/>
  <c r="V13" i="19"/>
  <c r="U13" i="19"/>
  <c r="T13" i="19"/>
  <c r="R13" i="19"/>
  <c r="AD12" i="19"/>
  <c r="AC12" i="19"/>
  <c r="AB12" i="19"/>
  <c r="AA12" i="19"/>
  <c r="Z12" i="19"/>
  <c r="Y12" i="19"/>
  <c r="X12" i="19"/>
  <c r="W12" i="19"/>
  <c r="V12" i="19"/>
  <c r="U12" i="19"/>
  <c r="T12" i="19"/>
  <c r="S12" i="19"/>
  <c r="R12" i="19"/>
  <c r="Q12" i="19"/>
  <c r="P12" i="19"/>
  <c r="O12" i="19"/>
  <c r="AD11" i="19"/>
  <c r="AC11" i="19"/>
  <c r="AB11" i="19"/>
  <c r="AA11" i="19"/>
  <c r="Z11" i="19"/>
  <c r="Y11" i="19"/>
  <c r="X11" i="19"/>
  <c r="W11" i="19"/>
  <c r="V11" i="19"/>
  <c r="U11" i="19"/>
  <c r="T11" i="19"/>
  <c r="S11" i="19"/>
  <c r="R11" i="19"/>
  <c r="Q11" i="19"/>
  <c r="P11" i="19"/>
  <c r="O11" i="19"/>
  <c r="AD10" i="19"/>
  <c r="AC10" i="19"/>
  <c r="AB10" i="19"/>
  <c r="AA10" i="19"/>
  <c r="Z10" i="19"/>
  <c r="Y10" i="19"/>
  <c r="X10" i="19"/>
  <c r="W10" i="19"/>
  <c r="V10" i="19"/>
  <c r="U10" i="19"/>
  <c r="T10" i="19"/>
  <c r="S10" i="19"/>
  <c r="R10" i="19"/>
  <c r="Q10" i="19"/>
  <c r="P10" i="19"/>
  <c r="O10" i="19"/>
  <c r="AD9" i="19"/>
  <c r="AC9" i="19"/>
  <c r="AB9" i="19"/>
  <c r="AA9" i="19"/>
  <c r="Z9" i="19"/>
  <c r="Y9" i="19"/>
  <c r="X9" i="19"/>
  <c r="W9" i="19"/>
  <c r="V9" i="19"/>
  <c r="U9" i="19"/>
  <c r="T9" i="19"/>
  <c r="S9" i="19"/>
  <c r="R9" i="19"/>
  <c r="Q9" i="19"/>
  <c r="P9" i="19"/>
  <c r="O9" i="19"/>
  <c r="AD8" i="19"/>
  <c r="AC8" i="19"/>
  <c r="AB8" i="19"/>
  <c r="AA8" i="19"/>
  <c r="Z8" i="19"/>
  <c r="Y8" i="19"/>
  <c r="X8" i="19"/>
  <c r="W8" i="19"/>
  <c r="V8" i="19"/>
  <c r="U8" i="19"/>
  <c r="T8" i="19"/>
  <c r="S8" i="19"/>
  <c r="R8" i="19"/>
  <c r="Q8" i="19"/>
  <c r="P8" i="19"/>
  <c r="O8" i="19"/>
  <c r="AD7" i="19"/>
  <c r="AC7" i="19"/>
  <c r="AB7" i="19"/>
  <c r="AA7" i="19"/>
  <c r="Z7" i="19"/>
  <c r="Y7" i="19"/>
  <c r="X7" i="19"/>
  <c r="W7" i="19"/>
  <c r="V7" i="19"/>
  <c r="U7" i="19"/>
  <c r="T7" i="19"/>
  <c r="S7" i="19"/>
  <c r="R7" i="19"/>
  <c r="Q7" i="19"/>
  <c r="P7" i="19"/>
  <c r="O7" i="19"/>
  <c r="AD6" i="19"/>
  <c r="AC6" i="19"/>
  <c r="AB6" i="19"/>
  <c r="AA6" i="19"/>
  <c r="Z6" i="19"/>
  <c r="Y6" i="19"/>
  <c r="X6" i="19"/>
  <c r="W6" i="19"/>
  <c r="V6" i="19"/>
  <c r="U6" i="19"/>
  <c r="T6" i="19"/>
  <c r="S6" i="19"/>
  <c r="R6" i="19"/>
  <c r="AD5" i="19"/>
  <c r="AC5" i="19"/>
  <c r="AB5" i="19"/>
  <c r="AA5" i="19"/>
  <c r="Z5" i="19"/>
  <c r="Y5" i="19"/>
  <c r="X5" i="19"/>
  <c r="W5" i="19"/>
  <c r="V5" i="19"/>
  <c r="U5" i="19"/>
  <c r="T5" i="19"/>
  <c r="S5" i="19"/>
  <c r="R5" i="19"/>
  <c r="Q5" i="19"/>
  <c r="P5" i="19"/>
  <c r="O5" i="19"/>
  <c r="AD3" i="19"/>
  <c r="AC3" i="19"/>
  <c r="AB3" i="19"/>
  <c r="AA3" i="19"/>
  <c r="Z3" i="19"/>
  <c r="Y3" i="19"/>
  <c r="X3" i="19"/>
  <c r="W3" i="19"/>
  <c r="V3" i="19"/>
  <c r="U3" i="19"/>
  <c r="T3" i="19"/>
  <c r="S3" i="19"/>
  <c r="W2" i="19"/>
  <c r="T2" i="19"/>
  <c r="T1" i="19"/>
  <c r="O57" i="18"/>
  <c r="AD56" i="18"/>
  <c r="AC56" i="18"/>
  <c r="AB56" i="18"/>
  <c r="AA56" i="18"/>
  <c r="Z56" i="18"/>
  <c r="Y56" i="18"/>
  <c r="X56" i="18"/>
  <c r="W56" i="18"/>
  <c r="V56" i="18"/>
  <c r="U56" i="18"/>
  <c r="T56" i="18"/>
  <c r="S56" i="18"/>
  <c r="R56" i="18"/>
  <c r="Q56" i="18"/>
  <c r="P56" i="18"/>
  <c r="O56" i="18"/>
  <c r="AD55" i="18"/>
  <c r="AC55" i="18"/>
  <c r="AB55" i="18"/>
  <c r="AA55" i="18"/>
  <c r="Z55" i="18"/>
  <c r="Y55" i="18"/>
  <c r="X55" i="18"/>
  <c r="W55" i="18"/>
  <c r="V55" i="18"/>
  <c r="U55" i="18"/>
  <c r="T55" i="18"/>
  <c r="S55" i="18"/>
  <c r="R55" i="18"/>
  <c r="Q55" i="18"/>
  <c r="P55" i="18"/>
  <c r="O55" i="18"/>
  <c r="AD54" i="18"/>
  <c r="AC54" i="18"/>
  <c r="AB54" i="18"/>
  <c r="AA54" i="18"/>
  <c r="Z54" i="18"/>
  <c r="Y54" i="18"/>
  <c r="X54" i="18"/>
  <c r="W54" i="18"/>
  <c r="V54" i="18"/>
  <c r="U54" i="18"/>
  <c r="T54" i="18"/>
  <c r="S54" i="18"/>
  <c r="R54" i="18"/>
  <c r="Q54" i="18"/>
  <c r="P54" i="18"/>
  <c r="O54" i="18"/>
  <c r="AD53" i="18"/>
  <c r="AC53" i="18"/>
  <c r="AB53" i="18"/>
  <c r="AA53" i="18"/>
  <c r="Z53" i="18"/>
  <c r="Y53" i="18"/>
  <c r="X53" i="18"/>
  <c r="W53" i="18"/>
  <c r="V53" i="18"/>
  <c r="U53" i="18"/>
  <c r="T53" i="18"/>
  <c r="S53" i="18"/>
  <c r="R53" i="18"/>
  <c r="Q53" i="18"/>
  <c r="P53" i="18"/>
  <c r="O53" i="18"/>
  <c r="AD52" i="18"/>
  <c r="AC52" i="18"/>
  <c r="AB52" i="18"/>
  <c r="AA52" i="18"/>
  <c r="Z52" i="18"/>
  <c r="Y52" i="18"/>
  <c r="X52" i="18"/>
  <c r="W52" i="18"/>
  <c r="V52" i="18"/>
  <c r="U52" i="18"/>
  <c r="T52" i="18"/>
  <c r="R52" i="18"/>
  <c r="AD51" i="18"/>
  <c r="AC51" i="18"/>
  <c r="AB51" i="18"/>
  <c r="AA51" i="18"/>
  <c r="Z51" i="18"/>
  <c r="Y51" i="18"/>
  <c r="X51" i="18"/>
  <c r="W51" i="18"/>
  <c r="V51" i="18"/>
  <c r="U51" i="18"/>
  <c r="T51" i="18"/>
  <c r="S51" i="18"/>
  <c r="R51" i="18"/>
  <c r="Q51" i="18"/>
  <c r="P51" i="18"/>
  <c r="O51" i="18"/>
  <c r="AD50" i="18"/>
  <c r="AC50" i="18"/>
  <c r="AB50" i="18"/>
  <c r="AA50" i="18"/>
  <c r="Z50" i="18"/>
  <c r="Y50" i="18"/>
  <c r="X50" i="18"/>
  <c r="W50" i="18"/>
  <c r="V50" i="18"/>
  <c r="U50" i="18"/>
  <c r="T50" i="18"/>
  <c r="S50" i="18"/>
  <c r="R50" i="18"/>
  <c r="Q50" i="18"/>
  <c r="P50" i="18"/>
  <c r="O50" i="18"/>
  <c r="AD49" i="18"/>
  <c r="AC49" i="18"/>
  <c r="AB49" i="18"/>
  <c r="AA49" i="18"/>
  <c r="Z49" i="18"/>
  <c r="Y49" i="18"/>
  <c r="X49" i="18"/>
  <c r="W49" i="18"/>
  <c r="V49" i="18"/>
  <c r="U49" i="18"/>
  <c r="T49" i="18"/>
  <c r="S49" i="18"/>
  <c r="R49" i="18"/>
  <c r="Q49" i="18"/>
  <c r="P49" i="18"/>
  <c r="O49" i="18"/>
  <c r="AD48" i="18"/>
  <c r="AC48" i="18"/>
  <c r="AB48" i="18"/>
  <c r="AA48" i="18"/>
  <c r="Z48" i="18"/>
  <c r="Y48" i="18"/>
  <c r="X48" i="18"/>
  <c r="W48" i="18"/>
  <c r="V48" i="18"/>
  <c r="U48" i="18"/>
  <c r="T48" i="18"/>
  <c r="S48" i="18"/>
  <c r="R48" i="18"/>
  <c r="Q48" i="18"/>
  <c r="P48" i="18"/>
  <c r="O48" i="18"/>
  <c r="AD47" i="18"/>
  <c r="AC47" i="18"/>
  <c r="AB47" i="18"/>
  <c r="AA47" i="18"/>
  <c r="Z47" i="18"/>
  <c r="Y47" i="18"/>
  <c r="X47" i="18"/>
  <c r="W47" i="18"/>
  <c r="V47" i="18"/>
  <c r="U47" i="18"/>
  <c r="T47" i="18"/>
  <c r="S47" i="18"/>
  <c r="R47" i="18"/>
  <c r="Q47" i="18"/>
  <c r="P47" i="18"/>
  <c r="O47" i="18"/>
  <c r="AD46" i="18"/>
  <c r="AC46" i="18"/>
  <c r="AB46" i="18"/>
  <c r="AA46" i="18"/>
  <c r="Z46" i="18"/>
  <c r="Y46" i="18"/>
  <c r="X46" i="18"/>
  <c r="W46" i="18"/>
  <c r="V46" i="18"/>
  <c r="U46" i="18"/>
  <c r="T46" i="18"/>
  <c r="S46" i="18"/>
  <c r="R46" i="18"/>
  <c r="Q46" i="18"/>
  <c r="P46" i="18"/>
  <c r="O46" i="18"/>
  <c r="AD45" i="18"/>
  <c r="AC45" i="18"/>
  <c r="AB45" i="18"/>
  <c r="AA45" i="18"/>
  <c r="Z45" i="18"/>
  <c r="Y45" i="18"/>
  <c r="X45" i="18"/>
  <c r="W45" i="18"/>
  <c r="V45" i="18"/>
  <c r="U45" i="18"/>
  <c r="T45" i="18"/>
  <c r="S45" i="18"/>
  <c r="R45" i="18"/>
  <c r="Q45" i="18"/>
  <c r="P45" i="18"/>
  <c r="O45" i="18"/>
  <c r="AD44" i="18"/>
  <c r="AC44" i="18"/>
  <c r="AB44" i="18"/>
  <c r="AA44" i="18"/>
  <c r="Z44" i="18"/>
  <c r="Y44" i="18"/>
  <c r="X44" i="18"/>
  <c r="W44" i="18"/>
  <c r="V44" i="18"/>
  <c r="U44" i="18"/>
  <c r="T44" i="18"/>
  <c r="S44" i="18"/>
  <c r="R44" i="18"/>
  <c r="Q44" i="18"/>
  <c r="P44" i="18"/>
  <c r="O44" i="18"/>
  <c r="AD43" i="18"/>
  <c r="AC43" i="18"/>
  <c r="AB43" i="18"/>
  <c r="AA43" i="18"/>
  <c r="Z43" i="18"/>
  <c r="Y43" i="18"/>
  <c r="X43" i="18"/>
  <c r="W43" i="18"/>
  <c r="V43" i="18"/>
  <c r="U43" i="18"/>
  <c r="T43" i="18"/>
  <c r="S43" i="18"/>
  <c r="R43" i="18"/>
  <c r="Q43" i="18"/>
  <c r="P43" i="18"/>
  <c r="O43" i="18"/>
  <c r="AD42" i="18"/>
  <c r="AC42" i="18"/>
  <c r="AB42" i="18"/>
  <c r="AA42" i="18"/>
  <c r="Z42" i="18"/>
  <c r="Y42" i="18"/>
  <c r="X42" i="18"/>
  <c r="W42" i="18"/>
  <c r="V42" i="18"/>
  <c r="U42" i="18"/>
  <c r="T42" i="18"/>
  <c r="S42" i="18"/>
  <c r="R42" i="18"/>
  <c r="Q42" i="18"/>
  <c r="P42" i="18"/>
  <c r="O42" i="18"/>
  <c r="AD41" i="18"/>
  <c r="AC41" i="18"/>
  <c r="AB41" i="18"/>
  <c r="AA41" i="18"/>
  <c r="Z41" i="18"/>
  <c r="Y41" i="18"/>
  <c r="X41" i="18"/>
  <c r="W41" i="18"/>
  <c r="V41" i="18"/>
  <c r="U41" i="18"/>
  <c r="T41" i="18"/>
  <c r="S41" i="18"/>
  <c r="R41" i="18"/>
  <c r="Q41" i="18"/>
  <c r="P41" i="18"/>
  <c r="O41" i="18"/>
  <c r="U40" i="18"/>
  <c r="T40" i="18"/>
  <c r="S40" i="18"/>
  <c r="R40" i="18"/>
  <c r="Q40" i="18"/>
  <c r="P40" i="18"/>
  <c r="O40" i="18"/>
  <c r="AD39" i="18"/>
  <c r="AC39" i="18"/>
  <c r="AB39" i="18"/>
  <c r="AA39" i="18"/>
  <c r="Z39" i="18"/>
  <c r="Y39" i="18"/>
  <c r="X39" i="18"/>
  <c r="W39" i="18"/>
  <c r="V39" i="18"/>
  <c r="U39" i="18"/>
  <c r="T39" i="18"/>
  <c r="S39" i="18"/>
  <c r="R39" i="18"/>
  <c r="Q39" i="18"/>
  <c r="P39" i="18"/>
  <c r="O39" i="18"/>
  <c r="AD38" i="18"/>
  <c r="AC38" i="18"/>
  <c r="AB38" i="18"/>
  <c r="AA38" i="18"/>
  <c r="Z38" i="18"/>
  <c r="Y38" i="18"/>
  <c r="X38" i="18"/>
  <c r="W38" i="18"/>
  <c r="V38" i="18"/>
  <c r="U38" i="18"/>
  <c r="T38" i="18"/>
  <c r="S38" i="18"/>
  <c r="R38" i="18"/>
  <c r="Q38" i="18"/>
  <c r="P38" i="18"/>
  <c r="O38" i="18"/>
  <c r="AD37" i="18"/>
  <c r="AC37" i="18"/>
  <c r="AB37" i="18"/>
  <c r="AA37" i="18"/>
  <c r="Z37" i="18"/>
  <c r="Y37" i="18"/>
  <c r="X37" i="18"/>
  <c r="W37" i="18"/>
  <c r="V37" i="18"/>
  <c r="U37" i="18"/>
  <c r="T37" i="18"/>
  <c r="S37" i="18"/>
  <c r="R37" i="18"/>
  <c r="Q37" i="18"/>
  <c r="P37" i="18"/>
  <c r="O37" i="18"/>
  <c r="AD36" i="18"/>
  <c r="AC36" i="18"/>
  <c r="AB36" i="18"/>
  <c r="AA36" i="18"/>
  <c r="Z36" i="18"/>
  <c r="Y36" i="18"/>
  <c r="X36" i="18"/>
  <c r="W36" i="18"/>
  <c r="V36" i="18"/>
  <c r="U36" i="18"/>
  <c r="T36" i="18"/>
  <c r="S36" i="18"/>
  <c r="R36" i="18"/>
  <c r="Q36" i="18"/>
  <c r="P36" i="18"/>
  <c r="O36" i="18"/>
  <c r="AD35" i="18"/>
  <c r="AC35" i="18"/>
  <c r="AB35" i="18"/>
  <c r="AA35" i="18"/>
  <c r="Z35" i="18"/>
  <c r="Y35" i="18"/>
  <c r="X35" i="18"/>
  <c r="W35" i="18"/>
  <c r="V35" i="18"/>
  <c r="U35" i="18"/>
  <c r="T35" i="18"/>
  <c r="S35" i="18"/>
  <c r="R35" i="18"/>
  <c r="Q35" i="18"/>
  <c r="P35" i="18"/>
  <c r="O35" i="18"/>
  <c r="AD34" i="18"/>
  <c r="AC34" i="18"/>
  <c r="AB34" i="18"/>
  <c r="AA34" i="18"/>
  <c r="Z34" i="18"/>
  <c r="Y34" i="18"/>
  <c r="X34" i="18"/>
  <c r="W34" i="18"/>
  <c r="V34" i="18"/>
  <c r="U34" i="18"/>
  <c r="T34" i="18"/>
  <c r="S34" i="18"/>
  <c r="R34" i="18"/>
  <c r="Q34" i="18"/>
  <c r="P34" i="18"/>
  <c r="O34" i="18"/>
  <c r="AD33" i="18"/>
  <c r="AC33" i="18"/>
  <c r="AB33" i="18"/>
  <c r="AA33" i="18"/>
  <c r="Z33" i="18"/>
  <c r="Y33" i="18"/>
  <c r="X33" i="18"/>
  <c r="W33" i="18"/>
  <c r="V33" i="18"/>
  <c r="U33" i="18"/>
  <c r="T33" i="18"/>
  <c r="S33" i="18"/>
  <c r="R33" i="18"/>
  <c r="Q33" i="18"/>
  <c r="P33" i="18"/>
  <c r="O33" i="18"/>
  <c r="AD32" i="18"/>
  <c r="AC32" i="18"/>
  <c r="AB32" i="18"/>
  <c r="AA32" i="18"/>
  <c r="Z32" i="18"/>
  <c r="Y32" i="18"/>
  <c r="X32" i="18"/>
  <c r="W32" i="18"/>
  <c r="V32" i="18"/>
  <c r="U32" i="18"/>
  <c r="T32" i="18"/>
  <c r="S32" i="18"/>
  <c r="R32" i="18"/>
  <c r="Q32" i="18"/>
  <c r="P32" i="18"/>
  <c r="O32" i="18"/>
  <c r="AD31" i="18"/>
  <c r="AC31" i="18"/>
  <c r="AB31" i="18"/>
  <c r="AA31" i="18"/>
  <c r="Z31" i="18"/>
  <c r="Y31" i="18"/>
  <c r="X31" i="18"/>
  <c r="W31" i="18"/>
  <c r="V31" i="18"/>
  <c r="U31" i="18"/>
  <c r="T31" i="18"/>
  <c r="S31" i="18"/>
  <c r="R31" i="18"/>
  <c r="Q31" i="18"/>
  <c r="P31" i="18"/>
  <c r="O31" i="18"/>
  <c r="AD30" i="18"/>
  <c r="AC30" i="18"/>
  <c r="AB30" i="18"/>
  <c r="AA30" i="18"/>
  <c r="Z30" i="18"/>
  <c r="Y30" i="18"/>
  <c r="X30" i="18"/>
  <c r="W30" i="18"/>
  <c r="V30" i="18"/>
  <c r="U30" i="18"/>
  <c r="T30" i="18"/>
  <c r="R30" i="18"/>
  <c r="AD29" i="18"/>
  <c r="AC29" i="18"/>
  <c r="AB29" i="18"/>
  <c r="AA29" i="18"/>
  <c r="Z29" i="18"/>
  <c r="Y29" i="18"/>
  <c r="X29" i="18"/>
  <c r="W29" i="18"/>
  <c r="V29" i="18"/>
  <c r="U29" i="18"/>
  <c r="T29" i="18"/>
  <c r="S29" i="18"/>
  <c r="R29" i="18"/>
  <c r="Q29" i="18"/>
  <c r="P29" i="18"/>
  <c r="O29" i="18"/>
  <c r="AD28" i="18"/>
  <c r="AC28" i="18"/>
  <c r="AB28" i="18"/>
  <c r="AA28" i="18"/>
  <c r="Z28" i="18"/>
  <c r="Y28" i="18"/>
  <c r="X28" i="18"/>
  <c r="W28" i="18"/>
  <c r="V28" i="18"/>
  <c r="U28" i="18"/>
  <c r="T28" i="18"/>
  <c r="S28" i="18"/>
  <c r="R28" i="18"/>
  <c r="Q28" i="18"/>
  <c r="P28" i="18"/>
  <c r="O28" i="18"/>
  <c r="AD27" i="18"/>
  <c r="AC27" i="18"/>
  <c r="AB27" i="18"/>
  <c r="AA27" i="18"/>
  <c r="Z27" i="18"/>
  <c r="Y27" i="18"/>
  <c r="X27" i="18"/>
  <c r="W27" i="18"/>
  <c r="V27" i="18"/>
  <c r="U27" i="18"/>
  <c r="T27" i="18"/>
  <c r="S27" i="18"/>
  <c r="R27" i="18"/>
  <c r="Q27" i="18"/>
  <c r="P27" i="18"/>
  <c r="O27" i="18"/>
  <c r="AD26" i="18"/>
  <c r="AC26" i="18"/>
  <c r="AB26" i="18"/>
  <c r="AA26" i="18"/>
  <c r="Z26" i="18"/>
  <c r="Y26" i="18"/>
  <c r="X26" i="18"/>
  <c r="W26" i="18"/>
  <c r="V26" i="18"/>
  <c r="U26" i="18"/>
  <c r="T26" i="18"/>
  <c r="S26" i="18"/>
  <c r="R26" i="18"/>
  <c r="Q26" i="18"/>
  <c r="P26" i="18"/>
  <c r="O26" i="18"/>
  <c r="AD25" i="18"/>
  <c r="AC25" i="18"/>
  <c r="AB25" i="18"/>
  <c r="AA25" i="18"/>
  <c r="Z25" i="18"/>
  <c r="Y25" i="18"/>
  <c r="X25" i="18"/>
  <c r="W25" i="18"/>
  <c r="V25" i="18"/>
  <c r="U25" i="18"/>
  <c r="T25" i="18"/>
  <c r="S25" i="18"/>
  <c r="R25" i="18"/>
  <c r="Q25" i="18"/>
  <c r="P25" i="18"/>
  <c r="O25" i="18"/>
  <c r="AD24" i="18"/>
  <c r="AC24" i="18"/>
  <c r="AB24" i="18"/>
  <c r="AA24" i="18"/>
  <c r="Z24" i="18"/>
  <c r="Y24" i="18"/>
  <c r="X24" i="18"/>
  <c r="W24" i="18"/>
  <c r="V24" i="18"/>
  <c r="U24" i="18"/>
  <c r="T24" i="18"/>
  <c r="S24" i="18"/>
  <c r="R24" i="18"/>
  <c r="Q24" i="18"/>
  <c r="P24" i="18"/>
  <c r="O24" i="18"/>
  <c r="AD23" i="18"/>
  <c r="AC23" i="18"/>
  <c r="AB23" i="18"/>
  <c r="AA23" i="18"/>
  <c r="Z23" i="18"/>
  <c r="Y23" i="18"/>
  <c r="X23" i="18"/>
  <c r="W23" i="18"/>
  <c r="V23" i="18"/>
  <c r="U23" i="18"/>
  <c r="T23" i="18"/>
  <c r="S23" i="18"/>
  <c r="R23" i="18"/>
  <c r="Q23" i="18"/>
  <c r="P23" i="18"/>
  <c r="O23" i="18"/>
  <c r="AD22" i="18"/>
  <c r="AC22" i="18"/>
  <c r="AB22" i="18"/>
  <c r="AA22" i="18"/>
  <c r="Z22" i="18"/>
  <c r="Y22" i="18"/>
  <c r="X22" i="18"/>
  <c r="W22" i="18"/>
  <c r="V22" i="18"/>
  <c r="U22" i="18"/>
  <c r="T22" i="18"/>
  <c r="S22" i="18"/>
  <c r="R22" i="18"/>
  <c r="Q22" i="18"/>
  <c r="P22" i="18"/>
  <c r="O22" i="18"/>
  <c r="AD21" i="18"/>
  <c r="AC21" i="18"/>
  <c r="AB21" i="18"/>
  <c r="AA21" i="18"/>
  <c r="Z21" i="18"/>
  <c r="Y21" i="18"/>
  <c r="X21" i="18"/>
  <c r="W21" i="18"/>
  <c r="V21" i="18"/>
  <c r="U21" i="18"/>
  <c r="T21" i="18"/>
  <c r="S21" i="18"/>
  <c r="R21" i="18"/>
  <c r="Q21" i="18"/>
  <c r="P21" i="18"/>
  <c r="O21" i="18"/>
  <c r="AD20" i="18"/>
  <c r="AC20" i="18"/>
  <c r="AB20" i="18"/>
  <c r="AA20" i="18"/>
  <c r="Z20" i="18"/>
  <c r="Y20" i="18"/>
  <c r="X20" i="18"/>
  <c r="W20" i="18"/>
  <c r="V20" i="18"/>
  <c r="U20" i="18"/>
  <c r="T20" i="18"/>
  <c r="S20" i="18"/>
  <c r="R20" i="18"/>
  <c r="Q20" i="18"/>
  <c r="P20" i="18"/>
  <c r="O20" i="18"/>
  <c r="AD19" i="18"/>
  <c r="AC19" i="18"/>
  <c r="AB19" i="18"/>
  <c r="AA19" i="18"/>
  <c r="Z19" i="18"/>
  <c r="Y19" i="18"/>
  <c r="X19" i="18"/>
  <c r="W19" i="18"/>
  <c r="V19" i="18"/>
  <c r="U19" i="18"/>
  <c r="T19" i="18"/>
  <c r="S19" i="18"/>
  <c r="R19" i="18"/>
  <c r="Q19" i="18"/>
  <c r="P19" i="18"/>
  <c r="O19" i="18"/>
  <c r="R18" i="18"/>
  <c r="AD17" i="18"/>
  <c r="AC17" i="18"/>
  <c r="AB17" i="18"/>
  <c r="AA17" i="18"/>
  <c r="Z17" i="18"/>
  <c r="Y17" i="18"/>
  <c r="X17" i="18"/>
  <c r="W17" i="18"/>
  <c r="V17" i="18"/>
  <c r="U17" i="18"/>
  <c r="T17" i="18"/>
  <c r="S17" i="18"/>
  <c r="R17" i="18"/>
  <c r="Q17" i="18"/>
  <c r="P17" i="18"/>
  <c r="O17" i="18"/>
  <c r="AD16" i="18"/>
  <c r="AC16" i="18"/>
  <c r="AB16" i="18"/>
  <c r="AA16" i="18"/>
  <c r="Z16" i="18"/>
  <c r="Y16" i="18"/>
  <c r="X16" i="18"/>
  <c r="W16" i="18"/>
  <c r="V16" i="18"/>
  <c r="U16" i="18"/>
  <c r="R16" i="18"/>
  <c r="AD15" i="18"/>
  <c r="AC15" i="18"/>
  <c r="AB15" i="18"/>
  <c r="AA15" i="18"/>
  <c r="Z15" i="18"/>
  <c r="Y15" i="18"/>
  <c r="X15" i="18"/>
  <c r="W15" i="18"/>
  <c r="V15" i="18"/>
  <c r="U15" i="18"/>
  <c r="T15" i="18"/>
  <c r="S15" i="18"/>
  <c r="R15" i="18"/>
  <c r="Q15" i="18"/>
  <c r="P15" i="18"/>
  <c r="O15" i="18"/>
  <c r="AD14" i="18"/>
  <c r="AC14" i="18"/>
  <c r="AB14" i="18"/>
  <c r="AA14" i="18"/>
  <c r="Z14" i="18"/>
  <c r="Y14" i="18"/>
  <c r="X14" i="18"/>
  <c r="W14" i="18"/>
  <c r="V14" i="18"/>
  <c r="U14" i="18"/>
  <c r="T14" i="18"/>
  <c r="S14" i="18"/>
  <c r="R14" i="18"/>
  <c r="Q14" i="18"/>
  <c r="P14" i="18"/>
  <c r="O14" i="18"/>
  <c r="AD13" i="18"/>
  <c r="AC13" i="18"/>
  <c r="AB13" i="18"/>
  <c r="AA13" i="18"/>
  <c r="Z13" i="18"/>
  <c r="Y13" i="18"/>
  <c r="X13" i="18"/>
  <c r="W13" i="18"/>
  <c r="V13" i="18"/>
  <c r="U13" i="18"/>
  <c r="T13" i="18"/>
  <c r="R13" i="18"/>
  <c r="AD12" i="18"/>
  <c r="AC12" i="18"/>
  <c r="AB12" i="18"/>
  <c r="AA12" i="18"/>
  <c r="Z12" i="18"/>
  <c r="Y12" i="18"/>
  <c r="X12" i="18"/>
  <c r="W12" i="18"/>
  <c r="V12" i="18"/>
  <c r="U12" i="18"/>
  <c r="T12" i="18"/>
  <c r="S12" i="18"/>
  <c r="R12" i="18"/>
  <c r="Q12" i="18"/>
  <c r="P12" i="18"/>
  <c r="O12" i="18"/>
  <c r="AD11" i="18"/>
  <c r="AC11" i="18"/>
  <c r="AB11" i="18"/>
  <c r="AA11" i="18"/>
  <c r="Z11" i="18"/>
  <c r="Y11" i="18"/>
  <c r="X11" i="18"/>
  <c r="W11" i="18"/>
  <c r="V11" i="18"/>
  <c r="U11" i="18"/>
  <c r="T11" i="18"/>
  <c r="S11" i="18"/>
  <c r="R11" i="18"/>
  <c r="Q11" i="18"/>
  <c r="P11" i="18"/>
  <c r="O11" i="18"/>
  <c r="AD10" i="18"/>
  <c r="AC10" i="18"/>
  <c r="AB10" i="18"/>
  <c r="AA10" i="18"/>
  <c r="Z10" i="18"/>
  <c r="Y10" i="18"/>
  <c r="X10" i="18"/>
  <c r="W10" i="18"/>
  <c r="V10" i="18"/>
  <c r="U10" i="18"/>
  <c r="T10" i="18"/>
  <c r="S10" i="18"/>
  <c r="R10" i="18"/>
  <c r="Q10" i="18"/>
  <c r="P10" i="18"/>
  <c r="O10" i="18"/>
  <c r="AD9" i="18"/>
  <c r="AC9" i="18"/>
  <c r="AB9" i="18"/>
  <c r="AA9" i="18"/>
  <c r="Z9" i="18"/>
  <c r="Y9" i="18"/>
  <c r="X9" i="18"/>
  <c r="W9" i="18"/>
  <c r="V9" i="18"/>
  <c r="U9" i="18"/>
  <c r="T9" i="18"/>
  <c r="S9" i="18"/>
  <c r="R9" i="18"/>
  <c r="Q9" i="18"/>
  <c r="P9" i="18"/>
  <c r="O9" i="18"/>
  <c r="AD8" i="18"/>
  <c r="AC8" i="18"/>
  <c r="AB8" i="18"/>
  <c r="AA8" i="18"/>
  <c r="Z8" i="18"/>
  <c r="Y8" i="18"/>
  <c r="X8" i="18"/>
  <c r="W8" i="18"/>
  <c r="V8" i="18"/>
  <c r="U8" i="18"/>
  <c r="T8" i="18"/>
  <c r="S8" i="18"/>
  <c r="R8" i="18"/>
  <c r="Q8" i="18"/>
  <c r="P8" i="18"/>
  <c r="O8" i="18"/>
  <c r="AD7" i="18"/>
  <c r="AC7" i="18"/>
  <c r="AB7" i="18"/>
  <c r="AA7" i="18"/>
  <c r="Z7" i="18"/>
  <c r="Y7" i="18"/>
  <c r="X7" i="18"/>
  <c r="W7" i="18"/>
  <c r="V7" i="18"/>
  <c r="U7" i="18"/>
  <c r="T7" i="18"/>
  <c r="S7" i="18"/>
  <c r="R7" i="18"/>
  <c r="Q7" i="18"/>
  <c r="P7" i="18"/>
  <c r="O7" i="18"/>
  <c r="AD6" i="18"/>
  <c r="AC6" i="18"/>
  <c r="AB6" i="18"/>
  <c r="AA6" i="18"/>
  <c r="Z6" i="18"/>
  <c r="Y6" i="18"/>
  <c r="X6" i="18"/>
  <c r="W6" i="18"/>
  <c r="V6" i="18"/>
  <c r="U6" i="18"/>
  <c r="T6" i="18"/>
  <c r="S6" i="18"/>
  <c r="R6" i="18"/>
  <c r="AD5" i="18"/>
  <c r="AC5" i="18"/>
  <c r="AB5" i="18"/>
  <c r="AA5" i="18"/>
  <c r="Z5" i="18"/>
  <c r="Y5" i="18"/>
  <c r="X5" i="18"/>
  <c r="W5" i="18"/>
  <c r="V5" i="18"/>
  <c r="U5" i="18"/>
  <c r="T5" i="18"/>
  <c r="S5" i="18"/>
  <c r="R5" i="18"/>
  <c r="Q5" i="18"/>
  <c r="P5" i="18"/>
  <c r="O5" i="18"/>
  <c r="AD3" i="18"/>
  <c r="AC3" i="18"/>
  <c r="AB3" i="18"/>
  <c r="AA3" i="18"/>
  <c r="Z3" i="18"/>
  <c r="Y3" i="18"/>
  <c r="X3" i="18"/>
  <c r="W3" i="18"/>
  <c r="V3" i="18"/>
  <c r="U3" i="18"/>
  <c r="T3" i="18"/>
  <c r="S3" i="18"/>
  <c r="W2" i="18"/>
  <c r="T2" i="18"/>
  <c r="T1" i="18"/>
  <c r="O57" i="17"/>
  <c r="Q56" i="17"/>
  <c r="P56" i="17"/>
  <c r="O56" i="17"/>
  <c r="Q55" i="17"/>
  <c r="P55" i="17"/>
  <c r="O55" i="17"/>
  <c r="Q54" i="17"/>
  <c r="P54" i="17"/>
  <c r="O54" i="17"/>
  <c r="Q53" i="17"/>
  <c r="P53" i="17"/>
  <c r="O53" i="17"/>
  <c r="Q51" i="17"/>
  <c r="P51" i="17"/>
  <c r="O51" i="17"/>
  <c r="Q50" i="17"/>
  <c r="P50" i="17"/>
  <c r="O50" i="17"/>
  <c r="Q49" i="17"/>
  <c r="P49" i="17"/>
  <c r="O49" i="17"/>
  <c r="Q48" i="17"/>
  <c r="P48" i="17"/>
  <c r="O48" i="17"/>
  <c r="Q47" i="17"/>
  <c r="P47" i="17"/>
  <c r="O47" i="17"/>
  <c r="Q46" i="17"/>
  <c r="P46" i="17"/>
  <c r="O46" i="17"/>
  <c r="Q45" i="17"/>
  <c r="P45" i="17"/>
  <c r="O45" i="17"/>
  <c r="Q44" i="17"/>
  <c r="P44" i="17"/>
  <c r="O44" i="17"/>
  <c r="Q43" i="17"/>
  <c r="P43" i="17"/>
  <c r="O43" i="17"/>
  <c r="Q42" i="17"/>
  <c r="P42" i="17"/>
  <c r="O42" i="17"/>
  <c r="Q41" i="17"/>
  <c r="P41" i="17"/>
  <c r="O41" i="17"/>
  <c r="Q40" i="17"/>
  <c r="P40" i="17"/>
  <c r="O40" i="17"/>
  <c r="Q39" i="17"/>
  <c r="P39" i="17"/>
  <c r="O39" i="17"/>
  <c r="Q38" i="17"/>
  <c r="P38" i="17"/>
  <c r="O38" i="17"/>
  <c r="Q37" i="17"/>
  <c r="P37" i="17"/>
  <c r="O37" i="17"/>
  <c r="Q36" i="17"/>
  <c r="P36" i="17"/>
  <c r="O36" i="17"/>
  <c r="Q35" i="17"/>
  <c r="P35" i="17"/>
  <c r="O35" i="17"/>
  <c r="Q34" i="17"/>
  <c r="P34" i="17"/>
  <c r="O34" i="17"/>
  <c r="Q33" i="17"/>
  <c r="P33" i="17"/>
  <c r="O33" i="17"/>
  <c r="Q32" i="17"/>
  <c r="P32" i="17"/>
  <c r="O32" i="17"/>
  <c r="Q31" i="17"/>
  <c r="P31" i="17"/>
  <c r="O31" i="17"/>
  <c r="Q29" i="17"/>
  <c r="P29" i="17"/>
  <c r="O29" i="17"/>
  <c r="Q28" i="17"/>
  <c r="P28" i="17"/>
  <c r="O28" i="17"/>
  <c r="Q27" i="17"/>
  <c r="P27" i="17"/>
  <c r="O27" i="17"/>
  <c r="Q26" i="17"/>
  <c r="P26" i="17"/>
  <c r="O26" i="17"/>
  <c r="Q25" i="17"/>
  <c r="P25" i="17"/>
  <c r="O25" i="17"/>
  <c r="Q24" i="17"/>
  <c r="P24" i="17"/>
  <c r="O24" i="17"/>
  <c r="Q23" i="17"/>
  <c r="P23" i="17"/>
  <c r="O23" i="17"/>
  <c r="Q22" i="17"/>
  <c r="P22" i="17"/>
  <c r="O22" i="17"/>
  <c r="Q21" i="17"/>
  <c r="P21" i="17"/>
  <c r="O21" i="17"/>
  <c r="Q20" i="17"/>
  <c r="P20" i="17"/>
  <c r="O20" i="17"/>
  <c r="Q19" i="17"/>
  <c r="P19" i="17"/>
  <c r="O19" i="17"/>
  <c r="Q17" i="17"/>
  <c r="P17" i="17"/>
  <c r="O17" i="17"/>
  <c r="Q15" i="17"/>
  <c r="P15" i="17"/>
  <c r="O15" i="17"/>
  <c r="Q14" i="17"/>
  <c r="P14" i="17"/>
  <c r="O14" i="17"/>
  <c r="Q12" i="17"/>
  <c r="P12" i="17"/>
  <c r="O12" i="17"/>
  <c r="Q11" i="17"/>
  <c r="P11" i="17"/>
  <c r="O11" i="17"/>
  <c r="Q10" i="17"/>
  <c r="P10" i="17"/>
  <c r="O10" i="17"/>
  <c r="Q9" i="17"/>
  <c r="P9" i="17"/>
  <c r="O9" i="17"/>
  <c r="Q8" i="17"/>
  <c r="P8" i="17"/>
  <c r="O8" i="17"/>
  <c r="Q7" i="17"/>
  <c r="P7" i="17"/>
  <c r="O7" i="17"/>
  <c r="Q5" i="17"/>
  <c r="P5" i="17"/>
  <c r="O5" i="17"/>
  <c r="T3" i="17"/>
  <c r="T2" i="17"/>
  <c r="O57" i="16"/>
  <c r="Q56" i="16"/>
  <c r="P56" i="16"/>
  <c r="O56" i="16"/>
  <c r="Q55" i="16"/>
  <c r="P55" i="16"/>
  <c r="O55" i="16"/>
  <c r="Q54" i="16"/>
  <c r="P54" i="16"/>
  <c r="O54" i="16"/>
  <c r="Q53" i="16"/>
  <c r="P53" i="16"/>
  <c r="O53" i="16"/>
  <c r="Q51" i="16"/>
  <c r="P51" i="16"/>
  <c r="O51" i="16"/>
  <c r="Q50" i="16"/>
  <c r="P50" i="16"/>
  <c r="O50" i="16"/>
  <c r="Q49" i="16"/>
  <c r="P49" i="16"/>
  <c r="O49" i="16"/>
  <c r="Q48" i="16"/>
  <c r="P48" i="16"/>
  <c r="O48" i="16"/>
  <c r="Q47" i="16"/>
  <c r="P47" i="16"/>
  <c r="O47" i="16"/>
  <c r="Q46" i="16"/>
  <c r="P46" i="16"/>
  <c r="O46" i="16"/>
  <c r="Q45" i="16"/>
  <c r="P45" i="16"/>
  <c r="O45" i="16"/>
  <c r="Q44" i="16"/>
  <c r="P44" i="16"/>
  <c r="O44" i="16"/>
  <c r="Q43" i="16"/>
  <c r="P43" i="16"/>
  <c r="O43" i="16"/>
  <c r="Q42" i="16"/>
  <c r="P42" i="16"/>
  <c r="O42" i="16"/>
  <c r="Q41" i="16"/>
  <c r="P41" i="16"/>
  <c r="O41" i="16"/>
  <c r="Q40" i="16"/>
  <c r="P40" i="16"/>
  <c r="O40" i="16"/>
  <c r="Q39" i="16"/>
  <c r="P39" i="16"/>
  <c r="O39" i="16"/>
  <c r="Q38" i="16"/>
  <c r="P38" i="16"/>
  <c r="O38" i="16"/>
  <c r="Q37" i="16"/>
  <c r="P37" i="16"/>
  <c r="O37" i="16"/>
  <c r="Q36" i="16"/>
  <c r="P36" i="16"/>
  <c r="O36" i="16"/>
  <c r="Q35" i="16"/>
  <c r="P35" i="16"/>
  <c r="O35" i="16"/>
  <c r="Q34" i="16"/>
  <c r="P34" i="16"/>
  <c r="O34" i="16"/>
  <c r="Q33" i="16"/>
  <c r="P33" i="16"/>
  <c r="O33" i="16"/>
  <c r="Q32" i="16"/>
  <c r="P32" i="16"/>
  <c r="O32" i="16"/>
  <c r="Q31" i="16"/>
  <c r="P31" i="16"/>
  <c r="O31" i="16"/>
  <c r="Q29" i="16"/>
  <c r="P29" i="16"/>
  <c r="O29" i="16"/>
  <c r="Q28" i="16"/>
  <c r="P28" i="16"/>
  <c r="O28" i="16"/>
  <c r="Q27" i="16"/>
  <c r="P27" i="16"/>
  <c r="O27" i="16"/>
  <c r="Q26" i="16"/>
  <c r="P26" i="16"/>
  <c r="O26" i="16"/>
  <c r="Q25" i="16"/>
  <c r="P25" i="16"/>
  <c r="O25" i="16"/>
  <c r="Q24" i="16"/>
  <c r="P24" i="16"/>
  <c r="O24" i="16"/>
  <c r="Q23" i="16"/>
  <c r="P23" i="16"/>
  <c r="O23" i="16"/>
  <c r="Q22" i="16"/>
  <c r="P22" i="16"/>
  <c r="O22" i="16"/>
  <c r="Q21" i="16"/>
  <c r="P21" i="16"/>
  <c r="O21" i="16"/>
  <c r="Q20" i="16"/>
  <c r="P20" i="16"/>
  <c r="O20" i="16"/>
  <c r="Q19" i="16"/>
  <c r="P19" i="16"/>
  <c r="O19" i="16"/>
  <c r="Q17" i="16"/>
  <c r="P17" i="16"/>
  <c r="O17" i="16"/>
  <c r="Q15" i="16"/>
  <c r="P15" i="16"/>
  <c r="O15" i="16"/>
  <c r="Q14" i="16"/>
  <c r="P14" i="16"/>
  <c r="O14" i="16"/>
  <c r="Q12" i="16"/>
  <c r="P12" i="16"/>
  <c r="O12" i="16"/>
  <c r="Q11" i="16"/>
  <c r="P11" i="16"/>
  <c r="O11" i="16"/>
  <c r="Q10" i="16"/>
  <c r="P10" i="16"/>
  <c r="O10" i="16"/>
  <c r="Q9" i="16"/>
  <c r="P9" i="16"/>
  <c r="O9" i="16"/>
  <c r="Q8" i="16"/>
  <c r="P8" i="16"/>
  <c r="O8" i="16"/>
  <c r="Q7" i="16"/>
  <c r="P7" i="16"/>
  <c r="O7" i="16"/>
  <c r="Q5" i="16"/>
  <c r="P5" i="16"/>
  <c r="O5" i="16"/>
  <c r="T3" i="16"/>
  <c r="T2" i="16"/>
  <c r="O57" i="15"/>
  <c r="Q56" i="15"/>
  <c r="P56" i="15"/>
  <c r="O56" i="15"/>
  <c r="Q55" i="15"/>
  <c r="P55" i="15"/>
  <c r="O55" i="15"/>
  <c r="Q54" i="15"/>
  <c r="P54" i="15"/>
  <c r="O54" i="15"/>
  <c r="Q53" i="15"/>
  <c r="P53" i="15"/>
  <c r="O53" i="15"/>
  <c r="Q51" i="15"/>
  <c r="P51" i="15"/>
  <c r="O51" i="15"/>
  <c r="Q50" i="15"/>
  <c r="P50" i="15"/>
  <c r="O50" i="15"/>
  <c r="Q49" i="15"/>
  <c r="P49" i="15"/>
  <c r="O49" i="15"/>
  <c r="Q48" i="15"/>
  <c r="P48" i="15"/>
  <c r="O48" i="15"/>
  <c r="Q47" i="15"/>
  <c r="P47" i="15"/>
  <c r="O47" i="15"/>
  <c r="Q46" i="15"/>
  <c r="P46" i="15"/>
  <c r="O46" i="15"/>
  <c r="Q45" i="15"/>
  <c r="P45" i="15"/>
  <c r="O45" i="15"/>
  <c r="Q44" i="15"/>
  <c r="P44" i="15"/>
  <c r="O44" i="15"/>
  <c r="Q43" i="15"/>
  <c r="P43" i="15"/>
  <c r="O43" i="15"/>
  <c r="Q42" i="15"/>
  <c r="P42" i="15"/>
  <c r="O42" i="15"/>
  <c r="Q41" i="15"/>
  <c r="P41" i="15"/>
  <c r="O41" i="15"/>
  <c r="Q40" i="15"/>
  <c r="P40" i="15"/>
  <c r="O40" i="15"/>
  <c r="Q39" i="15"/>
  <c r="P39" i="15"/>
  <c r="O39" i="15"/>
  <c r="Q38" i="15"/>
  <c r="P38" i="15"/>
  <c r="O38" i="15"/>
  <c r="Q37" i="15"/>
  <c r="P37" i="15"/>
  <c r="O37" i="15"/>
  <c r="Q36" i="15"/>
  <c r="P36" i="15"/>
  <c r="O36" i="15"/>
  <c r="Q35" i="15"/>
  <c r="P35" i="15"/>
  <c r="O35" i="15"/>
  <c r="Q34" i="15"/>
  <c r="P34" i="15"/>
  <c r="O34" i="15"/>
  <c r="Q33" i="15"/>
  <c r="P33" i="15"/>
  <c r="O33" i="15"/>
  <c r="Q32" i="15"/>
  <c r="P32" i="15"/>
  <c r="O32" i="15"/>
  <c r="Q31" i="15"/>
  <c r="P31" i="15"/>
  <c r="O31" i="15"/>
  <c r="Q29" i="15"/>
  <c r="P29" i="15"/>
  <c r="O29" i="15"/>
  <c r="Q28" i="15"/>
  <c r="P28" i="15"/>
  <c r="O28" i="15"/>
  <c r="Q27" i="15"/>
  <c r="P27" i="15"/>
  <c r="O27" i="15"/>
  <c r="Q26" i="15"/>
  <c r="P26" i="15"/>
  <c r="O26" i="15"/>
  <c r="Q25" i="15"/>
  <c r="P25" i="15"/>
  <c r="O25" i="15"/>
  <c r="Q24" i="15"/>
  <c r="P24" i="15"/>
  <c r="O24" i="15"/>
  <c r="Q23" i="15"/>
  <c r="P23" i="15"/>
  <c r="O23" i="15"/>
  <c r="Q22" i="15"/>
  <c r="P22" i="15"/>
  <c r="O22" i="15"/>
  <c r="Q21" i="15"/>
  <c r="P21" i="15"/>
  <c r="O21" i="15"/>
  <c r="Q20" i="15"/>
  <c r="P20" i="15"/>
  <c r="O20" i="15"/>
  <c r="Q19" i="15"/>
  <c r="P19" i="15"/>
  <c r="O19" i="15"/>
  <c r="Q17" i="15"/>
  <c r="P17" i="15"/>
  <c r="O17" i="15"/>
  <c r="Q15" i="15"/>
  <c r="P15" i="15"/>
  <c r="O15" i="15"/>
  <c r="Q14" i="15"/>
  <c r="P14" i="15"/>
  <c r="O14" i="15"/>
  <c r="Q12" i="15"/>
  <c r="P12" i="15"/>
  <c r="O12" i="15"/>
  <c r="Q11" i="15"/>
  <c r="P11" i="15"/>
  <c r="O11" i="15"/>
  <c r="Q10" i="15"/>
  <c r="P10" i="15"/>
  <c r="O10" i="15"/>
  <c r="Q9" i="15"/>
  <c r="P9" i="15"/>
  <c r="O9" i="15"/>
  <c r="Q8" i="15"/>
  <c r="P8" i="15"/>
  <c r="O8" i="15"/>
  <c r="Q7" i="15"/>
  <c r="P7" i="15"/>
  <c r="O7" i="15"/>
  <c r="Q5" i="15"/>
  <c r="P5" i="15"/>
  <c r="O5" i="15"/>
  <c r="T3" i="15"/>
  <c r="T2" i="15"/>
  <c r="Q56" i="14"/>
  <c r="P56" i="14"/>
  <c r="O56" i="14"/>
  <c r="Q55" i="14"/>
  <c r="P55" i="14"/>
  <c r="O55" i="14"/>
  <c r="Q54" i="14"/>
  <c r="P54" i="14"/>
  <c r="O54" i="14"/>
  <c r="Q53" i="14"/>
  <c r="P53" i="14"/>
  <c r="O53" i="14"/>
  <c r="Q51" i="14"/>
  <c r="P51" i="14"/>
  <c r="O51" i="14"/>
  <c r="Q50" i="14"/>
  <c r="P50" i="14"/>
  <c r="O50" i="14"/>
  <c r="Q49" i="14"/>
  <c r="P49" i="14"/>
  <c r="O49" i="14"/>
  <c r="Q48" i="14"/>
  <c r="P48" i="14"/>
  <c r="O48" i="14"/>
  <c r="Q47" i="14"/>
  <c r="P47" i="14"/>
  <c r="O47" i="14"/>
  <c r="Q46" i="14"/>
  <c r="P46" i="14"/>
  <c r="O46" i="14"/>
  <c r="Q45" i="14"/>
  <c r="P45" i="14"/>
  <c r="O45" i="14"/>
  <c r="Q44" i="14"/>
  <c r="P44" i="14"/>
  <c r="O44" i="14"/>
  <c r="Q43" i="14"/>
  <c r="P43" i="14"/>
  <c r="O43" i="14"/>
  <c r="Q42" i="14"/>
  <c r="P42" i="14"/>
  <c r="O42" i="14"/>
  <c r="Q41" i="14"/>
  <c r="P41" i="14"/>
  <c r="O41" i="14"/>
  <c r="Q40" i="14"/>
  <c r="P40" i="14"/>
  <c r="O40" i="14"/>
  <c r="Q39" i="14"/>
  <c r="P39" i="14"/>
  <c r="O39" i="14"/>
  <c r="Q38" i="14"/>
  <c r="P38" i="14"/>
  <c r="O38" i="14"/>
  <c r="Q37" i="14"/>
  <c r="P37" i="14"/>
  <c r="O37" i="14"/>
  <c r="Q36" i="14"/>
  <c r="P36" i="14"/>
  <c r="O36" i="14"/>
  <c r="Q35" i="14"/>
  <c r="P35" i="14"/>
  <c r="O35" i="14"/>
  <c r="Q34" i="14"/>
  <c r="P34" i="14"/>
  <c r="O34" i="14"/>
  <c r="Q33" i="14"/>
  <c r="P33" i="14"/>
  <c r="O33" i="14"/>
  <c r="Q32" i="14"/>
  <c r="P32" i="14"/>
  <c r="O32" i="14"/>
  <c r="Q31" i="14"/>
  <c r="P31" i="14"/>
  <c r="O31" i="14"/>
  <c r="Q29" i="14"/>
  <c r="P29" i="14"/>
  <c r="O29" i="14"/>
  <c r="Q28" i="14"/>
  <c r="P28" i="14"/>
  <c r="O28" i="14"/>
  <c r="Q27" i="14"/>
  <c r="P27" i="14"/>
  <c r="O27" i="14"/>
  <c r="Q26" i="14"/>
  <c r="P26" i="14"/>
  <c r="O26" i="14"/>
  <c r="Q25" i="14"/>
  <c r="P25" i="14"/>
  <c r="O25" i="14"/>
  <c r="Q24" i="14"/>
  <c r="P24" i="14"/>
  <c r="O24" i="14"/>
  <c r="Q23" i="14"/>
  <c r="P23" i="14"/>
  <c r="O23" i="14"/>
  <c r="Q22" i="14"/>
  <c r="P22" i="14"/>
  <c r="O22" i="14"/>
  <c r="Q21" i="14"/>
  <c r="P21" i="14"/>
  <c r="O21" i="14"/>
  <c r="Q20" i="14"/>
  <c r="P20" i="14"/>
  <c r="O20" i="14"/>
  <c r="Q19" i="14"/>
  <c r="P19" i="14"/>
  <c r="O19" i="14"/>
  <c r="Q17" i="14"/>
  <c r="P17" i="14"/>
  <c r="O17" i="14"/>
  <c r="Q15" i="14"/>
  <c r="P15" i="14"/>
  <c r="O15" i="14"/>
  <c r="P14" i="14"/>
  <c r="O14" i="14"/>
  <c r="P12" i="14"/>
  <c r="O12" i="14"/>
  <c r="P11" i="14"/>
  <c r="O11" i="14"/>
  <c r="P10" i="14"/>
  <c r="O10" i="14"/>
  <c r="P9" i="14"/>
  <c r="O9" i="14"/>
  <c r="P8" i="14"/>
  <c r="O8" i="14"/>
  <c r="P7" i="14"/>
  <c r="O7" i="14"/>
  <c r="P5" i="14"/>
  <c r="O5" i="14"/>
  <c r="T3" i="14"/>
  <c r="T2" i="14"/>
  <c r="P56" i="13"/>
  <c r="O56" i="13"/>
  <c r="P55" i="13"/>
  <c r="O55" i="13"/>
  <c r="P54" i="13"/>
  <c r="O54" i="13"/>
  <c r="P53" i="13"/>
  <c r="O53" i="13"/>
  <c r="P51" i="13"/>
  <c r="O51" i="13"/>
  <c r="P50" i="13"/>
  <c r="O50" i="13"/>
  <c r="P49" i="13"/>
  <c r="O49" i="13"/>
  <c r="P48" i="13"/>
  <c r="O48" i="13"/>
  <c r="P47" i="13"/>
  <c r="O47" i="13"/>
  <c r="P46" i="13"/>
  <c r="O46" i="13"/>
  <c r="P45" i="13"/>
  <c r="O45" i="13"/>
  <c r="P44" i="13"/>
  <c r="O44" i="13"/>
  <c r="P43" i="13"/>
  <c r="O43" i="13"/>
  <c r="P42" i="13"/>
  <c r="O42" i="13"/>
  <c r="P41" i="13"/>
  <c r="O41" i="13"/>
  <c r="P40" i="13"/>
  <c r="O40" i="13"/>
  <c r="P39" i="13"/>
  <c r="O39" i="13"/>
  <c r="P38" i="13"/>
  <c r="O38" i="13"/>
  <c r="P37" i="13"/>
  <c r="O37" i="13"/>
  <c r="P36" i="13"/>
  <c r="O36" i="13"/>
  <c r="P35" i="13"/>
  <c r="O35" i="13"/>
  <c r="P34" i="13"/>
  <c r="O34" i="13"/>
  <c r="P33" i="13"/>
  <c r="O33" i="13"/>
  <c r="P32" i="13"/>
  <c r="O32" i="13"/>
  <c r="P31" i="13"/>
  <c r="O31" i="13"/>
  <c r="P29" i="13"/>
  <c r="O29" i="13"/>
  <c r="P28" i="13"/>
  <c r="O28" i="13"/>
  <c r="P27" i="13"/>
  <c r="O27" i="13"/>
  <c r="P26" i="13"/>
  <c r="O26" i="13"/>
  <c r="P25" i="13"/>
  <c r="O25" i="13"/>
  <c r="P24" i="13"/>
  <c r="O24" i="13"/>
  <c r="P23" i="13"/>
  <c r="O23" i="13"/>
  <c r="P22" i="13"/>
  <c r="O22" i="13"/>
  <c r="P21" i="13"/>
  <c r="O21" i="13"/>
  <c r="P20" i="13"/>
  <c r="O20" i="13"/>
  <c r="P19" i="13"/>
  <c r="O19" i="13"/>
  <c r="P17" i="13"/>
  <c r="O17" i="13"/>
  <c r="P15" i="13"/>
  <c r="O15" i="13"/>
  <c r="P14" i="13"/>
  <c r="O14" i="13"/>
  <c r="P12" i="13"/>
  <c r="O12" i="13"/>
  <c r="P11" i="13"/>
  <c r="O11" i="13"/>
  <c r="P10" i="13"/>
  <c r="O10" i="13"/>
  <c r="P9" i="13"/>
  <c r="O9" i="13"/>
  <c r="P8" i="13"/>
  <c r="O8" i="13"/>
  <c r="P7" i="13"/>
  <c r="O7" i="13"/>
  <c r="P5" i="13"/>
  <c r="O5" i="13"/>
  <c r="T3" i="13"/>
  <c r="T2" i="13"/>
  <c r="P56" i="12"/>
  <c r="O56" i="12"/>
  <c r="P55" i="12"/>
  <c r="O55" i="12"/>
  <c r="P54" i="12"/>
  <c r="O54" i="12"/>
  <c r="P53" i="12"/>
  <c r="O53" i="12"/>
  <c r="P51" i="12"/>
  <c r="O51" i="12"/>
  <c r="P50" i="12"/>
  <c r="O50" i="12"/>
  <c r="P49" i="12"/>
  <c r="O49" i="12"/>
  <c r="P48" i="12"/>
  <c r="O48" i="12"/>
  <c r="P47" i="12"/>
  <c r="O47" i="12"/>
  <c r="P46" i="12"/>
  <c r="O46" i="12"/>
  <c r="P45" i="12"/>
  <c r="O45" i="12"/>
  <c r="P44" i="12"/>
  <c r="O44" i="12"/>
  <c r="P43" i="12"/>
  <c r="O43" i="12"/>
  <c r="P42" i="12"/>
  <c r="O42" i="12"/>
  <c r="P41" i="12"/>
  <c r="O41" i="12"/>
  <c r="P40" i="12"/>
  <c r="O40" i="12"/>
  <c r="P39" i="12"/>
  <c r="O39" i="12"/>
  <c r="P38" i="12"/>
  <c r="O38" i="12"/>
  <c r="P37" i="12"/>
  <c r="O37" i="12"/>
  <c r="P36" i="12"/>
  <c r="O36" i="12"/>
  <c r="P35" i="12"/>
  <c r="O35" i="12"/>
  <c r="P34" i="12"/>
  <c r="O34" i="12"/>
  <c r="P33" i="12"/>
  <c r="O33" i="12"/>
  <c r="P32" i="12"/>
  <c r="O32" i="12"/>
  <c r="P31" i="12"/>
  <c r="O31" i="12"/>
  <c r="P29" i="12"/>
  <c r="O29" i="12"/>
  <c r="P28" i="12"/>
  <c r="O28" i="12"/>
  <c r="P27" i="12"/>
  <c r="O27" i="12"/>
  <c r="P26" i="12"/>
  <c r="O26" i="12"/>
  <c r="P25" i="12"/>
  <c r="O25" i="12"/>
  <c r="P24" i="12"/>
  <c r="O24" i="12"/>
  <c r="P23" i="12"/>
  <c r="O23" i="12"/>
  <c r="P22" i="12"/>
  <c r="O22" i="12"/>
  <c r="P21" i="12"/>
  <c r="O21" i="12"/>
  <c r="P20" i="12"/>
  <c r="O20" i="12"/>
  <c r="P19" i="12"/>
  <c r="O19" i="12"/>
  <c r="P17" i="12"/>
  <c r="O17" i="12"/>
  <c r="P15" i="12"/>
  <c r="O15" i="12"/>
  <c r="P14" i="12"/>
  <c r="O14" i="12"/>
  <c r="P12" i="12"/>
  <c r="O12" i="12"/>
  <c r="P11" i="12"/>
  <c r="O11" i="12"/>
  <c r="P10" i="12"/>
  <c r="O10" i="12"/>
  <c r="P9" i="12"/>
  <c r="O9" i="12"/>
  <c r="P8" i="12"/>
  <c r="O8" i="12"/>
  <c r="P7" i="12"/>
  <c r="O7" i="12"/>
  <c r="P5" i="12"/>
  <c r="O5" i="12"/>
  <c r="T3" i="12"/>
  <c r="T2" i="12"/>
  <c r="P56" i="11"/>
  <c r="O56" i="11"/>
  <c r="P55" i="11"/>
  <c r="O55" i="11"/>
  <c r="P54" i="11"/>
  <c r="O54" i="11"/>
  <c r="P53" i="11"/>
  <c r="O53" i="11"/>
  <c r="P51" i="11"/>
  <c r="O51" i="11"/>
  <c r="P50" i="11"/>
  <c r="O50" i="11"/>
  <c r="P49" i="11"/>
  <c r="O49" i="11"/>
  <c r="P48" i="11"/>
  <c r="O48" i="11"/>
  <c r="P47" i="11"/>
  <c r="O47" i="11"/>
  <c r="P46" i="11"/>
  <c r="O46" i="11"/>
  <c r="P45" i="11"/>
  <c r="O45" i="11"/>
  <c r="P44" i="11"/>
  <c r="O44" i="11"/>
  <c r="P43" i="11"/>
  <c r="O43" i="11"/>
  <c r="P42" i="11"/>
  <c r="O42" i="11"/>
  <c r="P41" i="11"/>
  <c r="O41" i="11"/>
  <c r="P40" i="11"/>
  <c r="O40" i="11"/>
  <c r="P39" i="11"/>
  <c r="O39" i="11"/>
  <c r="P38" i="11"/>
  <c r="O38" i="11"/>
  <c r="P37" i="11"/>
  <c r="O37" i="11"/>
  <c r="P36" i="11"/>
  <c r="O36" i="11"/>
  <c r="P35" i="11"/>
  <c r="O35" i="11"/>
  <c r="P34" i="11"/>
  <c r="O34" i="11"/>
  <c r="P33" i="11"/>
  <c r="O33" i="11"/>
  <c r="P32" i="11"/>
  <c r="O32" i="11"/>
  <c r="P31" i="11"/>
  <c r="O31" i="11"/>
  <c r="P29" i="11"/>
  <c r="O29" i="11"/>
  <c r="P28" i="11"/>
  <c r="O28" i="11"/>
  <c r="P27" i="11"/>
  <c r="O27" i="11"/>
  <c r="P26" i="11"/>
  <c r="O26" i="11"/>
  <c r="P25" i="11"/>
  <c r="O25" i="11"/>
  <c r="P24" i="11"/>
  <c r="O24" i="11"/>
  <c r="P23" i="11"/>
  <c r="O23" i="11"/>
  <c r="P22" i="11"/>
  <c r="O22" i="11"/>
  <c r="P21" i="11"/>
  <c r="O21" i="11"/>
  <c r="P20" i="11"/>
  <c r="O20" i="11"/>
  <c r="P19" i="11"/>
  <c r="O19" i="11"/>
  <c r="P17" i="11"/>
  <c r="O17" i="11"/>
  <c r="P15" i="11"/>
  <c r="O15" i="11"/>
  <c r="P14" i="11"/>
  <c r="O14" i="11"/>
  <c r="P12" i="11"/>
  <c r="O12" i="11"/>
  <c r="P11" i="11"/>
  <c r="O11" i="11"/>
  <c r="P10" i="11"/>
  <c r="O10" i="11"/>
  <c r="P9" i="11"/>
  <c r="O9" i="11"/>
  <c r="P8" i="11"/>
  <c r="O8" i="11"/>
  <c r="P7" i="11"/>
  <c r="O7" i="11"/>
  <c r="P5" i="11"/>
  <c r="O5" i="11"/>
  <c r="T3" i="11"/>
  <c r="T2" i="11"/>
  <c r="P56" i="10"/>
  <c r="O56" i="10"/>
  <c r="P55" i="10"/>
  <c r="O55" i="10"/>
  <c r="P54" i="10"/>
  <c r="O54" i="10"/>
  <c r="P53" i="10"/>
  <c r="O53" i="10"/>
  <c r="P51" i="10"/>
  <c r="O51" i="10"/>
  <c r="P50" i="10"/>
  <c r="O50" i="10"/>
  <c r="P49" i="10"/>
  <c r="O49" i="10"/>
  <c r="P48" i="10"/>
  <c r="O48" i="10"/>
  <c r="P47" i="10"/>
  <c r="O47" i="10"/>
  <c r="P46" i="10"/>
  <c r="O46" i="10"/>
  <c r="P45" i="10"/>
  <c r="O45" i="10"/>
  <c r="P44" i="10"/>
  <c r="O44" i="10"/>
  <c r="P43" i="10"/>
  <c r="O43" i="10"/>
  <c r="P42" i="10"/>
  <c r="O42" i="10"/>
  <c r="P41" i="10"/>
  <c r="O41" i="10"/>
  <c r="P40" i="10"/>
  <c r="O40" i="10"/>
  <c r="P39" i="10"/>
  <c r="O39" i="10"/>
  <c r="P38" i="10"/>
  <c r="O38" i="10"/>
  <c r="P37" i="10"/>
  <c r="O37" i="10"/>
  <c r="P36" i="10"/>
  <c r="O36" i="10"/>
  <c r="P35" i="10"/>
  <c r="O35" i="10"/>
  <c r="P34" i="10"/>
  <c r="O34" i="10"/>
  <c r="P33" i="10"/>
  <c r="O33" i="10"/>
  <c r="P32" i="10"/>
  <c r="O32" i="10"/>
  <c r="P31" i="10"/>
  <c r="O31" i="10"/>
  <c r="P29" i="10"/>
  <c r="O29" i="10"/>
  <c r="P28" i="10"/>
  <c r="O28" i="10"/>
  <c r="P27" i="10"/>
  <c r="O27" i="10"/>
  <c r="P26" i="10"/>
  <c r="O26" i="10"/>
  <c r="P25" i="10"/>
  <c r="O25" i="10"/>
  <c r="P24" i="10"/>
  <c r="O24" i="10"/>
  <c r="P23" i="10"/>
  <c r="O23" i="10"/>
  <c r="P22" i="10"/>
  <c r="O22" i="10"/>
  <c r="P21" i="10"/>
  <c r="O21" i="10"/>
  <c r="P20" i="10"/>
  <c r="O20" i="10"/>
  <c r="P19" i="10"/>
  <c r="O19" i="10"/>
  <c r="P17" i="10"/>
  <c r="O17" i="10"/>
  <c r="P15" i="10"/>
  <c r="O15" i="10"/>
  <c r="P14" i="10"/>
  <c r="O14" i="10"/>
  <c r="P12" i="10"/>
  <c r="O12" i="10"/>
  <c r="P11" i="10"/>
  <c r="O11" i="10"/>
  <c r="P10" i="10"/>
  <c r="O10" i="10"/>
  <c r="P9" i="10"/>
  <c r="O9" i="10"/>
  <c r="P8" i="10"/>
  <c r="O8" i="10"/>
  <c r="P7" i="10"/>
  <c r="O7" i="10"/>
  <c r="P5" i="10"/>
  <c r="O5" i="10"/>
  <c r="T3" i="10"/>
  <c r="T2" i="10"/>
  <c r="P56" i="9"/>
  <c r="O56" i="9"/>
  <c r="P55" i="9"/>
  <c r="O55" i="9"/>
  <c r="P54" i="9"/>
  <c r="O54" i="9"/>
  <c r="P53" i="9"/>
  <c r="O53" i="9"/>
  <c r="P51" i="9"/>
  <c r="O51" i="9"/>
  <c r="P50" i="9"/>
  <c r="O50" i="9"/>
  <c r="P49" i="9"/>
  <c r="O49" i="9"/>
  <c r="P48" i="9"/>
  <c r="O48" i="9"/>
  <c r="P47" i="9"/>
  <c r="O47" i="9"/>
  <c r="P46" i="9"/>
  <c r="O46" i="9"/>
  <c r="P45" i="9"/>
  <c r="O45" i="9"/>
  <c r="P44" i="9"/>
  <c r="O44" i="9"/>
  <c r="P43" i="9"/>
  <c r="O43" i="9"/>
  <c r="P42" i="9"/>
  <c r="O42" i="9"/>
  <c r="P41" i="9"/>
  <c r="O41" i="9"/>
  <c r="P40" i="9"/>
  <c r="O40" i="9"/>
  <c r="P39" i="9"/>
  <c r="O39" i="9"/>
  <c r="P38" i="9"/>
  <c r="O38" i="9"/>
  <c r="P37" i="9"/>
  <c r="O37" i="9"/>
  <c r="P36" i="9"/>
  <c r="O36" i="9"/>
  <c r="P35" i="9"/>
  <c r="O35" i="9"/>
  <c r="P34" i="9"/>
  <c r="O34" i="9"/>
  <c r="P33" i="9"/>
  <c r="O33" i="9"/>
  <c r="P32" i="9"/>
  <c r="O32" i="9"/>
  <c r="P31" i="9"/>
  <c r="O31" i="9"/>
  <c r="P29" i="9"/>
  <c r="O29" i="9"/>
  <c r="P28" i="9"/>
  <c r="O28" i="9"/>
  <c r="P27" i="9"/>
  <c r="O27" i="9"/>
  <c r="P26" i="9"/>
  <c r="O26" i="9"/>
  <c r="P25" i="9"/>
  <c r="O25" i="9"/>
  <c r="P24" i="9"/>
  <c r="O24" i="9"/>
  <c r="P23" i="9"/>
  <c r="O23" i="9"/>
  <c r="P22" i="9"/>
  <c r="O22" i="9"/>
  <c r="P21" i="9"/>
  <c r="O21" i="9"/>
  <c r="P20" i="9"/>
  <c r="O20" i="9"/>
  <c r="P19" i="9"/>
  <c r="O19" i="9"/>
  <c r="P17" i="9"/>
  <c r="O17" i="9"/>
  <c r="P15" i="9"/>
  <c r="O15" i="9"/>
  <c r="P14" i="9"/>
  <c r="O14" i="9"/>
  <c r="P12" i="9"/>
  <c r="O12" i="9"/>
  <c r="P11" i="9"/>
  <c r="O11" i="9"/>
  <c r="P10" i="9"/>
  <c r="O10" i="9"/>
  <c r="P9" i="9"/>
  <c r="O9" i="9"/>
  <c r="P8" i="9"/>
  <c r="O8" i="9"/>
  <c r="P7" i="9"/>
  <c r="O7" i="9"/>
  <c r="P5" i="9"/>
  <c r="O5" i="9"/>
  <c r="T3" i="9"/>
  <c r="T2" i="9"/>
  <c r="P56" i="8"/>
  <c r="O56" i="8"/>
  <c r="P55" i="8"/>
  <c r="O55" i="8"/>
  <c r="P54" i="8"/>
  <c r="O54" i="8"/>
  <c r="P53" i="8"/>
  <c r="O53" i="8"/>
  <c r="P51" i="8"/>
  <c r="O51" i="8"/>
  <c r="P50" i="8"/>
  <c r="O50" i="8"/>
  <c r="P49" i="8"/>
  <c r="O49" i="8"/>
  <c r="P48" i="8"/>
  <c r="O48" i="8"/>
  <c r="P47" i="8"/>
  <c r="O47" i="8"/>
  <c r="P46" i="8"/>
  <c r="O46" i="8"/>
  <c r="P45" i="8"/>
  <c r="O45" i="8"/>
  <c r="P44" i="8"/>
  <c r="O44" i="8"/>
  <c r="P43" i="8"/>
  <c r="O43" i="8"/>
  <c r="P42" i="8"/>
  <c r="O42" i="8"/>
  <c r="P41" i="8"/>
  <c r="O41" i="8"/>
  <c r="P40" i="8"/>
  <c r="O40" i="8"/>
  <c r="P39" i="8"/>
  <c r="O39" i="8"/>
  <c r="P38" i="8"/>
  <c r="O38" i="8"/>
  <c r="P37" i="8"/>
  <c r="O37" i="8"/>
  <c r="P36" i="8"/>
  <c r="O36" i="8"/>
  <c r="P35" i="8"/>
  <c r="O35" i="8"/>
  <c r="P34" i="8"/>
  <c r="O34" i="8"/>
  <c r="P33" i="8"/>
  <c r="O33" i="8"/>
  <c r="P32" i="8"/>
  <c r="O32" i="8"/>
  <c r="P31" i="8"/>
  <c r="O31" i="8"/>
  <c r="P29" i="8"/>
  <c r="O29" i="8"/>
  <c r="P28" i="8"/>
  <c r="O28" i="8"/>
  <c r="P27" i="8"/>
  <c r="O27" i="8"/>
  <c r="P26" i="8"/>
  <c r="O26" i="8"/>
  <c r="P25" i="8"/>
  <c r="O25" i="8"/>
  <c r="P24" i="8"/>
  <c r="O24" i="8"/>
  <c r="P23" i="8"/>
  <c r="O23" i="8"/>
  <c r="P22" i="8"/>
  <c r="O22" i="8"/>
  <c r="P21" i="8"/>
  <c r="O21" i="8"/>
  <c r="P20" i="8"/>
  <c r="O20" i="8"/>
  <c r="P19" i="8"/>
  <c r="O19" i="8"/>
  <c r="P17" i="8"/>
  <c r="O17" i="8"/>
  <c r="P15" i="8"/>
  <c r="O15" i="8"/>
  <c r="P14" i="8"/>
  <c r="O14" i="8"/>
  <c r="P12" i="8"/>
  <c r="O12" i="8"/>
  <c r="P11" i="8"/>
  <c r="O11" i="8"/>
  <c r="P10" i="8"/>
  <c r="O10" i="8"/>
  <c r="P9" i="8"/>
  <c r="O9" i="8"/>
  <c r="P8" i="8"/>
  <c r="O8" i="8"/>
  <c r="P7" i="8"/>
  <c r="O7" i="8"/>
  <c r="P5" i="8"/>
  <c r="O5" i="8"/>
  <c r="T3" i="8"/>
  <c r="T2" i="8"/>
  <c r="P56" i="7"/>
  <c r="O56" i="7"/>
  <c r="P55" i="7"/>
  <c r="O55" i="7"/>
  <c r="P54" i="7"/>
  <c r="O54" i="7"/>
  <c r="P53" i="7"/>
  <c r="O53" i="7"/>
  <c r="P51" i="7"/>
  <c r="O51" i="7"/>
  <c r="P50" i="7"/>
  <c r="O50" i="7"/>
  <c r="P49" i="7"/>
  <c r="O49" i="7"/>
  <c r="P48" i="7"/>
  <c r="O48" i="7"/>
  <c r="P47" i="7"/>
  <c r="O47" i="7"/>
  <c r="P46" i="7"/>
  <c r="O46" i="7"/>
  <c r="P45" i="7"/>
  <c r="O45" i="7"/>
  <c r="P44" i="7"/>
  <c r="O44" i="7"/>
  <c r="P43" i="7"/>
  <c r="O43" i="7"/>
  <c r="P42" i="7"/>
  <c r="O42" i="7"/>
  <c r="P41" i="7"/>
  <c r="O41" i="7"/>
  <c r="P40" i="7"/>
  <c r="O40" i="7"/>
  <c r="P39" i="7"/>
  <c r="O39" i="7"/>
  <c r="P38" i="7"/>
  <c r="O38" i="7"/>
  <c r="P37" i="7"/>
  <c r="O37" i="7"/>
  <c r="P36" i="7"/>
  <c r="O36" i="7"/>
  <c r="P35" i="7"/>
  <c r="O35" i="7"/>
  <c r="P34" i="7"/>
  <c r="O34" i="7"/>
  <c r="P33" i="7"/>
  <c r="O33" i="7"/>
  <c r="P32" i="7"/>
  <c r="O32" i="7"/>
  <c r="P31" i="7"/>
  <c r="O31" i="7"/>
  <c r="P29" i="7"/>
  <c r="O29" i="7"/>
  <c r="P28" i="7"/>
  <c r="O28" i="7"/>
  <c r="P27" i="7"/>
  <c r="O27" i="7"/>
  <c r="P26" i="7"/>
  <c r="O26" i="7"/>
  <c r="P25" i="7"/>
  <c r="O25" i="7"/>
  <c r="P24" i="7"/>
  <c r="O24" i="7"/>
  <c r="P23" i="7"/>
  <c r="O23" i="7"/>
  <c r="P22" i="7"/>
  <c r="O22" i="7"/>
  <c r="P21" i="7"/>
  <c r="O21" i="7"/>
  <c r="P20" i="7"/>
  <c r="O20" i="7"/>
  <c r="P19" i="7"/>
  <c r="O19" i="7"/>
  <c r="P17" i="7"/>
  <c r="O17" i="7"/>
  <c r="P15" i="7"/>
  <c r="O15" i="7"/>
  <c r="P14" i="7"/>
  <c r="O14" i="7"/>
  <c r="P12" i="7"/>
  <c r="O12" i="7"/>
  <c r="P11" i="7"/>
  <c r="O11" i="7"/>
  <c r="P10" i="7"/>
  <c r="O10" i="7"/>
  <c r="P9" i="7"/>
  <c r="O9" i="7"/>
  <c r="P8" i="7"/>
  <c r="O8" i="7"/>
  <c r="P7" i="7"/>
  <c r="O7" i="7"/>
  <c r="P5" i="7"/>
  <c r="O5" i="7"/>
  <c r="T3" i="7"/>
  <c r="T2" i="7"/>
  <c r="P56" i="6"/>
  <c r="O56" i="6"/>
  <c r="P55" i="6"/>
  <c r="O55" i="6"/>
  <c r="P54" i="6"/>
  <c r="O54" i="6"/>
  <c r="P53" i="6"/>
  <c r="O53" i="6"/>
  <c r="P51" i="6"/>
  <c r="O51" i="6"/>
  <c r="P50" i="6"/>
  <c r="O50" i="6"/>
  <c r="P49" i="6"/>
  <c r="O49" i="6"/>
  <c r="P48" i="6"/>
  <c r="O48" i="6"/>
  <c r="P47" i="6"/>
  <c r="O47" i="6"/>
  <c r="P46" i="6"/>
  <c r="O46" i="6"/>
  <c r="P45" i="6"/>
  <c r="O45" i="6"/>
  <c r="P44" i="6"/>
  <c r="O44" i="6"/>
  <c r="P43" i="6"/>
  <c r="O43" i="6"/>
  <c r="P42" i="6"/>
  <c r="O42" i="6"/>
  <c r="P41" i="6"/>
  <c r="O41" i="6"/>
  <c r="P40" i="6"/>
  <c r="O40" i="6"/>
  <c r="P39" i="6"/>
  <c r="O39" i="6"/>
  <c r="P38" i="6"/>
  <c r="O38" i="6"/>
  <c r="P37" i="6"/>
  <c r="O37" i="6"/>
  <c r="P36" i="6"/>
  <c r="O36" i="6"/>
  <c r="P35" i="6"/>
  <c r="O35" i="6"/>
  <c r="P34" i="6"/>
  <c r="O34" i="6"/>
  <c r="P33" i="6"/>
  <c r="O33" i="6"/>
  <c r="P32" i="6"/>
  <c r="O32" i="6"/>
  <c r="P31" i="6"/>
  <c r="O31" i="6"/>
  <c r="P29" i="6"/>
  <c r="O29" i="6"/>
  <c r="P28" i="6"/>
  <c r="O28" i="6"/>
  <c r="P27" i="6"/>
  <c r="O27" i="6"/>
  <c r="P26" i="6"/>
  <c r="O26" i="6"/>
  <c r="P25" i="6"/>
  <c r="O25" i="6"/>
  <c r="P24" i="6"/>
  <c r="O24" i="6"/>
  <c r="P23" i="6"/>
  <c r="O23" i="6"/>
  <c r="P22" i="6"/>
  <c r="O22" i="6"/>
  <c r="P21" i="6"/>
  <c r="O21" i="6"/>
  <c r="P20" i="6"/>
  <c r="O20" i="6"/>
  <c r="P19" i="6"/>
  <c r="O19" i="6"/>
  <c r="P17" i="6"/>
  <c r="O17" i="6"/>
  <c r="P15" i="6"/>
  <c r="O15" i="6"/>
  <c r="P14" i="6"/>
  <c r="O14" i="6"/>
  <c r="P12" i="6"/>
  <c r="O12" i="6"/>
  <c r="P11" i="6"/>
  <c r="O11" i="6"/>
  <c r="P10" i="6"/>
  <c r="O10" i="6"/>
  <c r="P9" i="6"/>
  <c r="O9" i="6"/>
  <c r="P8" i="6"/>
  <c r="O8" i="6"/>
  <c r="P7" i="6"/>
  <c r="O7" i="6"/>
  <c r="P5" i="6"/>
  <c r="O5" i="6"/>
  <c r="T3" i="6"/>
  <c r="T2" i="6"/>
  <c r="R56" i="5"/>
  <c r="Q56" i="5"/>
  <c r="P56" i="5"/>
  <c r="O56" i="5"/>
  <c r="R55" i="5"/>
  <c r="Q55" i="5"/>
  <c r="P55" i="5"/>
  <c r="O55" i="5"/>
  <c r="R54" i="5"/>
  <c r="Q54" i="5"/>
  <c r="P54" i="5"/>
  <c r="O54" i="5"/>
  <c r="R53" i="5"/>
  <c r="Q53" i="5"/>
  <c r="P53" i="5"/>
  <c r="O53" i="5"/>
  <c r="R51" i="5"/>
  <c r="Q51" i="5"/>
  <c r="P51" i="5"/>
  <c r="O51" i="5"/>
  <c r="R50" i="5"/>
  <c r="Q50" i="5"/>
  <c r="P50" i="5"/>
  <c r="O50" i="5"/>
  <c r="R49" i="5"/>
  <c r="Q49" i="5"/>
  <c r="P49" i="5"/>
  <c r="O49" i="5"/>
  <c r="R48" i="5"/>
  <c r="Q48" i="5"/>
  <c r="P48" i="5"/>
  <c r="O48" i="5"/>
  <c r="R47" i="5"/>
  <c r="Q47" i="5"/>
  <c r="P47" i="5"/>
  <c r="O47" i="5"/>
  <c r="R46" i="5"/>
  <c r="Q46" i="5"/>
  <c r="P46" i="5"/>
  <c r="O46" i="5"/>
  <c r="R45" i="5"/>
  <c r="Q45" i="5"/>
  <c r="P45" i="5"/>
  <c r="O45" i="5"/>
  <c r="R44" i="5"/>
  <c r="Q44" i="5"/>
  <c r="P44" i="5"/>
  <c r="O44" i="5"/>
  <c r="R43" i="5"/>
  <c r="Q43" i="5"/>
  <c r="P43" i="5"/>
  <c r="O43" i="5"/>
  <c r="R42" i="5"/>
  <c r="Q42" i="5"/>
  <c r="P42" i="5"/>
  <c r="O42" i="5"/>
  <c r="R41" i="5"/>
  <c r="Q41" i="5"/>
  <c r="P41" i="5"/>
  <c r="O41" i="5"/>
  <c r="R40" i="5"/>
  <c r="Q40" i="5"/>
  <c r="P40" i="5"/>
  <c r="O40" i="5"/>
  <c r="R39" i="5"/>
  <c r="Q39" i="5"/>
  <c r="P39" i="5"/>
  <c r="O39" i="5"/>
  <c r="R38" i="5"/>
  <c r="Q38" i="5"/>
  <c r="P38" i="5"/>
  <c r="O38" i="5"/>
  <c r="R37" i="5"/>
  <c r="Q37" i="5"/>
  <c r="P37" i="5"/>
  <c r="O37" i="5"/>
  <c r="R36" i="5"/>
  <c r="Q36" i="5"/>
  <c r="P36" i="5"/>
  <c r="O36" i="5"/>
  <c r="R35" i="5"/>
  <c r="Q35" i="5"/>
  <c r="P35" i="5"/>
  <c r="O35" i="5"/>
  <c r="R34" i="5"/>
  <c r="Q34" i="5"/>
  <c r="P34" i="5"/>
  <c r="O34" i="5"/>
  <c r="R33" i="5"/>
  <c r="Q33" i="5"/>
  <c r="P33" i="5"/>
  <c r="O33" i="5"/>
  <c r="R32" i="5"/>
  <c r="Q32" i="5"/>
  <c r="P32" i="5"/>
  <c r="O32" i="5"/>
  <c r="R31" i="5"/>
  <c r="Q31" i="5"/>
  <c r="P31" i="5"/>
  <c r="O31" i="5"/>
  <c r="R29" i="5"/>
  <c r="Q29" i="5"/>
  <c r="P29" i="5"/>
  <c r="O29" i="5"/>
  <c r="R28" i="5"/>
  <c r="Q28" i="5"/>
  <c r="P28" i="5"/>
  <c r="O28" i="5"/>
  <c r="R27" i="5"/>
  <c r="Q27" i="5"/>
  <c r="P27" i="5"/>
  <c r="O27" i="5"/>
  <c r="R26" i="5"/>
  <c r="Q26" i="5"/>
  <c r="P26" i="5"/>
  <c r="O26" i="5"/>
  <c r="R25" i="5"/>
  <c r="Q25" i="5"/>
  <c r="P25" i="5"/>
  <c r="O25" i="5"/>
  <c r="R24" i="5"/>
  <c r="Q24" i="5"/>
  <c r="P24" i="5"/>
  <c r="O24" i="5"/>
  <c r="R23" i="5"/>
  <c r="Q23" i="5"/>
  <c r="P23" i="5"/>
  <c r="O23" i="5"/>
  <c r="R22" i="5"/>
  <c r="Q22" i="5"/>
  <c r="P22" i="5"/>
  <c r="O22" i="5"/>
  <c r="R21" i="5"/>
  <c r="Q21" i="5"/>
  <c r="P21" i="5"/>
  <c r="O21" i="5"/>
  <c r="R20" i="5"/>
  <c r="Q20" i="5"/>
  <c r="P20" i="5"/>
  <c r="O20" i="5"/>
  <c r="R19" i="5"/>
  <c r="Q19" i="5"/>
  <c r="P19" i="5"/>
  <c r="O19" i="5"/>
  <c r="R17" i="5"/>
  <c r="Q17" i="5"/>
  <c r="P17" i="5"/>
  <c r="O17" i="5"/>
  <c r="R15" i="5"/>
  <c r="Q15" i="5"/>
  <c r="P15" i="5"/>
  <c r="O15" i="5"/>
  <c r="R14" i="5"/>
  <c r="Q14" i="5"/>
  <c r="P14" i="5"/>
  <c r="O14" i="5"/>
  <c r="R12" i="5"/>
  <c r="Q12" i="5"/>
  <c r="P12" i="5"/>
  <c r="O12" i="5"/>
  <c r="R11" i="5"/>
  <c r="Q11" i="5"/>
  <c r="P11" i="5"/>
  <c r="O11" i="5"/>
  <c r="R10" i="5"/>
  <c r="Q10" i="5"/>
  <c r="P10" i="5"/>
  <c r="O10" i="5"/>
  <c r="R9" i="5"/>
  <c r="Q9" i="5"/>
  <c r="P9" i="5"/>
  <c r="O9" i="5"/>
  <c r="R8" i="5"/>
  <c r="Q8" i="5"/>
  <c r="P8" i="5"/>
  <c r="O8" i="5"/>
  <c r="R7" i="5"/>
  <c r="Q7" i="5"/>
  <c r="P7" i="5"/>
  <c r="O7" i="5"/>
  <c r="R5" i="5"/>
  <c r="Q5" i="5"/>
  <c r="P5" i="5"/>
  <c r="O5" i="5"/>
  <c r="T3" i="5"/>
  <c r="T2" i="5"/>
  <c r="AG56" i="4"/>
  <c r="AF56" i="4"/>
  <c r="AE56" i="4"/>
  <c r="AD56" i="4"/>
  <c r="AC56" i="4"/>
  <c r="AB56" i="4"/>
  <c r="AA56" i="4"/>
  <c r="Z56" i="4"/>
  <c r="Y56" i="4"/>
  <c r="X56" i="4"/>
  <c r="W56" i="4"/>
  <c r="V56" i="4"/>
  <c r="R56" i="4"/>
  <c r="Q56" i="4"/>
  <c r="P56" i="4"/>
  <c r="O56" i="4"/>
  <c r="AG55" i="4"/>
  <c r="AF55" i="4"/>
  <c r="AE55" i="4"/>
  <c r="AD55" i="4"/>
  <c r="AC55" i="4"/>
  <c r="AB55" i="4"/>
  <c r="AA55" i="4"/>
  <c r="Z55" i="4"/>
  <c r="Y55" i="4"/>
  <c r="X55" i="4"/>
  <c r="W55" i="4"/>
  <c r="V55" i="4"/>
  <c r="R55" i="4"/>
  <c r="Q55" i="4"/>
  <c r="P55" i="4"/>
  <c r="O55" i="4"/>
  <c r="AG54" i="4"/>
  <c r="AF54" i="4"/>
  <c r="AE54" i="4"/>
  <c r="AD54" i="4"/>
  <c r="AC54" i="4"/>
  <c r="AB54" i="4"/>
  <c r="AA54" i="4"/>
  <c r="Z54" i="4"/>
  <c r="Y54" i="4"/>
  <c r="X54" i="4"/>
  <c r="W54" i="4"/>
  <c r="V54" i="4"/>
  <c r="R54" i="4"/>
  <c r="Q54" i="4"/>
  <c r="P54" i="4"/>
  <c r="O54" i="4"/>
  <c r="AG53" i="4"/>
  <c r="AF53" i="4"/>
  <c r="AE53" i="4"/>
  <c r="AD53" i="4"/>
  <c r="AC53" i="4"/>
  <c r="AB53" i="4"/>
  <c r="AA53" i="4"/>
  <c r="Z53" i="4"/>
  <c r="Y53" i="4"/>
  <c r="X53" i="4"/>
  <c r="W53" i="4"/>
  <c r="V53" i="4"/>
  <c r="R53" i="4"/>
  <c r="Q53" i="4"/>
  <c r="P53" i="4"/>
  <c r="O53" i="4"/>
  <c r="AH52" i="4"/>
  <c r="AG52" i="4"/>
  <c r="AF52" i="4"/>
  <c r="AE52" i="4"/>
  <c r="AD52" i="4"/>
  <c r="AC52" i="4"/>
  <c r="AB52" i="4"/>
  <c r="AA52" i="4"/>
  <c r="Z52" i="4"/>
  <c r="Y52" i="4"/>
  <c r="X52" i="4"/>
  <c r="W52" i="4"/>
  <c r="V52" i="4"/>
  <c r="AG51" i="4"/>
  <c r="AF51" i="4"/>
  <c r="AE51" i="4"/>
  <c r="AD51" i="4"/>
  <c r="AC51" i="4"/>
  <c r="AB51" i="4"/>
  <c r="AA51" i="4"/>
  <c r="Z51" i="4"/>
  <c r="Y51" i="4"/>
  <c r="X51" i="4"/>
  <c r="W51" i="4"/>
  <c r="V51" i="4"/>
  <c r="R51" i="4"/>
  <c r="Q51" i="4"/>
  <c r="P51" i="4"/>
  <c r="O51" i="4"/>
  <c r="AG50" i="4"/>
  <c r="AF50" i="4"/>
  <c r="AE50" i="4"/>
  <c r="AD50" i="4"/>
  <c r="AC50" i="4"/>
  <c r="AB50" i="4"/>
  <c r="AA50" i="4"/>
  <c r="Z50" i="4"/>
  <c r="Y50" i="4"/>
  <c r="X50" i="4"/>
  <c r="W50" i="4"/>
  <c r="V50" i="4"/>
  <c r="R50" i="4"/>
  <c r="Q50" i="4"/>
  <c r="P50" i="4"/>
  <c r="O50" i="4"/>
  <c r="AG49" i="4"/>
  <c r="AF49" i="4"/>
  <c r="AE49" i="4"/>
  <c r="AD49" i="4"/>
  <c r="AC49" i="4"/>
  <c r="AB49" i="4"/>
  <c r="AA49" i="4"/>
  <c r="Z49" i="4"/>
  <c r="Y49" i="4"/>
  <c r="X49" i="4"/>
  <c r="W49" i="4"/>
  <c r="V49" i="4"/>
  <c r="R49" i="4"/>
  <c r="Q49" i="4"/>
  <c r="P49" i="4"/>
  <c r="O49" i="4"/>
  <c r="AG48" i="4"/>
  <c r="AF48" i="4"/>
  <c r="AE48" i="4"/>
  <c r="AD48" i="4"/>
  <c r="AC48" i="4"/>
  <c r="AB48" i="4"/>
  <c r="AA48" i="4"/>
  <c r="Z48" i="4"/>
  <c r="Y48" i="4"/>
  <c r="X48" i="4"/>
  <c r="W48" i="4"/>
  <c r="V48" i="4"/>
  <c r="R48" i="4"/>
  <c r="Q48" i="4"/>
  <c r="P48" i="4"/>
  <c r="O48" i="4"/>
  <c r="AG47" i="4"/>
  <c r="AF47" i="4"/>
  <c r="AE47" i="4"/>
  <c r="AD47" i="4"/>
  <c r="AC47" i="4"/>
  <c r="AB47" i="4"/>
  <c r="AA47" i="4"/>
  <c r="Z47" i="4"/>
  <c r="Y47" i="4"/>
  <c r="X47" i="4"/>
  <c r="W47" i="4"/>
  <c r="V47" i="4"/>
  <c r="R47" i="4"/>
  <c r="Q47" i="4"/>
  <c r="P47" i="4"/>
  <c r="O47" i="4"/>
  <c r="AG46" i="4"/>
  <c r="AF46" i="4"/>
  <c r="AE46" i="4"/>
  <c r="AD46" i="4"/>
  <c r="AC46" i="4"/>
  <c r="AB46" i="4"/>
  <c r="AA46" i="4"/>
  <c r="Z46" i="4"/>
  <c r="Y46" i="4"/>
  <c r="X46" i="4"/>
  <c r="W46" i="4"/>
  <c r="V46" i="4"/>
  <c r="R46" i="4"/>
  <c r="Q46" i="4"/>
  <c r="P46" i="4"/>
  <c r="O46" i="4"/>
  <c r="AG45" i="4"/>
  <c r="AF45" i="4"/>
  <c r="AE45" i="4"/>
  <c r="AD45" i="4"/>
  <c r="AC45" i="4"/>
  <c r="AB45" i="4"/>
  <c r="AA45" i="4"/>
  <c r="Z45" i="4"/>
  <c r="Y45" i="4"/>
  <c r="X45" i="4"/>
  <c r="W45" i="4"/>
  <c r="V45" i="4"/>
  <c r="R45" i="4"/>
  <c r="Q45" i="4"/>
  <c r="P45" i="4"/>
  <c r="O45" i="4"/>
  <c r="AG44" i="4"/>
  <c r="AF44" i="4"/>
  <c r="AE44" i="4"/>
  <c r="AD44" i="4"/>
  <c r="AC44" i="4"/>
  <c r="AB44" i="4"/>
  <c r="AA44" i="4"/>
  <c r="Z44" i="4"/>
  <c r="Y44" i="4"/>
  <c r="X44" i="4"/>
  <c r="W44" i="4"/>
  <c r="V44" i="4"/>
  <c r="R44" i="4"/>
  <c r="Q44" i="4"/>
  <c r="P44" i="4"/>
  <c r="O44" i="4"/>
  <c r="AG43" i="4"/>
  <c r="AF43" i="4"/>
  <c r="AE43" i="4"/>
  <c r="AD43" i="4"/>
  <c r="AC43" i="4"/>
  <c r="AB43" i="4"/>
  <c r="AA43" i="4"/>
  <c r="Z43" i="4"/>
  <c r="Y43" i="4"/>
  <c r="X43" i="4"/>
  <c r="W43" i="4"/>
  <c r="V43" i="4"/>
  <c r="R43" i="4"/>
  <c r="Q43" i="4"/>
  <c r="P43" i="4"/>
  <c r="O43" i="4"/>
  <c r="AG42" i="4"/>
  <c r="AF42" i="4"/>
  <c r="AE42" i="4"/>
  <c r="AD42" i="4"/>
  <c r="AC42" i="4"/>
  <c r="AB42" i="4"/>
  <c r="AA42" i="4"/>
  <c r="Z42" i="4"/>
  <c r="Y42" i="4"/>
  <c r="X42" i="4"/>
  <c r="W42" i="4"/>
  <c r="V42" i="4"/>
  <c r="R42" i="4"/>
  <c r="Q42" i="4"/>
  <c r="P42" i="4"/>
  <c r="O42" i="4"/>
  <c r="AG41" i="4"/>
  <c r="AF41" i="4"/>
  <c r="AE41" i="4"/>
  <c r="AD41" i="4"/>
  <c r="AC41" i="4"/>
  <c r="AB41" i="4"/>
  <c r="AA41" i="4"/>
  <c r="Z41" i="4"/>
  <c r="Y41" i="4"/>
  <c r="X41" i="4"/>
  <c r="W41" i="4"/>
  <c r="V41" i="4"/>
  <c r="R41" i="4"/>
  <c r="Q41" i="4"/>
  <c r="P41" i="4"/>
  <c r="O41" i="4"/>
  <c r="AG40" i="4"/>
  <c r="AF40" i="4"/>
  <c r="AE40" i="4"/>
  <c r="AD40" i="4"/>
  <c r="AC40" i="4"/>
  <c r="AB40" i="4"/>
  <c r="AA40" i="4"/>
  <c r="Z40" i="4"/>
  <c r="Y40" i="4"/>
  <c r="X40" i="4"/>
  <c r="W40" i="4"/>
  <c r="V40" i="4"/>
  <c r="R40" i="4"/>
  <c r="Q40" i="4"/>
  <c r="P40" i="4"/>
  <c r="O40" i="4"/>
  <c r="AG39" i="4"/>
  <c r="AF39" i="4"/>
  <c r="AE39" i="4"/>
  <c r="AD39" i="4"/>
  <c r="AC39" i="4"/>
  <c r="AB39" i="4"/>
  <c r="AA39" i="4"/>
  <c r="Z39" i="4"/>
  <c r="Y39" i="4"/>
  <c r="X39" i="4"/>
  <c r="W39" i="4"/>
  <c r="V39" i="4"/>
  <c r="R39" i="4"/>
  <c r="Q39" i="4"/>
  <c r="P39" i="4"/>
  <c r="O39" i="4"/>
  <c r="AG38" i="4"/>
  <c r="AF38" i="4"/>
  <c r="AE38" i="4"/>
  <c r="AD38" i="4"/>
  <c r="AC38" i="4"/>
  <c r="AB38" i="4"/>
  <c r="AA38" i="4"/>
  <c r="Z38" i="4"/>
  <c r="Y38" i="4"/>
  <c r="X38" i="4"/>
  <c r="W38" i="4"/>
  <c r="V38" i="4"/>
  <c r="R38" i="4"/>
  <c r="Q38" i="4"/>
  <c r="P38" i="4"/>
  <c r="O38" i="4"/>
  <c r="AG37" i="4"/>
  <c r="AF37" i="4"/>
  <c r="AE37" i="4"/>
  <c r="AD37" i="4"/>
  <c r="AC37" i="4"/>
  <c r="AB37" i="4"/>
  <c r="AA37" i="4"/>
  <c r="Z37" i="4"/>
  <c r="Y37" i="4"/>
  <c r="X37" i="4"/>
  <c r="W37" i="4"/>
  <c r="V37" i="4"/>
  <c r="R37" i="4"/>
  <c r="Q37" i="4"/>
  <c r="P37" i="4"/>
  <c r="O37" i="4"/>
  <c r="AG36" i="4"/>
  <c r="AF36" i="4"/>
  <c r="AE36" i="4"/>
  <c r="AD36" i="4"/>
  <c r="AC36" i="4"/>
  <c r="AB36" i="4"/>
  <c r="AA36" i="4"/>
  <c r="Z36" i="4"/>
  <c r="Y36" i="4"/>
  <c r="X36" i="4"/>
  <c r="W36" i="4"/>
  <c r="V36" i="4"/>
  <c r="R36" i="4"/>
  <c r="Q36" i="4"/>
  <c r="P36" i="4"/>
  <c r="O36" i="4"/>
  <c r="AG35" i="4"/>
  <c r="AF35" i="4"/>
  <c r="AE35" i="4"/>
  <c r="AD35" i="4"/>
  <c r="AC35" i="4"/>
  <c r="AB35" i="4"/>
  <c r="AA35" i="4"/>
  <c r="Z35" i="4"/>
  <c r="Y35" i="4"/>
  <c r="X35" i="4"/>
  <c r="W35" i="4"/>
  <c r="V35" i="4"/>
  <c r="R35" i="4"/>
  <c r="Q35" i="4"/>
  <c r="P35" i="4"/>
  <c r="O35" i="4"/>
  <c r="AG34" i="4"/>
  <c r="AF34" i="4"/>
  <c r="AE34" i="4"/>
  <c r="AD34" i="4"/>
  <c r="AC34" i="4"/>
  <c r="AB34" i="4"/>
  <c r="AA34" i="4"/>
  <c r="Z34" i="4"/>
  <c r="Y34" i="4"/>
  <c r="X34" i="4"/>
  <c r="W34" i="4"/>
  <c r="V34" i="4"/>
  <c r="R34" i="4"/>
  <c r="Q34" i="4"/>
  <c r="P34" i="4"/>
  <c r="O34" i="4"/>
  <c r="AG33" i="4"/>
  <c r="AF33" i="4"/>
  <c r="AE33" i="4"/>
  <c r="AD33" i="4"/>
  <c r="AC33" i="4"/>
  <c r="AB33" i="4"/>
  <c r="AA33" i="4"/>
  <c r="Z33" i="4"/>
  <c r="Y33" i="4"/>
  <c r="X33" i="4"/>
  <c r="W33" i="4"/>
  <c r="V33" i="4"/>
  <c r="R33" i="4"/>
  <c r="Q33" i="4"/>
  <c r="P33" i="4"/>
  <c r="O33" i="4"/>
  <c r="AG32" i="4"/>
  <c r="AF32" i="4"/>
  <c r="AE32" i="4"/>
  <c r="AD32" i="4"/>
  <c r="AC32" i="4"/>
  <c r="AB32" i="4"/>
  <c r="AA32" i="4"/>
  <c r="Z32" i="4"/>
  <c r="Y32" i="4"/>
  <c r="X32" i="4"/>
  <c r="W32" i="4"/>
  <c r="V32" i="4"/>
  <c r="R32" i="4"/>
  <c r="Q32" i="4"/>
  <c r="P32" i="4"/>
  <c r="O32" i="4"/>
  <c r="AG31" i="4"/>
  <c r="AF31" i="4"/>
  <c r="AE31" i="4"/>
  <c r="AD31" i="4"/>
  <c r="AC31" i="4"/>
  <c r="AB31" i="4"/>
  <c r="AA31" i="4"/>
  <c r="Z31" i="4"/>
  <c r="Y31" i="4"/>
  <c r="X31" i="4"/>
  <c r="W31" i="4"/>
  <c r="V31" i="4"/>
  <c r="R31" i="4"/>
  <c r="Q31" i="4"/>
  <c r="P31" i="4"/>
  <c r="O31" i="4"/>
  <c r="AH30" i="4"/>
  <c r="AG30" i="4"/>
  <c r="AF30" i="4"/>
  <c r="AE30" i="4"/>
  <c r="AD30" i="4"/>
  <c r="AC30" i="4"/>
  <c r="AB30" i="4"/>
  <c r="AA30" i="4"/>
  <c r="Z30" i="4"/>
  <c r="Y30" i="4"/>
  <c r="X30" i="4"/>
  <c r="W30" i="4"/>
  <c r="V30" i="4"/>
  <c r="AG29" i="4"/>
  <c r="AF29" i="4"/>
  <c r="AE29" i="4"/>
  <c r="AD29" i="4"/>
  <c r="AC29" i="4"/>
  <c r="AB29" i="4"/>
  <c r="AA29" i="4"/>
  <c r="Z29" i="4"/>
  <c r="Y29" i="4"/>
  <c r="X29" i="4"/>
  <c r="W29" i="4"/>
  <c r="V29" i="4"/>
  <c r="R29" i="4"/>
  <c r="Q29" i="4"/>
  <c r="P29" i="4"/>
  <c r="O29" i="4"/>
  <c r="AG28" i="4"/>
  <c r="AF28" i="4"/>
  <c r="AE28" i="4"/>
  <c r="AD28" i="4"/>
  <c r="AC28" i="4"/>
  <c r="AB28" i="4"/>
  <c r="AA28" i="4"/>
  <c r="Z28" i="4"/>
  <c r="Y28" i="4"/>
  <c r="X28" i="4"/>
  <c r="W28" i="4"/>
  <c r="V28" i="4"/>
  <c r="R28" i="4"/>
  <c r="Q28" i="4"/>
  <c r="P28" i="4"/>
  <c r="O28" i="4"/>
  <c r="AG27" i="4"/>
  <c r="AF27" i="4"/>
  <c r="AE27" i="4"/>
  <c r="AD27" i="4"/>
  <c r="AC27" i="4"/>
  <c r="AB27" i="4"/>
  <c r="AA27" i="4"/>
  <c r="Z27" i="4"/>
  <c r="Y27" i="4"/>
  <c r="X27" i="4"/>
  <c r="W27" i="4"/>
  <c r="V27" i="4"/>
  <c r="R27" i="4"/>
  <c r="Q27" i="4"/>
  <c r="P27" i="4"/>
  <c r="O27" i="4"/>
  <c r="AG26" i="4"/>
  <c r="AF26" i="4"/>
  <c r="AE26" i="4"/>
  <c r="AD26" i="4"/>
  <c r="AC26" i="4"/>
  <c r="AB26" i="4"/>
  <c r="AA26" i="4"/>
  <c r="Z26" i="4"/>
  <c r="Y26" i="4"/>
  <c r="X26" i="4"/>
  <c r="W26" i="4"/>
  <c r="V26" i="4"/>
  <c r="R26" i="4"/>
  <c r="Q26" i="4"/>
  <c r="P26" i="4"/>
  <c r="O26" i="4"/>
  <c r="AG25" i="4"/>
  <c r="AF25" i="4"/>
  <c r="AE25" i="4"/>
  <c r="AD25" i="4"/>
  <c r="AC25" i="4"/>
  <c r="AB25" i="4"/>
  <c r="AA25" i="4"/>
  <c r="Z25" i="4"/>
  <c r="Y25" i="4"/>
  <c r="X25" i="4"/>
  <c r="W25" i="4"/>
  <c r="V25" i="4"/>
  <c r="R25" i="4"/>
  <c r="Q25" i="4"/>
  <c r="P25" i="4"/>
  <c r="O25" i="4"/>
  <c r="AG24" i="4"/>
  <c r="AF24" i="4"/>
  <c r="AE24" i="4"/>
  <c r="AD24" i="4"/>
  <c r="AC24" i="4"/>
  <c r="AB24" i="4"/>
  <c r="AA24" i="4"/>
  <c r="Z24" i="4"/>
  <c r="Y24" i="4"/>
  <c r="X24" i="4"/>
  <c r="W24" i="4"/>
  <c r="V24" i="4"/>
  <c r="R24" i="4"/>
  <c r="Q24" i="4"/>
  <c r="P24" i="4"/>
  <c r="O24" i="4"/>
  <c r="AG23" i="4"/>
  <c r="AF23" i="4"/>
  <c r="AE23" i="4"/>
  <c r="AD23" i="4"/>
  <c r="AC23" i="4"/>
  <c r="AB23" i="4"/>
  <c r="AA23" i="4"/>
  <c r="Z23" i="4"/>
  <c r="Y23" i="4"/>
  <c r="X23" i="4"/>
  <c r="W23" i="4"/>
  <c r="V23" i="4"/>
  <c r="R23" i="4"/>
  <c r="Q23" i="4"/>
  <c r="P23" i="4"/>
  <c r="O23" i="4"/>
  <c r="AG22" i="4"/>
  <c r="AF22" i="4"/>
  <c r="AE22" i="4"/>
  <c r="AD22" i="4"/>
  <c r="AC22" i="4"/>
  <c r="AB22" i="4"/>
  <c r="AA22" i="4"/>
  <c r="Z22" i="4"/>
  <c r="Y22" i="4"/>
  <c r="X22" i="4"/>
  <c r="W22" i="4"/>
  <c r="V22" i="4"/>
  <c r="R22" i="4"/>
  <c r="Q22" i="4"/>
  <c r="P22" i="4"/>
  <c r="O22" i="4"/>
  <c r="AG21" i="4"/>
  <c r="AF21" i="4"/>
  <c r="AE21" i="4"/>
  <c r="AD21" i="4"/>
  <c r="AC21" i="4"/>
  <c r="AB21" i="4"/>
  <c r="AA21" i="4"/>
  <c r="Z21" i="4"/>
  <c r="Y21" i="4"/>
  <c r="X21" i="4"/>
  <c r="W21" i="4"/>
  <c r="V21" i="4"/>
  <c r="R21" i="4"/>
  <c r="Q21" i="4"/>
  <c r="P21" i="4"/>
  <c r="O21" i="4"/>
  <c r="AG20" i="4"/>
  <c r="AF20" i="4"/>
  <c r="AE20" i="4"/>
  <c r="AD20" i="4"/>
  <c r="AC20" i="4"/>
  <c r="AB20" i="4"/>
  <c r="AA20" i="4"/>
  <c r="Z20" i="4"/>
  <c r="Y20" i="4"/>
  <c r="X20" i="4"/>
  <c r="W20" i="4"/>
  <c r="V20" i="4"/>
  <c r="R20" i="4"/>
  <c r="Q20" i="4"/>
  <c r="P20" i="4"/>
  <c r="O20" i="4"/>
  <c r="AG19" i="4"/>
  <c r="AF19" i="4"/>
  <c r="AE19" i="4"/>
  <c r="AD19" i="4"/>
  <c r="AC19" i="4"/>
  <c r="AB19" i="4"/>
  <c r="AA19" i="4"/>
  <c r="Z19" i="4"/>
  <c r="Y19" i="4"/>
  <c r="X19" i="4"/>
  <c r="W19" i="4"/>
  <c r="V19" i="4"/>
  <c r="R19" i="4"/>
  <c r="Q19" i="4"/>
  <c r="P19" i="4"/>
  <c r="O19" i="4"/>
  <c r="AH18" i="4"/>
  <c r="AG18" i="4"/>
  <c r="AF18" i="4"/>
  <c r="AE18" i="4"/>
  <c r="AD18" i="4"/>
  <c r="AC18" i="4"/>
  <c r="AB18" i="4"/>
  <c r="AA18" i="4"/>
  <c r="Z18" i="4"/>
  <c r="Y18" i="4"/>
  <c r="X18" i="4"/>
  <c r="W18" i="4"/>
  <c r="V18" i="4"/>
  <c r="AG17" i="4"/>
  <c r="AF17" i="4"/>
  <c r="AE17" i="4"/>
  <c r="AD17" i="4"/>
  <c r="AC17" i="4"/>
  <c r="AB17" i="4"/>
  <c r="AA17" i="4"/>
  <c r="Z17" i="4"/>
  <c r="Y17" i="4"/>
  <c r="X17" i="4"/>
  <c r="W17" i="4"/>
  <c r="V17" i="4"/>
  <c r="R17" i="4"/>
  <c r="Q17" i="4"/>
  <c r="P17" i="4"/>
  <c r="O17" i="4"/>
  <c r="AH16" i="4"/>
  <c r="AG16" i="4"/>
  <c r="AF16" i="4"/>
  <c r="AE16" i="4"/>
  <c r="AD16" i="4"/>
  <c r="AC16" i="4"/>
  <c r="AB16" i="4"/>
  <c r="AA16" i="4"/>
  <c r="Z16" i="4"/>
  <c r="Y16" i="4"/>
  <c r="X16" i="4"/>
  <c r="W16" i="4"/>
  <c r="V16" i="4"/>
  <c r="AG15" i="4"/>
  <c r="AF15" i="4"/>
  <c r="AE15" i="4"/>
  <c r="AD15" i="4"/>
  <c r="AC15" i="4"/>
  <c r="AB15" i="4"/>
  <c r="AA15" i="4"/>
  <c r="Z15" i="4"/>
  <c r="Y15" i="4"/>
  <c r="X15" i="4"/>
  <c r="W15" i="4"/>
  <c r="V15" i="4"/>
  <c r="R15" i="4"/>
  <c r="Q15" i="4"/>
  <c r="P15" i="4"/>
  <c r="O15" i="4"/>
  <c r="AG14" i="4"/>
  <c r="AF14" i="4"/>
  <c r="AE14" i="4"/>
  <c r="AD14" i="4"/>
  <c r="AC14" i="4"/>
  <c r="AB14" i="4"/>
  <c r="AA14" i="4"/>
  <c r="Z14" i="4"/>
  <c r="Y14" i="4"/>
  <c r="X14" i="4"/>
  <c r="W14" i="4"/>
  <c r="V14" i="4"/>
  <c r="R14" i="4"/>
  <c r="Q14" i="4"/>
  <c r="P14" i="4"/>
  <c r="O14" i="4"/>
  <c r="AH13" i="4"/>
  <c r="AG13" i="4"/>
  <c r="AF13" i="4"/>
  <c r="AE13" i="4"/>
  <c r="AD13" i="4"/>
  <c r="AC13" i="4"/>
  <c r="AB13" i="4"/>
  <c r="AA13" i="4"/>
  <c r="Z13" i="4"/>
  <c r="Y13" i="4"/>
  <c r="X13" i="4"/>
  <c r="W13" i="4"/>
  <c r="V13" i="4"/>
  <c r="AG12" i="4"/>
  <c r="AF12" i="4"/>
  <c r="AE12" i="4"/>
  <c r="AD12" i="4"/>
  <c r="AC12" i="4"/>
  <c r="AB12" i="4"/>
  <c r="AA12" i="4"/>
  <c r="Z12" i="4"/>
  <c r="Y12" i="4"/>
  <c r="X12" i="4"/>
  <c r="W12" i="4"/>
  <c r="V12" i="4"/>
  <c r="R12" i="4"/>
  <c r="Q12" i="4"/>
  <c r="P12" i="4"/>
  <c r="O12" i="4"/>
  <c r="AG11" i="4"/>
  <c r="AF11" i="4"/>
  <c r="AE11" i="4"/>
  <c r="AD11" i="4"/>
  <c r="AC11" i="4"/>
  <c r="AB11" i="4"/>
  <c r="AA11" i="4"/>
  <c r="Z11" i="4"/>
  <c r="Y11" i="4"/>
  <c r="X11" i="4"/>
  <c r="W11" i="4"/>
  <c r="V11" i="4"/>
  <c r="R11" i="4"/>
  <c r="Q11" i="4"/>
  <c r="P11" i="4"/>
  <c r="O11" i="4"/>
  <c r="AG10" i="4"/>
  <c r="AF10" i="4"/>
  <c r="AE10" i="4"/>
  <c r="AD10" i="4"/>
  <c r="AC10" i="4"/>
  <c r="AB10" i="4"/>
  <c r="AA10" i="4"/>
  <c r="Z10" i="4"/>
  <c r="Y10" i="4"/>
  <c r="X10" i="4"/>
  <c r="W10" i="4"/>
  <c r="V10" i="4"/>
  <c r="R10" i="4"/>
  <c r="Q10" i="4"/>
  <c r="P10" i="4"/>
  <c r="O10" i="4"/>
  <c r="AG9" i="4"/>
  <c r="AF9" i="4"/>
  <c r="AE9" i="4"/>
  <c r="AD9" i="4"/>
  <c r="AC9" i="4"/>
  <c r="AB9" i="4"/>
  <c r="AA9" i="4"/>
  <c r="Z9" i="4"/>
  <c r="Y9" i="4"/>
  <c r="X9" i="4"/>
  <c r="W9" i="4"/>
  <c r="V9" i="4"/>
  <c r="R9" i="4"/>
  <c r="Q9" i="4"/>
  <c r="P9" i="4"/>
  <c r="O9" i="4"/>
  <c r="AG8" i="4"/>
  <c r="AF8" i="4"/>
  <c r="AE8" i="4"/>
  <c r="AD8" i="4"/>
  <c r="AC8" i="4"/>
  <c r="AB8" i="4"/>
  <c r="AA8" i="4"/>
  <c r="Z8" i="4"/>
  <c r="Y8" i="4"/>
  <c r="X8" i="4"/>
  <c r="W8" i="4"/>
  <c r="V8" i="4"/>
  <c r="R8" i="4"/>
  <c r="Q8" i="4"/>
  <c r="P8" i="4"/>
  <c r="O8" i="4"/>
  <c r="AG7" i="4"/>
  <c r="AF7" i="4"/>
  <c r="AE7" i="4"/>
  <c r="AD7" i="4"/>
  <c r="AC7" i="4"/>
  <c r="AB7" i="4"/>
  <c r="AA7" i="4"/>
  <c r="Z7" i="4"/>
  <c r="Y7" i="4"/>
  <c r="X7" i="4"/>
  <c r="W7" i="4"/>
  <c r="V7" i="4"/>
  <c r="R7" i="4"/>
  <c r="Q7" i="4"/>
  <c r="P7" i="4"/>
  <c r="O7" i="4"/>
  <c r="AH6" i="4"/>
  <c r="AG6" i="4"/>
  <c r="AF6" i="4"/>
  <c r="AE6" i="4"/>
  <c r="AD6" i="4"/>
  <c r="AC6" i="4"/>
  <c r="AB6" i="4"/>
  <c r="AA6" i="4"/>
  <c r="Z6" i="4"/>
  <c r="Y6" i="4"/>
  <c r="X6" i="4"/>
  <c r="W6" i="4"/>
  <c r="V6" i="4"/>
  <c r="AM5" i="4"/>
  <c r="AG5" i="4"/>
  <c r="AF5" i="4"/>
  <c r="AE5" i="4"/>
  <c r="AD5" i="4"/>
  <c r="AC5" i="4"/>
  <c r="AB5" i="4"/>
  <c r="AA5" i="4"/>
  <c r="Z5" i="4"/>
  <c r="Y5" i="4"/>
  <c r="X5" i="4"/>
  <c r="W5" i="4"/>
  <c r="V5" i="4"/>
  <c r="R5" i="4"/>
  <c r="Q5" i="4"/>
  <c r="P5" i="4"/>
  <c r="O5" i="4"/>
  <c r="AK4" i="4"/>
  <c r="AK2" i="4"/>
  <c r="R52" i="2"/>
  <c r="R51" i="2"/>
  <c r="R50" i="2"/>
  <c r="R49" i="2"/>
  <c r="R48" i="2"/>
  <c r="R47" i="2"/>
  <c r="R46" i="2"/>
  <c r="R45" i="2"/>
  <c r="R44" i="2"/>
  <c r="R43" i="2"/>
  <c r="R42" i="2"/>
  <c r="R41" i="2"/>
  <c r="R40" i="2"/>
  <c r="R39" i="2"/>
  <c r="R38" i="2"/>
  <c r="R37" i="2"/>
  <c r="T36" i="2"/>
  <c r="R36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AA13" i="2"/>
  <c r="Z13" i="2"/>
  <c r="Y13" i="2"/>
  <c r="R13" i="2"/>
  <c r="AA12" i="2"/>
  <c r="Z12" i="2"/>
  <c r="Y12" i="2"/>
  <c r="R12" i="2"/>
  <c r="AA11" i="2"/>
  <c r="Z11" i="2"/>
  <c r="Y11" i="2"/>
  <c r="R11" i="2"/>
  <c r="AA10" i="2"/>
  <c r="Z10" i="2"/>
  <c r="Y10" i="2"/>
  <c r="R10" i="2"/>
  <c r="AA9" i="2"/>
  <c r="Z9" i="2"/>
  <c r="Y9" i="2"/>
  <c r="R9" i="2"/>
  <c r="AA8" i="2"/>
  <c r="Z8" i="2"/>
  <c r="Y8" i="2"/>
  <c r="R8" i="2"/>
  <c r="AA7" i="2"/>
  <c r="Z7" i="2"/>
  <c r="Y7" i="2"/>
  <c r="R7" i="2"/>
  <c r="AA6" i="2"/>
  <c r="Z6" i="2"/>
  <c r="Y6" i="2"/>
  <c r="R6" i="2"/>
  <c r="AA5" i="2"/>
  <c r="Z5" i="2"/>
  <c r="Y5" i="2"/>
  <c r="R5" i="2"/>
  <c r="AA4" i="2"/>
  <c r="Z4" i="2"/>
  <c r="Y4" i="2"/>
  <c r="R4" i="2"/>
  <c r="AA3" i="2"/>
  <c r="Z3" i="2"/>
  <c r="Y3" i="2"/>
  <c r="R3" i="2"/>
  <c r="AL2" i="2"/>
  <c r="AA2" i="2"/>
  <c r="Z2" i="2"/>
  <c r="Y2" i="2"/>
  <c r="R2" i="2"/>
  <c r="AG615" i="22" l="1"/>
  <c r="AF615" i="22"/>
  <c r="AE615" i="22"/>
  <c r="AD615" i="22"/>
  <c r="AC615" i="22"/>
  <c r="AB615" i="22"/>
  <c r="AA615" i="22"/>
  <c r="Z615" i="22"/>
  <c r="Y615" i="22"/>
  <c r="X615" i="22"/>
  <c r="W615" i="22"/>
  <c r="S615" i="22"/>
  <c r="R615" i="22"/>
  <c r="AI615" i="22" s="1"/>
  <c r="Q615" i="22"/>
  <c r="AG614" i="22"/>
  <c r="AF614" i="22"/>
  <c r="AE614" i="22"/>
  <c r="AD614" i="22"/>
  <c r="AC614" i="22"/>
  <c r="AB614" i="22"/>
  <c r="AA614" i="22"/>
  <c r="Z614" i="22"/>
  <c r="Y614" i="22"/>
  <c r="X614" i="22"/>
  <c r="W614" i="22"/>
  <c r="S614" i="22"/>
  <c r="R614" i="22"/>
  <c r="AI614" i="22" s="1"/>
  <c r="Q614" i="22"/>
  <c r="AG613" i="22"/>
  <c r="AF613" i="22"/>
  <c r="AE613" i="22"/>
  <c r="AD613" i="22"/>
  <c r="AC613" i="22"/>
  <c r="AB613" i="22"/>
  <c r="AA613" i="22"/>
  <c r="Z613" i="22"/>
  <c r="Y613" i="22"/>
  <c r="X613" i="22"/>
  <c r="W613" i="22"/>
  <c r="S613" i="22"/>
  <c r="R613" i="22"/>
  <c r="AI613" i="22" s="1"/>
  <c r="Q613" i="22"/>
  <c r="AG612" i="22"/>
  <c r="AF612" i="22"/>
  <c r="AE612" i="22"/>
  <c r="AD612" i="22"/>
  <c r="AC612" i="22"/>
  <c r="AB612" i="22"/>
  <c r="AA612" i="22"/>
  <c r="Z612" i="22"/>
  <c r="Y612" i="22"/>
  <c r="X612" i="22"/>
  <c r="W612" i="22"/>
  <c r="S612" i="22"/>
  <c r="R612" i="22"/>
  <c r="AI612" i="22" s="1"/>
  <c r="Q612" i="22"/>
  <c r="AG610" i="22"/>
  <c r="AF610" i="22"/>
  <c r="AE610" i="22"/>
  <c r="AD610" i="22"/>
  <c r="AC610" i="22"/>
  <c r="AB610" i="22"/>
  <c r="AA610" i="22"/>
  <c r="Z610" i="22"/>
  <c r="Y610" i="22"/>
  <c r="X610" i="22"/>
  <c r="W610" i="22"/>
  <c r="S610" i="22"/>
  <c r="R610" i="22"/>
  <c r="AI610" i="22" s="1"/>
  <c r="Q610" i="22"/>
  <c r="AG609" i="22"/>
  <c r="AF609" i="22"/>
  <c r="AE609" i="22"/>
  <c r="AD609" i="22"/>
  <c r="AC609" i="22"/>
  <c r="AB609" i="22"/>
  <c r="AA609" i="22"/>
  <c r="Z609" i="22"/>
  <c r="Y609" i="22"/>
  <c r="X609" i="22"/>
  <c r="W609" i="22"/>
  <c r="S609" i="22"/>
  <c r="R609" i="22"/>
  <c r="AI609" i="22" s="1"/>
  <c r="Q609" i="22"/>
  <c r="AG608" i="22"/>
  <c r="AF608" i="22"/>
  <c r="AE608" i="22"/>
  <c r="AD608" i="22"/>
  <c r="AC608" i="22"/>
  <c r="AB608" i="22"/>
  <c r="AA608" i="22"/>
  <c r="Z608" i="22"/>
  <c r="Y608" i="22"/>
  <c r="X608" i="22"/>
  <c r="W608" i="22"/>
  <c r="S608" i="22"/>
  <c r="R608" i="22"/>
  <c r="AI608" i="22" s="1"/>
  <c r="Q608" i="22"/>
  <c r="AG607" i="22"/>
  <c r="AF607" i="22"/>
  <c r="AE607" i="22"/>
  <c r="AD607" i="22"/>
  <c r="AC607" i="22"/>
  <c r="AB607" i="22"/>
  <c r="AA607" i="22"/>
  <c r="Z607" i="22"/>
  <c r="Y607" i="22"/>
  <c r="X607" i="22"/>
  <c r="W607" i="22"/>
  <c r="S607" i="22"/>
  <c r="R607" i="22"/>
  <c r="AI607" i="22" s="1"/>
  <c r="Q607" i="22"/>
  <c r="AG606" i="22"/>
  <c r="AF606" i="22"/>
  <c r="AE606" i="22"/>
  <c r="AD606" i="22"/>
  <c r="AC606" i="22"/>
  <c r="AB606" i="22"/>
  <c r="AA606" i="22"/>
  <c r="Z606" i="22"/>
  <c r="Y606" i="22"/>
  <c r="X606" i="22"/>
  <c r="W606" i="22"/>
  <c r="S606" i="22"/>
  <c r="R606" i="22"/>
  <c r="AI606" i="22" s="1"/>
  <c r="Q606" i="22"/>
  <c r="AG605" i="22"/>
  <c r="AF605" i="22"/>
  <c r="AE605" i="22"/>
  <c r="AD605" i="22"/>
  <c r="AC605" i="22"/>
  <c r="AB605" i="22"/>
  <c r="AA605" i="22"/>
  <c r="Z605" i="22"/>
  <c r="Y605" i="22"/>
  <c r="X605" i="22"/>
  <c r="W605" i="22"/>
  <c r="S605" i="22"/>
  <c r="R605" i="22"/>
  <c r="AI605" i="22" s="1"/>
  <c r="Q605" i="22"/>
  <c r="AG604" i="22"/>
  <c r="AF604" i="22"/>
  <c r="AE604" i="22"/>
  <c r="AD604" i="22"/>
  <c r="AC604" i="22"/>
  <c r="AB604" i="22"/>
  <c r="AA604" i="22"/>
  <c r="Z604" i="22"/>
  <c r="Y604" i="22"/>
  <c r="X604" i="22"/>
  <c r="W604" i="22"/>
  <c r="S604" i="22"/>
  <c r="R604" i="22"/>
  <c r="AI604" i="22" s="1"/>
  <c r="Q604" i="22"/>
  <c r="AG603" i="22"/>
  <c r="AF603" i="22"/>
  <c r="AE603" i="22"/>
  <c r="AD603" i="22"/>
  <c r="AC603" i="22"/>
  <c r="AB603" i="22"/>
  <c r="AA603" i="22"/>
  <c r="Z603" i="22"/>
  <c r="Y603" i="22"/>
  <c r="X603" i="22"/>
  <c r="W603" i="22"/>
  <c r="S603" i="22"/>
  <c r="R603" i="22"/>
  <c r="AI603" i="22" s="1"/>
  <c r="Q603" i="22"/>
  <c r="AG602" i="22"/>
  <c r="AF602" i="22"/>
  <c r="AE602" i="22"/>
  <c r="AD602" i="22"/>
  <c r="AC602" i="22"/>
  <c r="AB602" i="22"/>
  <c r="AA602" i="22"/>
  <c r="Z602" i="22"/>
  <c r="Y602" i="22"/>
  <c r="X602" i="22"/>
  <c r="W602" i="22"/>
  <c r="S602" i="22"/>
  <c r="R602" i="22"/>
  <c r="AI602" i="22" s="1"/>
  <c r="Q602" i="22"/>
  <c r="AG601" i="22"/>
  <c r="AF601" i="22"/>
  <c r="AE601" i="22"/>
  <c r="AD601" i="22"/>
  <c r="AC601" i="22"/>
  <c r="AB601" i="22"/>
  <c r="AA601" i="22"/>
  <c r="Z601" i="22"/>
  <c r="Y601" i="22"/>
  <c r="X601" i="22"/>
  <c r="W601" i="22"/>
  <c r="S601" i="22"/>
  <c r="R601" i="22"/>
  <c r="AI601" i="22" s="1"/>
  <c r="Q601" i="22"/>
  <c r="AG600" i="22"/>
  <c r="AF600" i="22"/>
  <c r="AE600" i="22"/>
  <c r="AD600" i="22"/>
  <c r="AC600" i="22"/>
  <c r="AB600" i="22"/>
  <c r="AA600" i="22"/>
  <c r="Z600" i="22"/>
  <c r="Y600" i="22"/>
  <c r="X600" i="22"/>
  <c r="W600" i="22"/>
  <c r="S600" i="22"/>
  <c r="R600" i="22"/>
  <c r="AI600" i="22" s="1"/>
  <c r="Q600" i="22"/>
  <c r="AG599" i="22"/>
  <c r="AF599" i="22"/>
  <c r="AE599" i="22"/>
  <c r="AD599" i="22"/>
  <c r="AC599" i="22"/>
  <c r="AB599" i="22"/>
  <c r="AA599" i="22"/>
  <c r="Z599" i="22"/>
  <c r="Y599" i="22"/>
  <c r="X599" i="22"/>
  <c r="W599" i="22"/>
  <c r="S599" i="22"/>
  <c r="R599" i="22"/>
  <c r="AI599" i="22" s="1"/>
  <c r="Q599" i="22"/>
  <c r="AG598" i="22"/>
  <c r="AF598" i="22"/>
  <c r="AE598" i="22"/>
  <c r="AD598" i="22"/>
  <c r="AC598" i="22"/>
  <c r="AB598" i="22"/>
  <c r="AA598" i="22"/>
  <c r="Z598" i="22"/>
  <c r="Y598" i="22"/>
  <c r="X598" i="22"/>
  <c r="W598" i="22"/>
  <c r="S598" i="22"/>
  <c r="R598" i="22"/>
  <c r="AI598" i="22" s="1"/>
  <c r="Q598" i="22"/>
  <c r="AG597" i="22"/>
  <c r="AF597" i="22"/>
  <c r="AE597" i="22"/>
  <c r="AD597" i="22"/>
  <c r="AC597" i="22"/>
  <c r="AB597" i="22"/>
  <c r="AA597" i="22"/>
  <c r="Z597" i="22"/>
  <c r="Y597" i="22"/>
  <c r="X597" i="22"/>
  <c r="W597" i="22"/>
  <c r="S597" i="22"/>
  <c r="R597" i="22"/>
  <c r="AI597" i="22" s="1"/>
  <c r="Q597" i="22"/>
  <c r="AG596" i="22"/>
  <c r="AF596" i="22"/>
  <c r="AE596" i="22"/>
  <c r="AD596" i="22"/>
  <c r="AC596" i="22"/>
  <c r="AB596" i="22"/>
  <c r="AA596" i="22"/>
  <c r="Z596" i="22"/>
  <c r="Y596" i="22"/>
  <c r="X596" i="22"/>
  <c r="W596" i="22"/>
  <c r="S596" i="22"/>
  <c r="R596" i="22"/>
  <c r="AI596" i="22" s="1"/>
  <c r="Q596" i="22"/>
  <c r="AG595" i="22"/>
  <c r="AF595" i="22"/>
  <c r="AE595" i="22"/>
  <c r="AD595" i="22"/>
  <c r="AC595" i="22"/>
  <c r="AB595" i="22"/>
  <c r="AA595" i="22"/>
  <c r="Z595" i="22"/>
  <c r="Y595" i="22"/>
  <c r="X595" i="22"/>
  <c r="W595" i="22"/>
  <c r="S595" i="22"/>
  <c r="R595" i="22"/>
  <c r="AI595" i="22" s="1"/>
  <c r="Q595" i="22"/>
  <c r="AG594" i="22"/>
  <c r="AF594" i="22"/>
  <c r="AE594" i="22"/>
  <c r="AD594" i="22"/>
  <c r="AC594" i="22"/>
  <c r="AB594" i="22"/>
  <c r="AA594" i="22"/>
  <c r="Z594" i="22"/>
  <c r="Y594" i="22"/>
  <c r="X594" i="22"/>
  <c r="W594" i="22"/>
  <c r="S594" i="22"/>
  <c r="R594" i="22"/>
  <c r="AI594" i="22" s="1"/>
  <c r="Q594" i="22"/>
  <c r="AG593" i="22"/>
  <c r="AF593" i="22"/>
  <c r="AE593" i="22"/>
  <c r="AD593" i="22"/>
  <c r="AC593" i="22"/>
  <c r="AB593" i="22"/>
  <c r="AA593" i="22"/>
  <c r="Z593" i="22"/>
  <c r="Y593" i="22"/>
  <c r="X593" i="22"/>
  <c r="W593" i="22"/>
  <c r="S593" i="22"/>
  <c r="R593" i="22"/>
  <c r="AI593" i="22" s="1"/>
  <c r="Q593" i="22"/>
  <c r="AG592" i="22"/>
  <c r="AF592" i="22"/>
  <c r="AE592" i="22"/>
  <c r="AD592" i="22"/>
  <c r="AC592" i="22"/>
  <c r="AB592" i="22"/>
  <c r="AA592" i="22"/>
  <c r="Z592" i="22"/>
  <c r="Y592" i="22"/>
  <c r="X592" i="22"/>
  <c r="W592" i="22"/>
  <c r="S592" i="22"/>
  <c r="R592" i="22"/>
  <c r="AI592" i="22" s="1"/>
  <c r="Q592" i="22"/>
  <c r="AG591" i="22"/>
  <c r="AF591" i="22"/>
  <c r="AE591" i="22"/>
  <c r="AD591" i="22"/>
  <c r="AC591" i="22"/>
  <c r="AB591" i="22"/>
  <c r="AA591" i="22"/>
  <c r="Z591" i="22"/>
  <c r="Y591" i="22"/>
  <c r="X591" i="22"/>
  <c r="W591" i="22"/>
  <c r="S591" i="22"/>
  <c r="R591" i="22"/>
  <c r="AI591" i="22" s="1"/>
  <c r="Q591" i="22"/>
  <c r="AG590" i="22"/>
  <c r="AF590" i="22"/>
  <c r="AE590" i="22"/>
  <c r="AD590" i="22"/>
  <c r="AC590" i="22"/>
  <c r="AB590" i="22"/>
  <c r="AA590" i="22"/>
  <c r="Z590" i="22"/>
  <c r="Y590" i="22"/>
  <c r="X590" i="22"/>
  <c r="W590" i="22"/>
  <c r="S590" i="22"/>
  <c r="R590" i="22"/>
  <c r="AI590" i="22" s="1"/>
  <c r="Q590" i="22"/>
  <c r="AG588" i="22"/>
  <c r="AF588" i="22"/>
  <c r="AE588" i="22"/>
  <c r="AD588" i="22"/>
  <c r="AC588" i="22"/>
  <c r="AB588" i="22"/>
  <c r="AA588" i="22"/>
  <c r="Z588" i="22"/>
  <c r="Y588" i="22"/>
  <c r="X588" i="22"/>
  <c r="W588" i="22"/>
  <c r="S588" i="22"/>
  <c r="R588" i="22"/>
  <c r="AI588" i="22" s="1"/>
  <c r="Q588" i="22"/>
  <c r="AG587" i="22"/>
  <c r="AF587" i="22"/>
  <c r="AE587" i="22"/>
  <c r="AD587" i="22"/>
  <c r="AC587" i="22"/>
  <c r="AB587" i="22"/>
  <c r="AA587" i="22"/>
  <c r="Z587" i="22"/>
  <c r="Y587" i="22"/>
  <c r="X587" i="22"/>
  <c r="W587" i="22"/>
  <c r="S587" i="22"/>
  <c r="R587" i="22"/>
  <c r="AI587" i="22" s="1"/>
  <c r="Q587" i="22"/>
  <c r="AG586" i="22"/>
  <c r="AF586" i="22"/>
  <c r="AE586" i="22"/>
  <c r="AD586" i="22"/>
  <c r="AC586" i="22"/>
  <c r="AB586" i="22"/>
  <c r="AA586" i="22"/>
  <c r="Z586" i="22"/>
  <c r="Y586" i="22"/>
  <c r="X586" i="22"/>
  <c r="W586" i="22"/>
  <c r="S586" i="22"/>
  <c r="R586" i="22"/>
  <c r="AI586" i="22" s="1"/>
  <c r="Q586" i="22"/>
  <c r="AG585" i="22"/>
  <c r="AF585" i="22"/>
  <c r="AE585" i="22"/>
  <c r="AD585" i="22"/>
  <c r="AC585" i="22"/>
  <c r="AB585" i="22"/>
  <c r="AA585" i="22"/>
  <c r="Z585" i="22"/>
  <c r="Y585" i="22"/>
  <c r="X585" i="22"/>
  <c r="W585" i="22"/>
  <c r="S585" i="22"/>
  <c r="R585" i="22"/>
  <c r="AI585" i="22" s="1"/>
  <c r="Q585" i="22"/>
  <c r="AG584" i="22"/>
  <c r="AF584" i="22"/>
  <c r="AE584" i="22"/>
  <c r="AD584" i="22"/>
  <c r="AC584" i="22"/>
  <c r="AB584" i="22"/>
  <c r="AA584" i="22"/>
  <c r="Z584" i="22"/>
  <c r="Y584" i="22"/>
  <c r="X584" i="22"/>
  <c r="W584" i="22"/>
  <c r="S584" i="22"/>
  <c r="R584" i="22"/>
  <c r="AI584" i="22" s="1"/>
  <c r="Q584" i="22"/>
  <c r="AG583" i="22"/>
  <c r="AF583" i="22"/>
  <c r="AE583" i="22"/>
  <c r="AD583" i="22"/>
  <c r="AC583" i="22"/>
  <c r="AB583" i="22"/>
  <c r="AA583" i="22"/>
  <c r="Z583" i="22"/>
  <c r="Y583" i="22"/>
  <c r="X583" i="22"/>
  <c r="W583" i="22"/>
  <c r="S583" i="22"/>
  <c r="R583" i="22"/>
  <c r="AI583" i="22" s="1"/>
  <c r="Q583" i="22"/>
  <c r="AG582" i="22"/>
  <c r="AF582" i="22"/>
  <c r="AE582" i="22"/>
  <c r="AD582" i="22"/>
  <c r="AC582" i="22"/>
  <c r="AB582" i="22"/>
  <c r="AA582" i="22"/>
  <c r="Z582" i="22"/>
  <c r="Y582" i="22"/>
  <c r="X582" i="22"/>
  <c r="W582" i="22"/>
  <c r="S582" i="22"/>
  <c r="R582" i="22"/>
  <c r="AI582" i="22" s="1"/>
  <c r="Q582" i="22"/>
  <c r="AG581" i="22"/>
  <c r="AF581" i="22"/>
  <c r="AE581" i="22"/>
  <c r="AD581" i="22"/>
  <c r="AC581" i="22"/>
  <c r="AB581" i="22"/>
  <c r="AA581" i="22"/>
  <c r="Z581" i="22"/>
  <c r="Y581" i="22"/>
  <c r="X581" i="22"/>
  <c r="W581" i="22"/>
  <c r="S581" i="22"/>
  <c r="R581" i="22"/>
  <c r="AI581" i="22" s="1"/>
  <c r="Q581" i="22"/>
  <c r="AG580" i="22"/>
  <c r="AF580" i="22"/>
  <c r="AE580" i="22"/>
  <c r="AD580" i="22"/>
  <c r="AC580" i="22"/>
  <c r="AB580" i="22"/>
  <c r="AA580" i="22"/>
  <c r="Z580" i="22"/>
  <c r="Y580" i="22"/>
  <c r="X580" i="22"/>
  <c r="W580" i="22"/>
  <c r="S580" i="22"/>
  <c r="R580" i="22"/>
  <c r="AI580" i="22" s="1"/>
  <c r="Q580" i="22"/>
  <c r="AG579" i="22"/>
  <c r="AF579" i="22"/>
  <c r="AE579" i="22"/>
  <c r="AD579" i="22"/>
  <c r="AC579" i="22"/>
  <c r="AB579" i="22"/>
  <c r="AA579" i="22"/>
  <c r="Z579" i="22"/>
  <c r="Y579" i="22"/>
  <c r="X579" i="22"/>
  <c r="W579" i="22"/>
  <c r="S579" i="22"/>
  <c r="R579" i="22"/>
  <c r="AI579" i="22" s="1"/>
  <c r="Q579" i="22"/>
  <c r="AG578" i="22"/>
  <c r="AF578" i="22"/>
  <c r="AE578" i="22"/>
  <c r="AD578" i="22"/>
  <c r="AC578" i="22"/>
  <c r="AB578" i="22"/>
  <c r="AA578" i="22"/>
  <c r="Z578" i="22"/>
  <c r="Y578" i="22"/>
  <c r="X578" i="22"/>
  <c r="W578" i="22"/>
  <c r="S578" i="22"/>
  <c r="R578" i="22"/>
  <c r="AI578" i="22" s="1"/>
  <c r="Q578" i="22"/>
  <c r="AG575" i="22"/>
  <c r="AF575" i="22"/>
  <c r="AE575" i="22"/>
  <c r="AD575" i="22"/>
  <c r="AC575" i="22"/>
  <c r="AB575" i="22"/>
  <c r="AA575" i="22"/>
  <c r="Z575" i="22"/>
  <c r="Y575" i="22"/>
  <c r="X575" i="22"/>
  <c r="W575" i="22"/>
  <c r="S575" i="22"/>
  <c r="R575" i="22"/>
  <c r="AI575" i="22" s="1"/>
  <c r="Q575" i="22"/>
  <c r="AG574" i="22"/>
  <c r="AF574" i="22"/>
  <c r="AE574" i="22"/>
  <c r="AD574" i="22"/>
  <c r="AC574" i="22"/>
  <c r="AB574" i="22"/>
  <c r="AA574" i="22"/>
  <c r="Z574" i="22"/>
  <c r="Y574" i="22"/>
  <c r="X574" i="22"/>
  <c r="W574" i="22"/>
  <c r="S574" i="22"/>
  <c r="R574" i="22"/>
  <c r="AI574" i="22" s="1"/>
  <c r="Q574" i="22"/>
  <c r="AG572" i="22"/>
  <c r="AF572" i="22"/>
  <c r="AE572" i="22"/>
  <c r="AD572" i="22"/>
  <c r="AC572" i="22"/>
  <c r="AB572" i="22"/>
  <c r="AA572" i="22"/>
  <c r="Z572" i="22"/>
  <c r="Y572" i="22"/>
  <c r="X572" i="22"/>
  <c r="W572" i="22"/>
  <c r="S572" i="22"/>
  <c r="R572" i="22"/>
  <c r="AI572" i="22" s="1"/>
  <c r="Q572" i="22"/>
  <c r="AG571" i="22"/>
  <c r="AF571" i="22"/>
  <c r="AE571" i="22"/>
  <c r="AD571" i="22"/>
  <c r="AC571" i="22"/>
  <c r="AB571" i="22"/>
  <c r="AA571" i="22"/>
  <c r="Z571" i="22"/>
  <c r="Y571" i="22"/>
  <c r="X571" i="22"/>
  <c r="W571" i="22"/>
  <c r="S571" i="22"/>
  <c r="R571" i="22"/>
  <c r="AI571" i="22" s="1"/>
  <c r="Q571" i="22"/>
  <c r="AG570" i="22"/>
  <c r="AF570" i="22"/>
  <c r="AE570" i="22"/>
  <c r="AD570" i="22"/>
  <c r="AC570" i="22"/>
  <c r="AB570" i="22"/>
  <c r="AA570" i="22"/>
  <c r="Z570" i="22"/>
  <c r="Y570" i="22"/>
  <c r="X570" i="22"/>
  <c r="W570" i="22"/>
  <c r="S570" i="22"/>
  <c r="R570" i="22"/>
  <c r="AI570" i="22" s="1"/>
  <c r="Q570" i="22"/>
  <c r="AG568" i="22"/>
  <c r="AF568" i="22"/>
  <c r="AE568" i="22"/>
  <c r="AD568" i="22"/>
  <c r="AC568" i="22"/>
  <c r="AB568" i="22"/>
  <c r="AA568" i="22"/>
  <c r="Z568" i="22"/>
  <c r="Y568" i="22"/>
  <c r="X568" i="22"/>
  <c r="W568" i="22"/>
  <c r="S568" i="22"/>
  <c r="R568" i="22"/>
  <c r="AI568" i="22" s="1"/>
  <c r="Q568" i="22"/>
  <c r="AG567" i="22"/>
  <c r="AF567" i="22"/>
  <c r="AE567" i="22"/>
  <c r="AD567" i="22"/>
  <c r="AC567" i="22"/>
  <c r="AB567" i="22"/>
  <c r="AA567" i="22"/>
  <c r="Z567" i="22"/>
  <c r="Y567" i="22"/>
  <c r="X567" i="22"/>
  <c r="W567" i="22"/>
  <c r="S567" i="22"/>
  <c r="R567" i="22"/>
  <c r="AI567" i="22" s="1"/>
  <c r="Q567" i="22"/>
  <c r="AG565" i="22"/>
  <c r="AF565" i="22"/>
  <c r="AE565" i="22"/>
  <c r="AD565" i="22"/>
  <c r="AC565" i="22"/>
  <c r="AB565" i="22"/>
  <c r="AA565" i="22"/>
  <c r="Z565" i="22"/>
  <c r="Y565" i="22"/>
  <c r="X565" i="22"/>
  <c r="W565" i="22"/>
  <c r="S565" i="22"/>
  <c r="R565" i="22"/>
  <c r="AI565" i="22" s="1"/>
  <c r="Q565" i="22"/>
  <c r="AG564" i="22"/>
  <c r="AF564" i="22"/>
  <c r="AE564" i="22"/>
  <c r="AD564" i="22"/>
  <c r="AC564" i="22"/>
  <c r="AB564" i="22"/>
  <c r="AA564" i="22"/>
  <c r="Z564" i="22"/>
  <c r="Y564" i="22"/>
  <c r="X564" i="22"/>
  <c r="W564" i="22"/>
  <c r="S564" i="22"/>
  <c r="R564" i="22"/>
  <c r="AI564" i="22" s="1"/>
  <c r="Q564" i="22"/>
  <c r="AG563" i="22"/>
  <c r="AF563" i="22"/>
  <c r="AE563" i="22"/>
  <c r="AD563" i="22"/>
  <c r="AC563" i="22"/>
  <c r="AB563" i="22"/>
  <c r="AA563" i="22"/>
  <c r="Z563" i="22"/>
  <c r="Y563" i="22"/>
  <c r="X563" i="22"/>
  <c r="W563" i="22"/>
  <c r="S563" i="22"/>
  <c r="R563" i="22"/>
  <c r="AI563" i="22" s="1"/>
  <c r="Q563" i="22"/>
  <c r="AG562" i="22"/>
  <c r="AF562" i="22"/>
  <c r="AE562" i="22"/>
  <c r="AD562" i="22"/>
  <c r="AC562" i="22"/>
  <c r="AB562" i="22"/>
  <c r="AA562" i="22"/>
  <c r="Z562" i="22"/>
  <c r="Y562" i="22"/>
  <c r="X562" i="22"/>
  <c r="W562" i="22"/>
  <c r="S562" i="22"/>
  <c r="R562" i="22"/>
  <c r="AI562" i="22" s="1"/>
  <c r="Q562" i="22"/>
  <c r="AG561" i="22"/>
  <c r="AF561" i="22"/>
  <c r="AE561" i="22"/>
  <c r="AD561" i="22"/>
  <c r="AC561" i="22"/>
  <c r="AB561" i="22"/>
  <c r="AA561" i="22"/>
  <c r="Z561" i="22"/>
  <c r="Y561" i="22"/>
  <c r="X561" i="22"/>
  <c r="W561" i="22"/>
  <c r="S561" i="22"/>
  <c r="R561" i="22"/>
  <c r="AI561" i="22" s="1"/>
  <c r="Q561" i="22"/>
  <c r="AG559" i="22"/>
  <c r="AF559" i="22"/>
  <c r="AE559" i="22"/>
  <c r="AD559" i="22"/>
  <c r="AC559" i="22"/>
  <c r="AB559" i="22"/>
  <c r="AA559" i="22"/>
  <c r="Z559" i="22"/>
  <c r="Y559" i="22"/>
  <c r="X559" i="22"/>
  <c r="W559" i="22"/>
  <c r="S559" i="22"/>
  <c r="R559" i="22"/>
  <c r="AI559" i="22" s="1"/>
  <c r="Q559" i="22"/>
  <c r="AG558" i="22"/>
  <c r="AF558" i="22"/>
  <c r="AE558" i="22"/>
  <c r="AD558" i="22"/>
  <c r="AC558" i="22"/>
  <c r="AB558" i="22"/>
  <c r="AA558" i="22"/>
  <c r="Z558" i="22"/>
  <c r="Y558" i="22"/>
  <c r="X558" i="22"/>
  <c r="W558" i="22"/>
  <c r="S558" i="22"/>
  <c r="R558" i="22"/>
  <c r="AI558" i="22" s="1"/>
  <c r="Q558" i="22"/>
  <c r="AG557" i="22"/>
  <c r="AF557" i="22"/>
  <c r="AE557" i="22"/>
  <c r="AD557" i="22"/>
  <c r="AC557" i="22"/>
  <c r="AB557" i="22"/>
  <c r="AA557" i="22"/>
  <c r="Z557" i="22"/>
  <c r="Y557" i="22"/>
  <c r="X557" i="22"/>
  <c r="W557" i="22"/>
  <c r="S557" i="22"/>
  <c r="R557" i="22"/>
  <c r="AI557" i="22" s="1"/>
  <c r="Q557" i="22"/>
  <c r="AG556" i="22"/>
  <c r="AF556" i="22"/>
  <c r="AE556" i="22"/>
  <c r="AD556" i="22"/>
  <c r="AC556" i="22"/>
  <c r="AB556" i="22"/>
  <c r="AA556" i="22"/>
  <c r="Z556" i="22"/>
  <c r="Y556" i="22"/>
  <c r="X556" i="22"/>
  <c r="W556" i="22"/>
  <c r="S556" i="22"/>
  <c r="R556" i="22"/>
  <c r="AI556" i="22" s="1"/>
  <c r="Q556" i="22"/>
  <c r="AG555" i="22"/>
  <c r="AF555" i="22"/>
  <c r="AE555" i="22"/>
  <c r="AD555" i="22"/>
  <c r="AC555" i="22"/>
  <c r="AB555" i="22"/>
  <c r="AA555" i="22"/>
  <c r="Z555" i="22"/>
  <c r="Y555" i="22"/>
  <c r="X555" i="22"/>
  <c r="W555" i="22"/>
  <c r="S555" i="22"/>
  <c r="R555" i="22"/>
  <c r="AI555" i="22" s="1"/>
  <c r="Q555" i="22"/>
  <c r="AG554" i="22"/>
  <c r="AF554" i="22"/>
  <c r="AE554" i="22"/>
  <c r="AD554" i="22"/>
  <c r="AC554" i="22"/>
  <c r="AB554" i="22"/>
  <c r="AA554" i="22"/>
  <c r="Z554" i="22"/>
  <c r="Y554" i="22"/>
  <c r="X554" i="22"/>
  <c r="W554" i="22"/>
  <c r="S554" i="22"/>
  <c r="R554" i="22"/>
  <c r="AI554" i="22" s="1"/>
  <c r="Q554" i="22"/>
  <c r="AG553" i="22"/>
  <c r="AF553" i="22"/>
  <c r="AE553" i="22"/>
  <c r="AD553" i="22"/>
  <c r="AC553" i="22"/>
  <c r="AB553" i="22"/>
  <c r="AA553" i="22"/>
  <c r="Z553" i="22"/>
  <c r="Y553" i="22"/>
  <c r="X553" i="22"/>
  <c r="W553" i="22"/>
  <c r="S553" i="22"/>
  <c r="R553" i="22"/>
  <c r="AI553" i="22" s="1"/>
  <c r="Q553" i="22"/>
  <c r="AG552" i="22"/>
  <c r="AF552" i="22"/>
  <c r="AE552" i="22"/>
  <c r="AD552" i="22"/>
  <c r="AC552" i="22"/>
  <c r="AB552" i="22"/>
  <c r="AA552" i="22"/>
  <c r="Z552" i="22"/>
  <c r="Y552" i="22"/>
  <c r="X552" i="22"/>
  <c r="W552" i="22"/>
  <c r="S552" i="22"/>
  <c r="R552" i="22"/>
  <c r="AI552" i="22" s="1"/>
  <c r="Q552" i="22"/>
  <c r="AG551" i="22"/>
  <c r="AF551" i="22"/>
  <c r="AE551" i="22"/>
  <c r="AD551" i="22"/>
  <c r="AC551" i="22"/>
  <c r="AB551" i="22"/>
  <c r="AA551" i="22"/>
  <c r="Z551" i="22"/>
  <c r="Y551" i="22"/>
  <c r="X551" i="22"/>
  <c r="W551" i="22"/>
  <c r="S551" i="22"/>
  <c r="R551" i="22"/>
  <c r="AI551" i="22" s="1"/>
  <c r="Q551" i="22"/>
  <c r="AG550" i="22"/>
  <c r="AF550" i="22"/>
  <c r="AE550" i="22"/>
  <c r="AD550" i="22"/>
  <c r="AC550" i="22"/>
  <c r="AB550" i="22"/>
  <c r="AA550" i="22"/>
  <c r="Z550" i="22"/>
  <c r="Y550" i="22"/>
  <c r="X550" i="22"/>
  <c r="W550" i="22"/>
  <c r="S550" i="22"/>
  <c r="R550" i="22"/>
  <c r="AI550" i="22" s="1"/>
  <c r="Q550" i="22"/>
  <c r="AG549" i="22"/>
  <c r="AF549" i="22"/>
  <c r="AE549" i="22"/>
  <c r="AD549" i="22"/>
  <c r="AC549" i="22"/>
  <c r="AB549" i="22"/>
  <c r="AA549" i="22"/>
  <c r="Z549" i="22"/>
  <c r="Y549" i="22"/>
  <c r="X549" i="22"/>
  <c r="W549" i="22"/>
  <c r="S549" i="22"/>
  <c r="R549" i="22"/>
  <c r="AI549" i="22" s="1"/>
  <c r="Q549" i="22"/>
  <c r="AG548" i="22"/>
  <c r="AF548" i="22"/>
  <c r="AE548" i="22"/>
  <c r="AD548" i="22"/>
  <c r="AC548" i="22"/>
  <c r="AB548" i="22"/>
  <c r="AA548" i="22"/>
  <c r="Z548" i="22"/>
  <c r="Y548" i="22"/>
  <c r="X548" i="22"/>
  <c r="W548" i="22"/>
  <c r="S548" i="22"/>
  <c r="R548" i="22"/>
  <c r="AI548" i="22" s="1"/>
  <c r="Q548" i="22"/>
  <c r="AG547" i="22"/>
  <c r="AF547" i="22"/>
  <c r="AE547" i="22"/>
  <c r="AD547" i="22"/>
  <c r="AC547" i="22"/>
  <c r="AB547" i="22"/>
  <c r="AA547" i="22"/>
  <c r="Z547" i="22"/>
  <c r="Y547" i="22"/>
  <c r="X547" i="22"/>
  <c r="W547" i="22"/>
  <c r="S547" i="22"/>
  <c r="R547" i="22"/>
  <c r="AI547" i="22" s="1"/>
  <c r="Q547" i="22"/>
  <c r="AG546" i="22"/>
  <c r="AF546" i="22"/>
  <c r="AE546" i="22"/>
  <c r="AD546" i="22"/>
  <c r="AC546" i="22"/>
  <c r="AB546" i="22"/>
  <c r="AA546" i="22"/>
  <c r="Z546" i="22"/>
  <c r="Y546" i="22"/>
  <c r="X546" i="22"/>
  <c r="W546" i="22"/>
  <c r="S546" i="22"/>
  <c r="R546" i="22"/>
  <c r="AI546" i="22" s="1"/>
  <c r="Q546" i="22"/>
  <c r="AG545" i="22"/>
  <c r="AF545" i="22"/>
  <c r="AE545" i="22"/>
  <c r="AD545" i="22"/>
  <c r="AC545" i="22"/>
  <c r="AB545" i="22"/>
  <c r="AA545" i="22"/>
  <c r="Z545" i="22"/>
  <c r="Y545" i="22"/>
  <c r="X545" i="22"/>
  <c r="W545" i="22"/>
  <c r="S545" i="22"/>
  <c r="R545" i="22"/>
  <c r="AI545" i="22" s="1"/>
  <c r="Q545" i="22"/>
  <c r="AG544" i="22"/>
  <c r="AF544" i="22"/>
  <c r="AE544" i="22"/>
  <c r="AD544" i="22"/>
  <c r="AC544" i="22"/>
  <c r="AB544" i="22"/>
  <c r="AA544" i="22"/>
  <c r="Z544" i="22"/>
  <c r="Y544" i="22"/>
  <c r="X544" i="22"/>
  <c r="W544" i="22"/>
  <c r="S544" i="22"/>
  <c r="R544" i="22"/>
  <c r="AI544" i="22" s="1"/>
  <c r="Q544" i="22"/>
  <c r="AG543" i="22"/>
  <c r="AF543" i="22"/>
  <c r="AE543" i="22"/>
  <c r="AD543" i="22"/>
  <c r="AC543" i="22"/>
  <c r="AB543" i="22"/>
  <c r="AA543" i="22"/>
  <c r="Z543" i="22"/>
  <c r="Y543" i="22"/>
  <c r="X543" i="22"/>
  <c r="W543" i="22"/>
  <c r="S543" i="22"/>
  <c r="R543" i="22"/>
  <c r="AI543" i="22" s="1"/>
  <c r="Q543" i="22"/>
  <c r="AG542" i="22"/>
  <c r="AF542" i="22"/>
  <c r="AE542" i="22"/>
  <c r="AD542" i="22"/>
  <c r="AC542" i="22"/>
  <c r="AB542" i="22"/>
  <c r="AA542" i="22"/>
  <c r="Z542" i="22"/>
  <c r="Y542" i="22"/>
  <c r="X542" i="22"/>
  <c r="W542" i="22"/>
  <c r="S542" i="22"/>
  <c r="R542" i="22"/>
  <c r="AI542" i="22" s="1"/>
  <c r="Q542" i="22"/>
  <c r="AG541" i="22"/>
  <c r="AF541" i="22"/>
  <c r="AE541" i="22"/>
  <c r="AD541" i="22"/>
  <c r="AC541" i="22"/>
  <c r="AB541" i="22"/>
  <c r="AA541" i="22"/>
  <c r="Z541" i="22"/>
  <c r="Y541" i="22"/>
  <c r="X541" i="22"/>
  <c r="W541" i="22"/>
  <c r="S541" i="22"/>
  <c r="R541" i="22"/>
  <c r="AI541" i="22" s="1"/>
  <c r="Q541" i="22"/>
  <c r="AG540" i="22"/>
  <c r="AF540" i="22"/>
  <c r="AE540" i="22"/>
  <c r="AD540" i="22"/>
  <c r="AC540" i="22"/>
  <c r="AB540" i="22"/>
  <c r="AA540" i="22"/>
  <c r="Z540" i="22"/>
  <c r="Y540" i="22"/>
  <c r="X540" i="22"/>
  <c r="W540" i="22"/>
  <c r="S540" i="22"/>
  <c r="R540" i="22"/>
  <c r="AI540" i="22" s="1"/>
  <c r="Q540" i="22"/>
  <c r="AG539" i="22"/>
  <c r="AF539" i="22"/>
  <c r="AE539" i="22"/>
  <c r="AD539" i="22"/>
  <c r="AC539" i="22"/>
  <c r="AB539" i="22"/>
  <c r="AA539" i="22"/>
  <c r="Z539" i="22"/>
  <c r="Y539" i="22"/>
  <c r="X539" i="22"/>
  <c r="W539" i="22"/>
  <c r="S539" i="22"/>
  <c r="R539" i="22"/>
  <c r="AI539" i="22" s="1"/>
  <c r="Q539" i="22"/>
  <c r="AG537" i="22"/>
  <c r="AF537" i="22"/>
  <c r="AE537" i="22"/>
  <c r="AD537" i="22"/>
  <c r="AC537" i="22"/>
  <c r="AB537" i="22"/>
  <c r="AA537" i="22"/>
  <c r="Z537" i="22"/>
  <c r="Y537" i="22"/>
  <c r="X537" i="22"/>
  <c r="W537" i="22"/>
  <c r="S537" i="22"/>
  <c r="R537" i="22"/>
  <c r="AI537" i="22" s="1"/>
  <c r="Q537" i="22"/>
  <c r="AG536" i="22"/>
  <c r="AF536" i="22"/>
  <c r="AE536" i="22"/>
  <c r="AD536" i="22"/>
  <c r="AC536" i="22"/>
  <c r="AB536" i="22"/>
  <c r="AA536" i="22"/>
  <c r="Z536" i="22"/>
  <c r="Y536" i="22"/>
  <c r="X536" i="22"/>
  <c r="W536" i="22"/>
  <c r="S536" i="22"/>
  <c r="R536" i="22"/>
  <c r="AI536" i="22" s="1"/>
  <c r="Q536" i="22"/>
  <c r="AG535" i="22"/>
  <c r="AF535" i="22"/>
  <c r="AE535" i="22"/>
  <c r="AD535" i="22"/>
  <c r="AC535" i="22"/>
  <c r="AB535" i="22"/>
  <c r="AA535" i="22"/>
  <c r="Z535" i="22"/>
  <c r="Y535" i="22"/>
  <c r="X535" i="22"/>
  <c r="W535" i="22"/>
  <c r="S535" i="22"/>
  <c r="R535" i="22"/>
  <c r="AI535" i="22" s="1"/>
  <c r="Q535" i="22"/>
  <c r="AG534" i="22"/>
  <c r="AF534" i="22"/>
  <c r="AE534" i="22"/>
  <c r="AD534" i="22"/>
  <c r="AC534" i="22"/>
  <c r="AB534" i="22"/>
  <c r="AA534" i="22"/>
  <c r="Z534" i="22"/>
  <c r="Y534" i="22"/>
  <c r="X534" i="22"/>
  <c r="W534" i="22"/>
  <c r="S534" i="22"/>
  <c r="R534" i="22"/>
  <c r="AI534" i="22" s="1"/>
  <c r="Q534" i="22"/>
  <c r="AG533" i="22"/>
  <c r="AF533" i="22"/>
  <c r="AE533" i="22"/>
  <c r="AD533" i="22"/>
  <c r="AC533" i="22"/>
  <c r="AB533" i="22"/>
  <c r="AA533" i="22"/>
  <c r="Z533" i="22"/>
  <c r="Y533" i="22"/>
  <c r="X533" i="22"/>
  <c r="W533" i="22"/>
  <c r="S533" i="22"/>
  <c r="R533" i="22"/>
  <c r="AI533" i="22" s="1"/>
  <c r="Q533" i="22"/>
  <c r="AG532" i="22"/>
  <c r="AF532" i="22"/>
  <c r="AE532" i="22"/>
  <c r="AD532" i="22"/>
  <c r="AC532" i="22"/>
  <c r="AB532" i="22"/>
  <c r="AA532" i="22"/>
  <c r="Z532" i="22"/>
  <c r="Y532" i="22"/>
  <c r="X532" i="22"/>
  <c r="W532" i="22"/>
  <c r="S532" i="22"/>
  <c r="R532" i="22"/>
  <c r="AI532" i="22" s="1"/>
  <c r="Q532" i="22"/>
  <c r="AG531" i="22"/>
  <c r="AF531" i="22"/>
  <c r="AE531" i="22"/>
  <c r="AD531" i="22"/>
  <c r="AC531" i="22"/>
  <c r="AB531" i="22"/>
  <c r="AA531" i="22"/>
  <c r="Z531" i="22"/>
  <c r="Y531" i="22"/>
  <c r="X531" i="22"/>
  <c r="W531" i="22"/>
  <c r="S531" i="22"/>
  <c r="R531" i="22"/>
  <c r="AI531" i="22" s="1"/>
  <c r="Q531" i="22"/>
  <c r="AG530" i="22"/>
  <c r="AF530" i="22"/>
  <c r="AE530" i="22"/>
  <c r="AD530" i="22"/>
  <c r="AC530" i="22"/>
  <c r="AB530" i="22"/>
  <c r="AA530" i="22"/>
  <c r="Z530" i="22"/>
  <c r="Y530" i="22"/>
  <c r="X530" i="22"/>
  <c r="W530" i="22"/>
  <c r="S530" i="22"/>
  <c r="R530" i="22"/>
  <c r="AI530" i="22" s="1"/>
  <c r="Q530" i="22"/>
  <c r="AG529" i="22"/>
  <c r="AF529" i="22"/>
  <c r="AE529" i="22"/>
  <c r="AD529" i="22"/>
  <c r="AC529" i="22"/>
  <c r="AB529" i="22"/>
  <c r="AA529" i="22"/>
  <c r="Z529" i="22"/>
  <c r="Y529" i="22"/>
  <c r="X529" i="22"/>
  <c r="W529" i="22"/>
  <c r="S529" i="22"/>
  <c r="R529" i="22"/>
  <c r="AI529" i="22" s="1"/>
  <c r="Q529" i="22"/>
  <c r="AG528" i="22"/>
  <c r="AF528" i="22"/>
  <c r="AE528" i="22"/>
  <c r="AD528" i="22"/>
  <c r="AC528" i="22"/>
  <c r="AB528" i="22"/>
  <c r="AA528" i="22"/>
  <c r="Z528" i="22"/>
  <c r="Y528" i="22"/>
  <c r="X528" i="22"/>
  <c r="W528" i="22"/>
  <c r="S528" i="22"/>
  <c r="R528" i="22"/>
  <c r="AI528" i="22" s="1"/>
  <c r="Q528" i="22"/>
  <c r="AG527" i="22"/>
  <c r="AF527" i="22"/>
  <c r="AE527" i="22"/>
  <c r="AD527" i="22"/>
  <c r="AC527" i="22"/>
  <c r="AB527" i="22"/>
  <c r="AA527" i="22"/>
  <c r="Z527" i="22"/>
  <c r="Y527" i="22"/>
  <c r="X527" i="22"/>
  <c r="W527" i="22"/>
  <c r="S527" i="22"/>
  <c r="R527" i="22"/>
  <c r="AI527" i="22" s="1"/>
  <c r="Q527" i="22"/>
  <c r="AG526" i="22"/>
  <c r="AF526" i="22"/>
  <c r="AE526" i="22"/>
  <c r="AD526" i="22"/>
  <c r="AC526" i="22"/>
  <c r="AB526" i="22"/>
  <c r="AA526" i="22"/>
  <c r="Z526" i="22"/>
  <c r="Y526" i="22"/>
  <c r="X526" i="22"/>
  <c r="W526" i="22"/>
  <c r="S526" i="22"/>
  <c r="R526" i="22"/>
  <c r="AI526" i="22" s="1"/>
  <c r="Q526" i="22"/>
  <c r="AG524" i="22"/>
  <c r="AF524" i="22"/>
  <c r="AE524" i="22"/>
  <c r="AD524" i="22"/>
  <c r="AC524" i="22"/>
  <c r="AB524" i="22"/>
  <c r="AA524" i="22"/>
  <c r="Z524" i="22"/>
  <c r="Y524" i="22"/>
  <c r="X524" i="22"/>
  <c r="W524" i="22"/>
  <c r="S524" i="22"/>
  <c r="R524" i="22"/>
  <c r="AI524" i="22" s="1"/>
  <c r="Q524" i="22"/>
  <c r="AG523" i="22"/>
  <c r="AF523" i="22"/>
  <c r="AE523" i="22"/>
  <c r="AD523" i="22"/>
  <c r="AC523" i="22"/>
  <c r="AB523" i="22"/>
  <c r="AA523" i="22"/>
  <c r="Z523" i="22"/>
  <c r="Y523" i="22"/>
  <c r="X523" i="22"/>
  <c r="W523" i="22"/>
  <c r="S523" i="22"/>
  <c r="R523" i="22"/>
  <c r="AI523" i="22" s="1"/>
  <c r="Q523" i="22"/>
  <c r="AG521" i="22"/>
  <c r="AF521" i="22"/>
  <c r="AE521" i="22"/>
  <c r="AD521" i="22"/>
  <c r="AC521" i="22"/>
  <c r="AB521" i="22"/>
  <c r="AA521" i="22"/>
  <c r="Z521" i="22"/>
  <c r="Y521" i="22"/>
  <c r="X521" i="22"/>
  <c r="W521" i="22"/>
  <c r="S521" i="22"/>
  <c r="R521" i="22"/>
  <c r="AI521" i="22" s="1"/>
  <c r="Q521" i="22"/>
  <c r="AG520" i="22"/>
  <c r="AF520" i="22"/>
  <c r="AE520" i="22"/>
  <c r="AD520" i="22"/>
  <c r="AC520" i="22"/>
  <c r="AB520" i="22"/>
  <c r="AA520" i="22"/>
  <c r="Z520" i="22"/>
  <c r="Y520" i="22"/>
  <c r="X520" i="22"/>
  <c r="W520" i="22"/>
  <c r="S520" i="22"/>
  <c r="R520" i="22"/>
  <c r="AI520" i="22" s="1"/>
  <c r="Q520" i="22"/>
  <c r="AG519" i="22"/>
  <c r="AF519" i="22"/>
  <c r="AE519" i="22"/>
  <c r="AD519" i="22"/>
  <c r="AC519" i="22"/>
  <c r="AB519" i="22"/>
  <c r="AA519" i="22"/>
  <c r="Z519" i="22"/>
  <c r="Y519" i="22"/>
  <c r="X519" i="22"/>
  <c r="W519" i="22"/>
  <c r="S519" i="22"/>
  <c r="R519" i="22"/>
  <c r="AI519" i="22" s="1"/>
  <c r="Q519" i="22"/>
  <c r="S428" i="22"/>
  <c r="R428" i="22"/>
  <c r="AI428" i="22" s="1"/>
  <c r="Q428" i="22"/>
  <c r="AG427" i="22"/>
  <c r="AF427" i="22"/>
  <c r="AE427" i="22"/>
  <c r="AD427" i="22"/>
  <c r="AC427" i="22"/>
  <c r="AB427" i="22"/>
  <c r="AA427" i="22"/>
  <c r="Z427" i="22"/>
  <c r="Y427" i="22"/>
  <c r="X427" i="22"/>
  <c r="W427" i="22"/>
  <c r="S427" i="22"/>
  <c r="R427" i="22"/>
  <c r="AI427" i="22" s="1"/>
  <c r="Q427" i="22"/>
  <c r="AG426" i="22"/>
  <c r="AF426" i="22"/>
  <c r="AE426" i="22"/>
  <c r="AD426" i="22"/>
  <c r="AC426" i="22"/>
  <c r="AB426" i="22"/>
  <c r="AA426" i="22"/>
  <c r="Z426" i="22"/>
  <c r="Y426" i="22"/>
  <c r="X426" i="22"/>
  <c r="W426" i="22"/>
  <c r="S426" i="22"/>
  <c r="R426" i="22"/>
  <c r="AI426" i="22" s="1"/>
  <c r="Q426" i="22"/>
  <c r="AG425" i="22"/>
  <c r="AF425" i="22"/>
  <c r="AE425" i="22"/>
  <c r="AD425" i="22"/>
  <c r="AC425" i="22"/>
  <c r="AB425" i="22"/>
  <c r="AA425" i="22"/>
  <c r="Z425" i="22"/>
  <c r="Y425" i="22"/>
  <c r="X425" i="22"/>
  <c r="W425" i="22"/>
  <c r="S425" i="22"/>
  <c r="R425" i="22"/>
  <c r="AI425" i="22" s="1"/>
  <c r="Q425" i="22"/>
  <c r="AG424" i="22"/>
  <c r="AF424" i="22"/>
  <c r="AE424" i="22"/>
  <c r="AD424" i="22"/>
  <c r="AC424" i="22"/>
  <c r="AB424" i="22"/>
  <c r="AA424" i="22"/>
  <c r="Z424" i="22"/>
  <c r="Y424" i="22"/>
  <c r="X424" i="22"/>
  <c r="W424" i="22"/>
  <c r="S424" i="22"/>
  <c r="R424" i="22"/>
  <c r="AI424" i="22" s="1"/>
  <c r="Q424" i="22"/>
  <c r="AG422" i="22"/>
  <c r="AF422" i="22"/>
  <c r="AE422" i="22"/>
  <c r="AD422" i="22"/>
  <c r="AC422" i="22"/>
  <c r="AB422" i="22"/>
  <c r="AA422" i="22"/>
  <c r="Z422" i="22"/>
  <c r="Y422" i="22"/>
  <c r="X422" i="22"/>
  <c r="W422" i="22"/>
  <c r="S422" i="22"/>
  <c r="R422" i="22"/>
  <c r="AI422" i="22" s="1"/>
  <c r="Q422" i="22"/>
  <c r="AG421" i="22"/>
  <c r="AF421" i="22"/>
  <c r="AE421" i="22"/>
  <c r="AD421" i="22"/>
  <c r="AC421" i="22"/>
  <c r="AB421" i="22"/>
  <c r="AA421" i="22"/>
  <c r="Z421" i="22"/>
  <c r="Y421" i="22"/>
  <c r="X421" i="22"/>
  <c r="W421" i="22"/>
  <c r="S421" i="22"/>
  <c r="R421" i="22"/>
  <c r="AI421" i="22" s="1"/>
  <c r="Q421" i="22"/>
  <c r="AG419" i="22"/>
  <c r="AF419" i="22"/>
  <c r="AE419" i="22"/>
  <c r="AD419" i="22"/>
  <c r="AC419" i="22"/>
  <c r="AB419" i="22"/>
  <c r="AA419" i="22"/>
  <c r="Z419" i="22"/>
  <c r="Y419" i="22"/>
  <c r="X419" i="22"/>
  <c r="W419" i="22"/>
  <c r="S419" i="22"/>
  <c r="R419" i="22"/>
  <c r="AI419" i="22" s="1"/>
  <c r="Q419" i="22"/>
  <c r="AG418" i="22"/>
  <c r="AF418" i="22"/>
  <c r="AE418" i="22"/>
  <c r="AD418" i="22"/>
  <c r="AC418" i="22"/>
  <c r="AB418" i="22"/>
  <c r="AA418" i="22"/>
  <c r="Z418" i="22"/>
  <c r="Y418" i="22"/>
  <c r="X418" i="22"/>
  <c r="W418" i="22"/>
  <c r="S418" i="22"/>
  <c r="R418" i="22"/>
  <c r="AI418" i="22" s="1"/>
  <c r="Q418" i="22"/>
  <c r="AG417" i="22"/>
  <c r="AF417" i="22"/>
  <c r="AE417" i="22"/>
  <c r="AD417" i="22"/>
  <c r="AC417" i="22"/>
  <c r="AB417" i="22"/>
  <c r="AA417" i="22"/>
  <c r="Z417" i="22"/>
  <c r="Y417" i="22"/>
  <c r="X417" i="22"/>
  <c r="W417" i="22"/>
  <c r="S417" i="22"/>
  <c r="R417" i="22"/>
  <c r="AI417" i="22" s="1"/>
  <c r="Q417" i="22"/>
  <c r="AF415" i="22"/>
  <c r="AE415" i="22"/>
  <c r="W415" i="22"/>
  <c r="T415" i="22"/>
  <c r="S415" i="22"/>
  <c r="AE9" i="19"/>
  <c r="T6" i="2" s="1"/>
  <c r="AE8" i="19"/>
  <c r="T5" i="2" s="1"/>
  <c r="AE6" i="19"/>
  <c r="T3" i="2" s="1"/>
  <c r="AE56" i="18"/>
  <c r="S52" i="2" s="1"/>
  <c r="AE45" i="18"/>
  <c r="S41" i="2" s="1"/>
  <c r="AE28" i="18"/>
  <c r="S24" i="2" s="1"/>
  <c r="AE14" i="18"/>
  <c r="S11" i="2" s="1"/>
  <c r="AE11" i="18"/>
  <c r="S8" i="2" s="1"/>
  <c r="AB11" i="2"/>
  <c r="AB7" i="2"/>
  <c r="S518" i="22"/>
  <c r="R518" i="22"/>
  <c r="AI518" i="22" s="1"/>
  <c r="Q518" i="22"/>
  <c r="T518" i="22" s="1"/>
  <c r="AG517" i="22"/>
  <c r="AF517" i="22"/>
  <c r="AE517" i="22"/>
  <c r="AD517" i="22"/>
  <c r="AC517" i="22"/>
  <c r="AB517" i="22"/>
  <c r="AA517" i="22"/>
  <c r="Z517" i="22"/>
  <c r="Y517" i="22"/>
  <c r="X517" i="22"/>
  <c r="W517" i="22"/>
  <c r="S517" i="22"/>
  <c r="R517" i="22"/>
  <c r="AI517" i="22" s="1"/>
  <c r="Q517" i="22"/>
  <c r="AG516" i="22"/>
  <c r="AF516" i="22"/>
  <c r="AE516" i="22"/>
  <c r="AD516" i="22"/>
  <c r="AC516" i="22"/>
  <c r="AB516" i="22"/>
  <c r="AA516" i="22"/>
  <c r="Z516" i="22"/>
  <c r="Y516" i="22"/>
  <c r="X516" i="22"/>
  <c r="W516" i="22"/>
  <c r="S516" i="22"/>
  <c r="R516" i="22"/>
  <c r="AI516" i="22" s="1"/>
  <c r="Q516" i="22"/>
  <c r="AG514" i="22"/>
  <c r="AF514" i="22"/>
  <c r="AE514" i="22"/>
  <c r="AD514" i="22"/>
  <c r="AC514" i="22"/>
  <c r="AB514" i="22"/>
  <c r="AA514" i="22"/>
  <c r="Z514" i="22"/>
  <c r="Y514" i="22"/>
  <c r="X514" i="22"/>
  <c r="W514" i="22"/>
  <c r="S514" i="22"/>
  <c r="R514" i="22"/>
  <c r="AI514" i="22" s="1"/>
  <c r="Q514" i="22"/>
  <c r="AG513" i="22"/>
  <c r="AF513" i="22"/>
  <c r="AE513" i="22"/>
  <c r="AD513" i="22"/>
  <c r="AC513" i="22"/>
  <c r="AB513" i="22"/>
  <c r="AA513" i="22"/>
  <c r="Z513" i="22"/>
  <c r="Y513" i="22"/>
  <c r="X513" i="22"/>
  <c r="W513" i="22"/>
  <c r="S513" i="22"/>
  <c r="R513" i="22"/>
  <c r="AI513" i="22" s="1"/>
  <c r="Q513" i="22"/>
  <c r="AG512" i="22"/>
  <c r="AF512" i="22"/>
  <c r="AE512" i="22"/>
  <c r="AD512" i="22"/>
  <c r="AC512" i="22"/>
  <c r="AB512" i="22"/>
  <c r="AA512" i="22"/>
  <c r="Z512" i="22"/>
  <c r="Y512" i="22"/>
  <c r="X512" i="22"/>
  <c r="W512" i="22"/>
  <c r="S512" i="22"/>
  <c r="R512" i="22"/>
  <c r="AI512" i="22" s="1"/>
  <c r="Q512" i="22"/>
  <c r="AG511" i="22"/>
  <c r="AF511" i="22"/>
  <c r="AE511" i="22"/>
  <c r="AD511" i="22"/>
  <c r="AC511" i="22"/>
  <c r="AB511" i="22"/>
  <c r="AA511" i="22"/>
  <c r="Z511" i="22"/>
  <c r="Y511" i="22"/>
  <c r="X511" i="22"/>
  <c r="W511" i="22"/>
  <c r="S511" i="22"/>
  <c r="R511" i="22"/>
  <c r="AI511" i="22" s="1"/>
  <c r="Q511" i="22"/>
  <c r="AG510" i="22"/>
  <c r="AF510" i="22"/>
  <c r="AE510" i="22"/>
  <c r="AD510" i="22"/>
  <c r="AC510" i="22"/>
  <c r="AB510" i="22"/>
  <c r="AA510" i="22"/>
  <c r="Z510" i="22"/>
  <c r="Y510" i="22"/>
  <c r="X510" i="22"/>
  <c r="W510" i="22"/>
  <c r="S510" i="22"/>
  <c r="R510" i="22"/>
  <c r="AI510" i="22" s="1"/>
  <c r="Q510" i="22"/>
  <c r="AG508" i="22"/>
  <c r="AF508" i="22"/>
  <c r="AE508" i="22"/>
  <c r="AD508" i="22"/>
  <c r="AC508" i="22"/>
  <c r="AB508" i="22"/>
  <c r="AA508" i="22"/>
  <c r="Z508" i="22"/>
  <c r="Y508" i="22"/>
  <c r="X508" i="22"/>
  <c r="W508" i="22"/>
  <c r="S508" i="22"/>
  <c r="R508" i="22"/>
  <c r="AI508" i="22" s="1"/>
  <c r="Q508" i="22"/>
  <c r="AG507" i="22"/>
  <c r="AF507" i="22"/>
  <c r="AE507" i="22"/>
  <c r="AD507" i="22"/>
  <c r="AC507" i="22"/>
  <c r="AB507" i="22"/>
  <c r="AA507" i="22"/>
  <c r="Z507" i="22"/>
  <c r="Y507" i="22"/>
  <c r="X507" i="22"/>
  <c r="W507" i="22"/>
  <c r="S507" i="22"/>
  <c r="R507" i="22"/>
  <c r="AI507" i="22" s="1"/>
  <c r="Q507" i="22"/>
  <c r="AG506" i="22"/>
  <c r="AF506" i="22"/>
  <c r="AE506" i="22"/>
  <c r="AD506" i="22"/>
  <c r="AC506" i="22"/>
  <c r="AB506" i="22"/>
  <c r="AA506" i="22"/>
  <c r="Z506" i="22"/>
  <c r="Y506" i="22"/>
  <c r="X506" i="22"/>
  <c r="W506" i="22"/>
  <c r="S506" i="22"/>
  <c r="R506" i="22"/>
  <c r="AI506" i="22" s="1"/>
  <c r="Q506" i="22"/>
  <c r="AG505" i="22"/>
  <c r="AF505" i="22"/>
  <c r="AE505" i="22"/>
  <c r="AD505" i="22"/>
  <c r="AC505" i="22"/>
  <c r="AB505" i="22"/>
  <c r="AA505" i="22"/>
  <c r="Z505" i="22"/>
  <c r="Y505" i="22"/>
  <c r="X505" i="22"/>
  <c r="W505" i="22"/>
  <c r="S505" i="22"/>
  <c r="R505" i="22"/>
  <c r="AI505" i="22" s="1"/>
  <c r="Q505" i="22"/>
  <c r="AG504" i="22"/>
  <c r="AF504" i="22"/>
  <c r="AE504" i="22"/>
  <c r="AD504" i="22"/>
  <c r="AC504" i="22"/>
  <c r="AB504" i="22"/>
  <c r="AA504" i="22"/>
  <c r="Z504" i="22"/>
  <c r="Y504" i="22"/>
  <c r="X504" i="22"/>
  <c r="W504" i="22"/>
  <c r="S504" i="22"/>
  <c r="R504" i="22"/>
  <c r="AI504" i="22" s="1"/>
  <c r="Q504" i="22"/>
  <c r="AG503" i="22"/>
  <c r="AF503" i="22"/>
  <c r="AE503" i="22"/>
  <c r="AD503" i="22"/>
  <c r="AC503" i="22"/>
  <c r="AB503" i="22"/>
  <c r="AA503" i="22"/>
  <c r="Z503" i="22"/>
  <c r="Y503" i="22"/>
  <c r="X503" i="22"/>
  <c r="W503" i="22"/>
  <c r="S503" i="22"/>
  <c r="R503" i="22"/>
  <c r="AI503" i="22" s="1"/>
  <c r="Q503" i="22"/>
  <c r="AG502" i="22"/>
  <c r="AF502" i="22"/>
  <c r="AE502" i="22"/>
  <c r="AD502" i="22"/>
  <c r="AC502" i="22"/>
  <c r="AB502" i="22"/>
  <c r="AA502" i="22"/>
  <c r="Z502" i="22"/>
  <c r="Y502" i="22"/>
  <c r="X502" i="22"/>
  <c r="W502" i="22"/>
  <c r="S502" i="22"/>
  <c r="R502" i="22"/>
  <c r="AI502" i="22" s="1"/>
  <c r="Q502" i="22"/>
  <c r="AG501" i="22"/>
  <c r="AF501" i="22"/>
  <c r="AE501" i="22"/>
  <c r="AD501" i="22"/>
  <c r="AC501" i="22"/>
  <c r="AB501" i="22"/>
  <c r="AA501" i="22"/>
  <c r="Z501" i="22"/>
  <c r="Y501" i="22"/>
  <c r="X501" i="22"/>
  <c r="W501" i="22"/>
  <c r="S501" i="22"/>
  <c r="R501" i="22"/>
  <c r="AI501" i="22" s="1"/>
  <c r="Q501" i="22"/>
  <c r="AG500" i="22"/>
  <c r="AF500" i="22"/>
  <c r="AE500" i="22"/>
  <c r="AD500" i="22"/>
  <c r="AC500" i="22"/>
  <c r="AB500" i="22"/>
  <c r="AA500" i="22"/>
  <c r="Z500" i="22"/>
  <c r="Y500" i="22"/>
  <c r="X500" i="22"/>
  <c r="W500" i="22"/>
  <c r="S500" i="22"/>
  <c r="R500" i="22"/>
  <c r="AI500" i="22" s="1"/>
  <c r="Q500" i="22"/>
  <c r="AG499" i="22"/>
  <c r="AF499" i="22"/>
  <c r="AE499" i="22"/>
  <c r="AD499" i="22"/>
  <c r="AC499" i="22"/>
  <c r="AB499" i="22"/>
  <c r="AA499" i="22"/>
  <c r="Z499" i="22"/>
  <c r="Y499" i="22"/>
  <c r="X499" i="22"/>
  <c r="W499" i="22"/>
  <c r="S499" i="22"/>
  <c r="R499" i="22"/>
  <c r="AI499" i="22" s="1"/>
  <c r="Q499" i="22"/>
  <c r="AG498" i="22"/>
  <c r="AF498" i="22"/>
  <c r="AE498" i="22"/>
  <c r="AD498" i="22"/>
  <c r="AC498" i="22"/>
  <c r="AB498" i="22"/>
  <c r="AA498" i="22"/>
  <c r="Z498" i="22"/>
  <c r="Y498" i="22"/>
  <c r="X498" i="22"/>
  <c r="W498" i="22"/>
  <c r="S498" i="22"/>
  <c r="R498" i="22"/>
  <c r="AI498" i="22" s="1"/>
  <c r="Q498" i="22"/>
  <c r="AG497" i="22"/>
  <c r="AF497" i="22"/>
  <c r="AE497" i="22"/>
  <c r="AD497" i="22"/>
  <c r="AC497" i="22"/>
  <c r="AB497" i="22"/>
  <c r="AA497" i="22"/>
  <c r="Z497" i="22"/>
  <c r="Y497" i="22"/>
  <c r="X497" i="22"/>
  <c r="W497" i="22"/>
  <c r="S497" i="22"/>
  <c r="R497" i="22"/>
  <c r="AI497" i="22" s="1"/>
  <c r="Q497" i="22"/>
  <c r="AG496" i="22"/>
  <c r="AF496" i="22"/>
  <c r="AE496" i="22"/>
  <c r="AD496" i="22"/>
  <c r="AC496" i="22"/>
  <c r="AB496" i="22"/>
  <c r="AA496" i="22"/>
  <c r="Z496" i="22"/>
  <c r="Y496" i="22"/>
  <c r="X496" i="22"/>
  <c r="W496" i="22"/>
  <c r="S496" i="22"/>
  <c r="R496" i="22"/>
  <c r="AI496" i="22" s="1"/>
  <c r="Q496" i="22"/>
  <c r="AG495" i="22"/>
  <c r="AF495" i="22"/>
  <c r="AE495" i="22"/>
  <c r="AD495" i="22"/>
  <c r="AC495" i="22"/>
  <c r="AB495" i="22"/>
  <c r="AA495" i="22"/>
  <c r="Z495" i="22"/>
  <c r="Y495" i="22"/>
  <c r="X495" i="22"/>
  <c r="W495" i="22"/>
  <c r="S495" i="22"/>
  <c r="R495" i="22"/>
  <c r="AI495" i="22" s="1"/>
  <c r="Q495" i="22"/>
  <c r="AG494" i="22"/>
  <c r="AF494" i="22"/>
  <c r="AE494" i="22"/>
  <c r="AD494" i="22"/>
  <c r="AC494" i="22"/>
  <c r="AB494" i="22"/>
  <c r="AA494" i="22"/>
  <c r="Z494" i="22"/>
  <c r="Y494" i="22"/>
  <c r="X494" i="22"/>
  <c r="W494" i="22"/>
  <c r="S494" i="22"/>
  <c r="R494" i="22"/>
  <c r="AI494" i="22" s="1"/>
  <c r="Q494" i="22"/>
  <c r="AG493" i="22"/>
  <c r="AF493" i="22"/>
  <c r="AE493" i="22"/>
  <c r="AD493" i="22"/>
  <c r="AC493" i="22"/>
  <c r="AB493" i="22"/>
  <c r="AA493" i="22"/>
  <c r="Z493" i="22"/>
  <c r="Y493" i="22"/>
  <c r="X493" i="22"/>
  <c r="W493" i="22"/>
  <c r="S493" i="22"/>
  <c r="R493" i="22"/>
  <c r="AI493" i="22" s="1"/>
  <c r="Q493" i="22"/>
  <c r="AG492" i="22"/>
  <c r="AF492" i="22"/>
  <c r="AE492" i="22"/>
  <c r="AD492" i="22"/>
  <c r="AC492" i="22"/>
  <c r="AB492" i="22"/>
  <c r="AA492" i="22"/>
  <c r="Z492" i="22"/>
  <c r="Y492" i="22"/>
  <c r="X492" i="22"/>
  <c r="W492" i="22"/>
  <c r="S492" i="22"/>
  <c r="R492" i="22"/>
  <c r="AI492" i="22" s="1"/>
  <c r="Q492" i="22"/>
  <c r="AG491" i="22"/>
  <c r="AF491" i="22"/>
  <c r="AE491" i="22"/>
  <c r="AD491" i="22"/>
  <c r="AC491" i="22"/>
  <c r="AB491" i="22"/>
  <c r="AA491" i="22"/>
  <c r="Z491" i="22"/>
  <c r="Y491" i="22"/>
  <c r="X491" i="22"/>
  <c r="W491" i="22"/>
  <c r="S491" i="22"/>
  <c r="R491" i="22"/>
  <c r="AI491" i="22" s="1"/>
  <c r="Q491" i="22"/>
  <c r="AG490" i="22"/>
  <c r="AF490" i="22"/>
  <c r="AE490" i="22"/>
  <c r="AD490" i="22"/>
  <c r="AC490" i="22"/>
  <c r="AB490" i="22"/>
  <c r="AA490" i="22"/>
  <c r="Z490" i="22"/>
  <c r="Y490" i="22"/>
  <c r="X490" i="22"/>
  <c r="W490" i="22"/>
  <c r="S490" i="22"/>
  <c r="R490" i="22"/>
  <c r="AI490" i="22" s="1"/>
  <c r="Q490" i="22"/>
  <c r="AG489" i="22"/>
  <c r="AF489" i="22"/>
  <c r="AE489" i="22"/>
  <c r="AD489" i="22"/>
  <c r="AC489" i="22"/>
  <c r="AB489" i="22"/>
  <c r="AA489" i="22"/>
  <c r="Z489" i="22"/>
  <c r="Y489" i="22"/>
  <c r="X489" i="22"/>
  <c r="W489" i="22"/>
  <c r="S489" i="22"/>
  <c r="R489" i="22"/>
  <c r="AI489" i="22" s="1"/>
  <c r="Q489" i="22"/>
  <c r="AG488" i="22"/>
  <c r="AF488" i="22"/>
  <c r="AE488" i="22"/>
  <c r="AD488" i="22"/>
  <c r="AC488" i="22"/>
  <c r="AB488" i="22"/>
  <c r="AA488" i="22"/>
  <c r="Z488" i="22"/>
  <c r="Y488" i="22"/>
  <c r="X488" i="22"/>
  <c r="W488" i="22"/>
  <c r="S488" i="22"/>
  <c r="R488" i="22"/>
  <c r="AI488" i="22" s="1"/>
  <c r="Q488" i="22"/>
  <c r="AG486" i="22"/>
  <c r="AF486" i="22"/>
  <c r="AE486" i="22"/>
  <c r="AD486" i="22"/>
  <c r="AC486" i="22"/>
  <c r="AB486" i="22"/>
  <c r="AA486" i="22"/>
  <c r="Z486" i="22"/>
  <c r="Y486" i="22"/>
  <c r="X486" i="22"/>
  <c r="W486" i="22"/>
  <c r="S486" i="22"/>
  <c r="R486" i="22"/>
  <c r="AI486" i="22" s="1"/>
  <c r="Q486" i="22"/>
  <c r="AG485" i="22"/>
  <c r="AF485" i="22"/>
  <c r="AE485" i="22"/>
  <c r="AD485" i="22"/>
  <c r="AC485" i="22"/>
  <c r="AB485" i="22"/>
  <c r="AA485" i="22"/>
  <c r="Z485" i="22"/>
  <c r="Y485" i="22"/>
  <c r="X485" i="22"/>
  <c r="W485" i="22"/>
  <c r="S485" i="22"/>
  <c r="R485" i="22"/>
  <c r="AI485" i="22" s="1"/>
  <c r="Q485" i="22"/>
  <c r="AG484" i="22"/>
  <c r="AF484" i="22"/>
  <c r="AE484" i="22"/>
  <c r="AD484" i="22"/>
  <c r="AC484" i="22"/>
  <c r="AB484" i="22"/>
  <c r="AA484" i="22"/>
  <c r="Z484" i="22"/>
  <c r="Y484" i="22"/>
  <c r="X484" i="22"/>
  <c r="W484" i="22"/>
  <c r="S484" i="22"/>
  <c r="R484" i="22"/>
  <c r="AI484" i="22" s="1"/>
  <c r="Q484" i="22"/>
  <c r="AG483" i="22"/>
  <c r="AF483" i="22"/>
  <c r="AE483" i="22"/>
  <c r="AD483" i="22"/>
  <c r="AC483" i="22"/>
  <c r="AB483" i="22"/>
  <c r="AA483" i="22"/>
  <c r="Z483" i="22"/>
  <c r="Y483" i="22"/>
  <c r="X483" i="22"/>
  <c r="W483" i="22"/>
  <c r="S483" i="22"/>
  <c r="R483" i="22"/>
  <c r="AI483" i="22" s="1"/>
  <c r="Q483" i="22"/>
  <c r="AG482" i="22"/>
  <c r="AF482" i="22"/>
  <c r="AE482" i="22"/>
  <c r="AD482" i="22"/>
  <c r="AC482" i="22"/>
  <c r="AB482" i="22"/>
  <c r="AA482" i="22"/>
  <c r="Z482" i="22"/>
  <c r="Y482" i="22"/>
  <c r="X482" i="22"/>
  <c r="W482" i="22"/>
  <c r="S482" i="22"/>
  <c r="R482" i="22"/>
  <c r="AI482" i="22" s="1"/>
  <c r="Q482" i="22"/>
  <c r="AG481" i="22"/>
  <c r="AF481" i="22"/>
  <c r="AE481" i="22"/>
  <c r="AD481" i="22"/>
  <c r="AC481" i="22"/>
  <c r="AB481" i="22"/>
  <c r="AA481" i="22"/>
  <c r="Z481" i="22"/>
  <c r="Y481" i="22"/>
  <c r="X481" i="22"/>
  <c r="W481" i="22"/>
  <c r="S481" i="22"/>
  <c r="R481" i="22"/>
  <c r="AI481" i="22" s="1"/>
  <c r="Q481" i="22"/>
  <c r="AG480" i="22"/>
  <c r="AF480" i="22"/>
  <c r="AE480" i="22"/>
  <c r="AD480" i="22"/>
  <c r="AC480" i="22"/>
  <c r="AB480" i="22"/>
  <c r="AA480" i="22"/>
  <c r="Z480" i="22"/>
  <c r="Y480" i="22"/>
  <c r="X480" i="22"/>
  <c r="W480" i="22"/>
  <c r="S480" i="22"/>
  <c r="R480" i="22"/>
  <c r="AI480" i="22" s="1"/>
  <c r="Q480" i="22"/>
  <c r="AG479" i="22"/>
  <c r="AF479" i="22"/>
  <c r="AE479" i="22"/>
  <c r="AD479" i="22"/>
  <c r="AC479" i="22"/>
  <c r="AB479" i="22"/>
  <c r="AA479" i="22"/>
  <c r="Z479" i="22"/>
  <c r="Y479" i="22"/>
  <c r="X479" i="22"/>
  <c r="W479" i="22"/>
  <c r="S479" i="22"/>
  <c r="R479" i="22"/>
  <c r="AI479" i="22" s="1"/>
  <c r="Q479" i="22"/>
  <c r="AG478" i="22"/>
  <c r="AF478" i="22"/>
  <c r="AE478" i="22"/>
  <c r="AD478" i="22"/>
  <c r="AC478" i="22"/>
  <c r="AB478" i="22"/>
  <c r="AA478" i="22"/>
  <c r="Z478" i="22"/>
  <c r="Y478" i="22"/>
  <c r="X478" i="22"/>
  <c r="W478" i="22"/>
  <c r="S478" i="22"/>
  <c r="R478" i="22"/>
  <c r="AI478" i="22" s="1"/>
  <c r="Q478" i="22"/>
  <c r="AG477" i="22"/>
  <c r="AF477" i="22"/>
  <c r="AE477" i="22"/>
  <c r="AD477" i="22"/>
  <c r="AC477" i="22"/>
  <c r="AB477" i="22"/>
  <c r="AA477" i="22"/>
  <c r="Z477" i="22"/>
  <c r="Y477" i="22"/>
  <c r="X477" i="22"/>
  <c r="W477" i="22"/>
  <c r="S477" i="22"/>
  <c r="R477" i="22"/>
  <c r="AI477" i="22" s="1"/>
  <c r="Q477" i="22"/>
  <c r="AG476" i="22"/>
  <c r="AF476" i="22"/>
  <c r="AE476" i="22"/>
  <c r="AD476" i="22"/>
  <c r="AC476" i="22"/>
  <c r="AB476" i="22"/>
  <c r="AA476" i="22"/>
  <c r="Z476" i="22"/>
  <c r="Y476" i="22"/>
  <c r="X476" i="22"/>
  <c r="W476" i="22"/>
  <c r="S476" i="22"/>
  <c r="R476" i="22"/>
  <c r="AI476" i="22" s="1"/>
  <c r="Q476" i="22"/>
  <c r="AG475" i="22"/>
  <c r="AF475" i="22"/>
  <c r="AE475" i="22"/>
  <c r="AD475" i="22"/>
  <c r="AC475" i="22"/>
  <c r="AB475" i="22"/>
  <c r="AA475" i="22"/>
  <c r="Z475" i="22"/>
  <c r="Y475" i="22"/>
  <c r="X475" i="22"/>
  <c r="W475" i="22"/>
  <c r="S475" i="22"/>
  <c r="R475" i="22"/>
  <c r="AI475" i="22" s="1"/>
  <c r="Q475" i="22"/>
  <c r="AG473" i="22"/>
  <c r="AF473" i="22"/>
  <c r="AE473" i="22"/>
  <c r="AD473" i="22"/>
  <c r="AC473" i="22"/>
  <c r="AB473" i="22"/>
  <c r="AA473" i="22"/>
  <c r="Z473" i="22"/>
  <c r="Y473" i="22"/>
  <c r="X473" i="22"/>
  <c r="W473" i="22"/>
  <c r="S473" i="22"/>
  <c r="R473" i="22"/>
  <c r="AI473" i="22" s="1"/>
  <c r="Q473" i="22"/>
  <c r="AG472" i="22"/>
  <c r="AF472" i="22"/>
  <c r="AE472" i="22"/>
  <c r="AD472" i="22"/>
  <c r="AC472" i="22"/>
  <c r="AB472" i="22"/>
  <c r="AA472" i="22"/>
  <c r="Z472" i="22"/>
  <c r="Y472" i="22"/>
  <c r="X472" i="22"/>
  <c r="W472" i="22"/>
  <c r="S472" i="22"/>
  <c r="R472" i="22"/>
  <c r="AI472" i="22" s="1"/>
  <c r="Q472" i="22"/>
  <c r="AG470" i="22"/>
  <c r="AF470" i="22"/>
  <c r="AE470" i="22"/>
  <c r="AD470" i="22"/>
  <c r="AC470" i="22"/>
  <c r="AB470" i="22"/>
  <c r="AA470" i="22"/>
  <c r="Z470" i="22"/>
  <c r="Y470" i="22"/>
  <c r="X470" i="22"/>
  <c r="W470" i="22"/>
  <c r="S470" i="22"/>
  <c r="R470" i="22"/>
  <c r="AI470" i="22" s="1"/>
  <c r="Q470" i="22"/>
  <c r="AG468" i="22"/>
  <c r="AF468" i="22"/>
  <c r="AE468" i="22"/>
  <c r="AD468" i="22"/>
  <c r="AC468" i="22"/>
  <c r="AB468" i="22"/>
  <c r="AA468" i="22"/>
  <c r="Z468" i="22"/>
  <c r="Y468" i="22"/>
  <c r="X468" i="22"/>
  <c r="W468" i="22"/>
  <c r="S468" i="22"/>
  <c r="R468" i="22"/>
  <c r="AI468" i="22" s="1"/>
  <c r="Q468" i="22"/>
  <c r="AG466" i="22"/>
  <c r="AF466" i="22"/>
  <c r="AE466" i="22"/>
  <c r="AD466" i="22"/>
  <c r="AC466" i="22"/>
  <c r="AB466" i="22"/>
  <c r="AA466" i="22"/>
  <c r="Z466" i="22"/>
  <c r="Y466" i="22"/>
  <c r="X466" i="22"/>
  <c r="W466" i="22"/>
  <c r="S466" i="22"/>
  <c r="R466" i="22"/>
  <c r="AI466" i="22" s="1"/>
  <c r="Q466" i="22"/>
  <c r="AG465" i="22"/>
  <c r="AF465" i="22"/>
  <c r="AE465" i="22"/>
  <c r="AD465" i="22"/>
  <c r="AC465" i="22"/>
  <c r="AB465" i="22"/>
  <c r="AA465" i="22"/>
  <c r="Z465" i="22"/>
  <c r="Y465" i="22"/>
  <c r="X465" i="22"/>
  <c r="W465" i="22"/>
  <c r="S465" i="22"/>
  <c r="R465" i="22"/>
  <c r="AI465" i="22" s="1"/>
  <c r="Q465" i="22"/>
  <c r="AG463" i="22"/>
  <c r="AF463" i="22"/>
  <c r="AE463" i="22"/>
  <c r="AD463" i="22"/>
  <c r="AC463" i="22"/>
  <c r="AB463" i="22"/>
  <c r="AA463" i="22"/>
  <c r="Z463" i="22"/>
  <c r="Y463" i="22"/>
  <c r="X463" i="22"/>
  <c r="W463" i="22"/>
  <c r="S463" i="22"/>
  <c r="R463" i="22"/>
  <c r="AI463" i="22" s="1"/>
  <c r="Q463" i="22"/>
  <c r="AG462" i="22"/>
  <c r="AF462" i="22"/>
  <c r="AE462" i="22"/>
  <c r="AD462" i="22"/>
  <c r="AC462" i="22"/>
  <c r="AB462" i="22"/>
  <c r="AA462" i="22"/>
  <c r="Z462" i="22"/>
  <c r="Y462" i="22"/>
  <c r="X462" i="22"/>
  <c r="W462" i="22"/>
  <c r="S462" i="22"/>
  <c r="R462" i="22"/>
  <c r="AI462" i="22" s="1"/>
  <c r="Q462" i="22"/>
  <c r="AG461" i="22"/>
  <c r="AF461" i="22"/>
  <c r="AE461" i="22"/>
  <c r="AD461" i="22"/>
  <c r="AC461" i="22"/>
  <c r="AB461" i="22"/>
  <c r="AA461" i="22"/>
  <c r="Z461" i="22"/>
  <c r="Y461" i="22"/>
  <c r="X461" i="22"/>
  <c r="W461" i="22"/>
  <c r="T461" i="22"/>
  <c r="S461" i="22"/>
  <c r="R461" i="22"/>
  <c r="Q461" i="22"/>
  <c r="AG460" i="22"/>
  <c r="AF460" i="22"/>
  <c r="AE460" i="22"/>
  <c r="AD460" i="22"/>
  <c r="AC460" i="22"/>
  <c r="AB460" i="22"/>
  <c r="AA460" i="22"/>
  <c r="Z460" i="22"/>
  <c r="Y460" i="22"/>
  <c r="X460" i="22"/>
  <c r="W460" i="22"/>
  <c r="S460" i="22"/>
  <c r="R460" i="22"/>
  <c r="AI460" i="22" s="1"/>
  <c r="Q460" i="22"/>
  <c r="AG459" i="22"/>
  <c r="AF459" i="22"/>
  <c r="AE459" i="22"/>
  <c r="AD459" i="22"/>
  <c r="AC459" i="22"/>
  <c r="AB459" i="22"/>
  <c r="AA459" i="22"/>
  <c r="Z459" i="22"/>
  <c r="Y459" i="22"/>
  <c r="X459" i="22"/>
  <c r="W459" i="22"/>
  <c r="S459" i="22"/>
  <c r="R459" i="22"/>
  <c r="AI459" i="22" s="1"/>
  <c r="Q459" i="22"/>
  <c r="AG457" i="22"/>
  <c r="AF457" i="22"/>
  <c r="AE457" i="22"/>
  <c r="AD457" i="22"/>
  <c r="AC457" i="22"/>
  <c r="AB457" i="22"/>
  <c r="AA457" i="22"/>
  <c r="Z457" i="22"/>
  <c r="Y457" i="22"/>
  <c r="X457" i="22"/>
  <c r="W457" i="22"/>
  <c r="S457" i="22"/>
  <c r="R457" i="22"/>
  <c r="AI457" i="22" s="1"/>
  <c r="Q457" i="22"/>
  <c r="AG456" i="22"/>
  <c r="AF456" i="22"/>
  <c r="AE456" i="22"/>
  <c r="AD456" i="22"/>
  <c r="AC456" i="22"/>
  <c r="AB456" i="22"/>
  <c r="AA456" i="22"/>
  <c r="Z456" i="22"/>
  <c r="Y456" i="22"/>
  <c r="X456" i="22"/>
  <c r="W456" i="22"/>
  <c r="S456" i="22"/>
  <c r="R456" i="22"/>
  <c r="AI456" i="22" s="1"/>
  <c r="Q456" i="22"/>
  <c r="AG455" i="22"/>
  <c r="AF455" i="22"/>
  <c r="AE455" i="22"/>
  <c r="AD455" i="22"/>
  <c r="AC455" i="22"/>
  <c r="AB455" i="22"/>
  <c r="AA455" i="22"/>
  <c r="Z455" i="22"/>
  <c r="Y455" i="22"/>
  <c r="X455" i="22"/>
  <c r="W455" i="22"/>
  <c r="S455" i="22"/>
  <c r="R455" i="22"/>
  <c r="AI455" i="22" s="1"/>
  <c r="Q455" i="22"/>
  <c r="AG454" i="22"/>
  <c r="AF454" i="22"/>
  <c r="AE454" i="22"/>
  <c r="AD454" i="22"/>
  <c r="AC454" i="22"/>
  <c r="AB454" i="22"/>
  <c r="AA454" i="22"/>
  <c r="Z454" i="22"/>
  <c r="Y454" i="22"/>
  <c r="X454" i="22"/>
  <c r="W454" i="22"/>
  <c r="S454" i="22"/>
  <c r="R454" i="22"/>
  <c r="AI454" i="22" s="1"/>
  <c r="Q454" i="22"/>
  <c r="AG453" i="22"/>
  <c r="AF453" i="22"/>
  <c r="AE453" i="22"/>
  <c r="AD453" i="22"/>
  <c r="AC453" i="22"/>
  <c r="AB453" i="22"/>
  <c r="AA453" i="22"/>
  <c r="Z453" i="22"/>
  <c r="Y453" i="22"/>
  <c r="X453" i="22"/>
  <c r="W453" i="22"/>
  <c r="S453" i="22"/>
  <c r="R453" i="22"/>
  <c r="AI453" i="22" s="1"/>
  <c r="Q453" i="22"/>
  <c r="AG452" i="22"/>
  <c r="AF452" i="22"/>
  <c r="AE452" i="22"/>
  <c r="AD452" i="22"/>
  <c r="AC452" i="22"/>
  <c r="AB452" i="22"/>
  <c r="AA452" i="22"/>
  <c r="Z452" i="22"/>
  <c r="Y452" i="22"/>
  <c r="X452" i="22"/>
  <c r="W452" i="22"/>
  <c r="S452" i="22"/>
  <c r="R452" i="22"/>
  <c r="AI452" i="22" s="1"/>
  <c r="Q452" i="22"/>
  <c r="AG451" i="22"/>
  <c r="AF451" i="22"/>
  <c r="AE451" i="22"/>
  <c r="AD451" i="22"/>
  <c r="AC451" i="22"/>
  <c r="AB451" i="22"/>
  <c r="AA451" i="22"/>
  <c r="Z451" i="22"/>
  <c r="Y451" i="22"/>
  <c r="X451" i="22"/>
  <c r="W451" i="22"/>
  <c r="S451" i="22"/>
  <c r="R451" i="22"/>
  <c r="AI451" i="22" s="1"/>
  <c r="Q451" i="22"/>
  <c r="AG450" i="22"/>
  <c r="AF450" i="22"/>
  <c r="AE450" i="22"/>
  <c r="AD450" i="22"/>
  <c r="AC450" i="22"/>
  <c r="AB450" i="22"/>
  <c r="AA450" i="22"/>
  <c r="Z450" i="22"/>
  <c r="Y450" i="22"/>
  <c r="X450" i="22"/>
  <c r="W450" i="22"/>
  <c r="S450" i="22"/>
  <c r="R450" i="22"/>
  <c r="AI450" i="22" s="1"/>
  <c r="Q450" i="22"/>
  <c r="AG449" i="22"/>
  <c r="AF449" i="22"/>
  <c r="AE449" i="22"/>
  <c r="AD449" i="22"/>
  <c r="AC449" i="22"/>
  <c r="AB449" i="22"/>
  <c r="AA449" i="22"/>
  <c r="Z449" i="22"/>
  <c r="Y449" i="22"/>
  <c r="X449" i="22"/>
  <c r="W449" i="22"/>
  <c r="S449" i="22"/>
  <c r="R449" i="22"/>
  <c r="AI449" i="22" s="1"/>
  <c r="Q449" i="22"/>
  <c r="AG448" i="22"/>
  <c r="AF448" i="22"/>
  <c r="AE448" i="22"/>
  <c r="AD448" i="22"/>
  <c r="AC448" i="22"/>
  <c r="AB448" i="22"/>
  <c r="AA448" i="22"/>
  <c r="Z448" i="22"/>
  <c r="Y448" i="22"/>
  <c r="X448" i="22"/>
  <c r="W448" i="22"/>
  <c r="S448" i="22"/>
  <c r="R448" i="22"/>
  <c r="AI448" i="22" s="1"/>
  <c r="Q448" i="22"/>
  <c r="AG447" i="22"/>
  <c r="AF447" i="22"/>
  <c r="AE447" i="22"/>
  <c r="AD447" i="22"/>
  <c r="AC447" i="22"/>
  <c r="AB447" i="22"/>
  <c r="AA447" i="22"/>
  <c r="Z447" i="22"/>
  <c r="Y447" i="22"/>
  <c r="X447" i="22"/>
  <c r="W447" i="22"/>
  <c r="S447" i="22"/>
  <c r="R447" i="22"/>
  <c r="AI447" i="22" s="1"/>
  <c r="Q447" i="22"/>
  <c r="AG446" i="22"/>
  <c r="AF446" i="22"/>
  <c r="AE446" i="22"/>
  <c r="AD446" i="22"/>
  <c r="AC446" i="22"/>
  <c r="AB446" i="22"/>
  <c r="AA446" i="22"/>
  <c r="Z446" i="22"/>
  <c r="Y446" i="22"/>
  <c r="X446" i="22"/>
  <c r="W446" i="22"/>
  <c r="S446" i="22"/>
  <c r="R446" i="22"/>
  <c r="AI446" i="22" s="1"/>
  <c r="Q446" i="22"/>
  <c r="AG445" i="22"/>
  <c r="AF445" i="22"/>
  <c r="AE445" i="22"/>
  <c r="AD445" i="22"/>
  <c r="AC445" i="22"/>
  <c r="AB445" i="22"/>
  <c r="AA445" i="22"/>
  <c r="Z445" i="22"/>
  <c r="Y445" i="22"/>
  <c r="X445" i="22"/>
  <c r="W445" i="22"/>
  <c r="S445" i="22"/>
  <c r="R445" i="22"/>
  <c r="AI445" i="22" s="1"/>
  <c r="Q445" i="22"/>
  <c r="AG444" i="22"/>
  <c r="AF444" i="22"/>
  <c r="AE444" i="22"/>
  <c r="AD444" i="22"/>
  <c r="AC444" i="22"/>
  <c r="AB444" i="22"/>
  <c r="AA444" i="22"/>
  <c r="Z444" i="22"/>
  <c r="Y444" i="22"/>
  <c r="X444" i="22"/>
  <c r="W444" i="22"/>
  <c r="S444" i="22"/>
  <c r="R444" i="22"/>
  <c r="AI444" i="22" s="1"/>
  <c r="Q444" i="22"/>
  <c r="AG441" i="22"/>
  <c r="AF441" i="22"/>
  <c r="AE441" i="22"/>
  <c r="AD441" i="22"/>
  <c r="AC441" i="22"/>
  <c r="AB441" i="22"/>
  <c r="AA441" i="22"/>
  <c r="Z441" i="22"/>
  <c r="Y441" i="22"/>
  <c r="X441" i="22"/>
  <c r="W441" i="22"/>
  <c r="S441" i="22"/>
  <c r="R441" i="22"/>
  <c r="AI441" i="22" s="1"/>
  <c r="Q441" i="22"/>
  <c r="AG440" i="22"/>
  <c r="AF440" i="22"/>
  <c r="AE440" i="22"/>
  <c r="AD440" i="22"/>
  <c r="AC440" i="22"/>
  <c r="AB440" i="22"/>
  <c r="AA440" i="22"/>
  <c r="Z440" i="22"/>
  <c r="Y440" i="22"/>
  <c r="X440" i="22"/>
  <c r="W440" i="22"/>
  <c r="S440" i="22"/>
  <c r="R440" i="22"/>
  <c r="AI440" i="22" s="1"/>
  <c r="Q440" i="22"/>
  <c r="AG438" i="22"/>
  <c r="AF438" i="22"/>
  <c r="AE438" i="22"/>
  <c r="AD438" i="22"/>
  <c r="AC438" i="22"/>
  <c r="AB438" i="22"/>
  <c r="AA438" i="22"/>
  <c r="Z438" i="22"/>
  <c r="Y438" i="22"/>
  <c r="X438" i="22"/>
  <c r="W438" i="22"/>
  <c r="S438" i="22"/>
  <c r="R438" i="22"/>
  <c r="AI438" i="22" s="1"/>
  <c r="Q438" i="22"/>
  <c r="AG435" i="22"/>
  <c r="AF435" i="22"/>
  <c r="AE435" i="22"/>
  <c r="AD435" i="22"/>
  <c r="AC435" i="22"/>
  <c r="AB435" i="22"/>
  <c r="AA435" i="22"/>
  <c r="Z435" i="22"/>
  <c r="Y435" i="22"/>
  <c r="X435" i="22"/>
  <c r="W435" i="22"/>
  <c r="S435" i="22"/>
  <c r="R435" i="22"/>
  <c r="AI435" i="22" s="1"/>
  <c r="Q435" i="22"/>
  <c r="AG434" i="22"/>
  <c r="AF434" i="22"/>
  <c r="AE434" i="22"/>
  <c r="AD434" i="22"/>
  <c r="AC434" i="22"/>
  <c r="AB434" i="22"/>
  <c r="AA434" i="22"/>
  <c r="Z434" i="22"/>
  <c r="Y434" i="22"/>
  <c r="X434" i="22"/>
  <c r="W434" i="22"/>
  <c r="S434" i="22"/>
  <c r="R434" i="22"/>
  <c r="AI434" i="22" s="1"/>
  <c r="Q434" i="22"/>
  <c r="AG433" i="22"/>
  <c r="AF433" i="22"/>
  <c r="AE433" i="22"/>
  <c r="AD433" i="22"/>
  <c r="AC433" i="22"/>
  <c r="AB433" i="22"/>
  <c r="AA433" i="22"/>
  <c r="Z433" i="22"/>
  <c r="Y433" i="22"/>
  <c r="X433" i="22"/>
  <c r="W433" i="22"/>
  <c r="S433" i="22"/>
  <c r="R433" i="22"/>
  <c r="AI433" i="22" s="1"/>
  <c r="Q433" i="22"/>
  <c r="AG432" i="22"/>
  <c r="AF432" i="22"/>
  <c r="AE432" i="22"/>
  <c r="AD432" i="22"/>
  <c r="AC432" i="22"/>
  <c r="AB432" i="22"/>
  <c r="AA432" i="22"/>
  <c r="Z432" i="22"/>
  <c r="Y432" i="22"/>
  <c r="X432" i="22"/>
  <c r="W432" i="22"/>
  <c r="S432" i="22"/>
  <c r="R432" i="22"/>
  <c r="AI432" i="22" s="1"/>
  <c r="Q432" i="22"/>
  <c r="AG431" i="22"/>
  <c r="AF431" i="22"/>
  <c r="AE431" i="22"/>
  <c r="AD431" i="22"/>
  <c r="AC431" i="22"/>
  <c r="AB431" i="22"/>
  <c r="AA431" i="22"/>
  <c r="Z431" i="22"/>
  <c r="Y431" i="22"/>
  <c r="X431" i="22"/>
  <c r="W431" i="22"/>
  <c r="S431" i="22"/>
  <c r="R431" i="22"/>
  <c r="AI431" i="22" s="1"/>
  <c r="Q431" i="22"/>
  <c r="AG430" i="22"/>
  <c r="AF430" i="22"/>
  <c r="AE430" i="22"/>
  <c r="AD430" i="22"/>
  <c r="AC430" i="22"/>
  <c r="AB430" i="22"/>
  <c r="AA430" i="22"/>
  <c r="Z430" i="22"/>
  <c r="Y430" i="22"/>
  <c r="X430" i="22"/>
  <c r="W430" i="22"/>
  <c r="S430" i="22"/>
  <c r="R430" i="22"/>
  <c r="AI430" i="22" s="1"/>
  <c r="Q430" i="22"/>
  <c r="AG429" i="22"/>
  <c r="AF429" i="22"/>
  <c r="AE429" i="22"/>
  <c r="AD429" i="22"/>
  <c r="AC429" i="22"/>
  <c r="AB429" i="22"/>
  <c r="AA429" i="22"/>
  <c r="Z429" i="22"/>
  <c r="Y429" i="22"/>
  <c r="X429" i="22"/>
  <c r="W429" i="22"/>
  <c r="S429" i="22"/>
  <c r="R429" i="22"/>
  <c r="AI429" i="22" s="1"/>
  <c r="Q429" i="22"/>
  <c r="AG428" i="22"/>
  <c r="AF428" i="22"/>
  <c r="AE428" i="22"/>
  <c r="AD428" i="22"/>
  <c r="AC428" i="22"/>
  <c r="AB428" i="22"/>
  <c r="AA428" i="22"/>
  <c r="Z428" i="22"/>
  <c r="Y428" i="22"/>
  <c r="X428" i="22"/>
  <c r="W428" i="22"/>
  <c r="AE12" i="18"/>
  <c r="S9" i="2" s="1"/>
  <c r="AE9" i="18"/>
  <c r="S6" i="2" s="1"/>
  <c r="U6" i="2" s="1"/>
  <c r="AE7" i="18"/>
  <c r="S4" i="2" s="1"/>
  <c r="U4" i="2" s="1"/>
  <c r="AM2" i="4"/>
  <c r="R53" i="2"/>
  <c r="U24" i="2"/>
  <c r="U8" i="2"/>
  <c r="AB5" i="2"/>
  <c r="AG414" i="22"/>
  <c r="AF414" i="22"/>
  <c r="AE414" i="22"/>
  <c r="AD414" i="22"/>
  <c r="AC414" i="22"/>
  <c r="AB414" i="22"/>
  <c r="AA414" i="22"/>
  <c r="Z414" i="22"/>
  <c r="Y414" i="22"/>
  <c r="X414" i="22"/>
  <c r="W414" i="22"/>
  <c r="S414" i="22"/>
  <c r="R414" i="22"/>
  <c r="AI414" i="22" s="1"/>
  <c r="Q414" i="22"/>
  <c r="AG412" i="22"/>
  <c r="AF412" i="22"/>
  <c r="AE412" i="22"/>
  <c r="AD412" i="22"/>
  <c r="AC412" i="22"/>
  <c r="AB412" i="22"/>
  <c r="AA412" i="22"/>
  <c r="Z412" i="22"/>
  <c r="Y412" i="22"/>
  <c r="X412" i="22"/>
  <c r="W412" i="22"/>
  <c r="S412" i="22"/>
  <c r="R412" i="22"/>
  <c r="AI412" i="22" s="1"/>
  <c r="Q412" i="22"/>
  <c r="AG411" i="22"/>
  <c r="AF411" i="22"/>
  <c r="AE411" i="22"/>
  <c r="AD411" i="22"/>
  <c r="AC411" i="22"/>
  <c r="AB411" i="22"/>
  <c r="AA411" i="22"/>
  <c r="Z411" i="22"/>
  <c r="Y411" i="22"/>
  <c r="X411" i="22"/>
  <c r="W411" i="22"/>
  <c r="S411" i="22"/>
  <c r="R411" i="22"/>
  <c r="AI411" i="22" s="1"/>
  <c r="Q411" i="22"/>
  <c r="AG410" i="22"/>
  <c r="AF410" i="22"/>
  <c r="AE410" i="22"/>
  <c r="AD410" i="22"/>
  <c r="AC410" i="22"/>
  <c r="AB410" i="22"/>
  <c r="AA410" i="22"/>
  <c r="Z410" i="22"/>
  <c r="Y410" i="22"/>
  <c r="X410" i="22"/>
  <c r="W410" i="22"/>
  <c r="S410" i="22"/>
  <c r="R410" i="22"/>
  <c r="AI410" i="22" s="1"/>
  <c r="Q410" i="22"/>
  <c r="AG409" i="22"/>
  <c r="AF409" i="22"/>
  <c r="AE409" i="22"/>
  <c r="AD409" i="22"/>
  <c r="AC409" i="22"/>
  <c r="AB409" i="22"/>
  <c r="AA409" i="22"/>
  <c r="Z409" i="22"/>
  <c r="Y409" i="22"/>
  <c r="X409" i="22"/>
  <c r="W409" i="22"/>
  <c r="S409" i="22"/>
  <c r="R409" i="22"/>
  <c r="AI409" i="22" s="1"/>
  <c r="Q409" i="22"/>
  <c r="AG408" i="22"/>
  <c r="AF408" i="22"/>
  <c r="AE408" i="22"/>
  <c r="AD408" i="22"/>
  <c r="AC408" i="22"/>
  <c r="AB408" i="22"/>
  <c r="AA408" i="22"/>
  <c r="Z408" i="22"/>
  <c r="Y408" i="22"/>
  <c r="X408" i="22"/>
  <c r="W408" i="22"/>
  <c r="S408" i="22"/>
  <c r="R408" i="22"/>
  <c r="AI408" i="22" s="1"/>
  <c r="Q408" i="22"/>
  <c r="AG406" i="22"/>
  <c r="AF406" i="22"/>
  <c r="AE406" i="22"/>
  <c r="AD406" i="22"/>
  <c r="AC406" i="22"/>
  <c r="AB406" i="22"/>
  <c r="AA406" i="22"/>
  <c r="Z406" i="22"/>
  <c r="Y406" i="22"/>
  <c r="X406" i="22"/>
  <c r="W406" i="22"/>
  <c r="S406" i="22"/>
  <c r="R406" i="22"/>
  <c r="AI406" i="22" s="1"/>
  <c r="Q406" i="22"/>
  <c r="AG405" i="22"/>
  <c r="AF405" i="22"/>
  <c r="AE405" i="22"/>
  <c r="AD405" i="22"/>
  <c r="AC405" i="22"/>
  <c r="AB405" i="22"/>
  <c r="AA405" i="22"/>
  <c r="Z405" i="22"/>
  <c r="Y405" i="22"/>
  <c r="X405" i="22"/>
  <c r="W405" i="22"/>
  <c r="S405" i="22"/>
  <c r="R405" i="22"/>
  <c r="AI405" i="22" s="1"/>
  <c r="Q405" i="22"/>
  <c r="AG404" i="22"/>
  <c r="AF404" i="22"/>
  <c r="AE404" i="22"/>
  <c r="AD404" i="22"/>
  <c r="AC404" i="22"/>
  <c r="AB404" i="22"/>
  <c r="AA404" i="22"/>
  <c r="Z404" i="22"/>
  <c r="Y404" i="22"/>
  <c r="X404" i="22"/>
  <c r="W404" i="22"/>
  <c r="S404" i="22"/>
  <c r="R404" i="22"/>
  <c r="AI404" i="22" s="1"/>
  <c r="Q404" i="22"/>
  <c r="AG403" i="22"/>
  <c r="AF403" i="22"/>
  <c r="AE403" i="22"/>
  <c r="AD403" i="22"/>
  <c r="AC403" i="22"/>
  <c r="AB403" i="22"/>
  <c r="AA403" i="22"/>
  <c r="Z403" i="22"/>
  <c r="Y403" i="22"/>
  <c r="X403" i="22"/>
  <c r="W403" i="22"/>
  <c r="S403" i="22"/>
  <c r="R403" i="22"/>
  <c r="AI403" i="22" s="1"/>
  <c r="Q403" i="22"/>
  <c r="AG402" i="22"/>
  <c r="AF402" i="22"/>
  <c r="AE402" i="22"/>
  <c r="AD402" i="22"/>
  <c r="AC402" i="22"/>
  <c r="AB402" i="22"/>
  <c r="AA402" i="22"/>
  <c r="Z402" i="22"/>
  <c r="Y402" i="22"/>
  <c r="X402" i="22"/>
  <c r="W402" i="22"/>
  <c r="S402" i="22"/>
  <c r="R402" i="22"/>
  <c r="AI402" i="22" s="1"/>
  <c r="Q402" i="22"/>
  <c r="AG401" i="22"/>
  <c r="AF401" i="22"/>
  <c r="AE401" i="22"/>
  <c r="AD401" i="22"/>
  <c r="AC401" i="22"/>
  <c r="AB401" i="22"/>
  <c r="AA401" i="22"/>
  <c r="Z401" i="22"/>
  <c r="Y401" i="22"/>
  <c r="X401" i="22"/>
  <c r="W401" i="22"/>
  <c r="S401" i="22"/>
  <c r="R401" i="22"/>
  <c r="AI401" i="22" s="1"/>
  <c r="Q401" i="22"/>
  <c r="AG400" i="22"/>
  <c r="AF400" i="22"/>
  <c r="AE400" i="22"/>
  <c r="AD400" i="22"/>
  <c r="AC400" i="22"/>
  <c r="AB400" i="22"/>
  <c r="AA400" i="22"/>
  <c r="Z400" i="22"/>
  <c r="Y400" i="22"/>
  <c r="X400" i="22"/>
  <c r="W400" i="22"/>
  <c r="S400" i="22"/>
  <c r="R400" i="22"/>
  <c r="AI400" i="22" s="1"/>
  <c r="Q400" i="22"/>
  <c r="AG399" i="22"/>
  <c r="AF399" i="22"/>
  <c r="AE399" i="22"/>
  <c r="AD399" i="22"/>
  <c r="AC399" i="22"/>
  <c r="AB399" i="22"/>
  <c r="AA399" i="22"/>
  <c r="Z399" i="22"/>
  <c r="Y399" i="22"/>
  <c r="X399" i="22"/>
  <c r="W399" i="22"/>
  <c r="S399" i="22"/>
  <c r="R399" i="22"/>
  <c r="AI399" i="22" s="1"/>
  <c r="Q399" i="22"/>
  <c r="AG398" i="22"/>
  <c r="AF398" i="22"/>
  <c r="AE398" i="22"/>
  <c r="AD398" i="22"/>
  <c r="AC398" i="22"/>
  <c r="AB398" i="22"/>
  <c r="AA398" i="22"/>
  <c r="Z398" i="22"/>
  <c r="Y398" i="22"/>
  <c r="X398" i="22"/>
  <c r="W398" i="22"/>
  <c r="S398" i="22"/>
  <c r="R398" i="22"/>
  <c r="AI398" i="22" s="1"/>
  <c r="Q398" i="22"/>
  <c r="AG397" i="22"/>
  <c r="AF397" i="22"/>
  <c r="AE397" i="22"/>
  <c r="AD397" i="22"/>
  <c r="AC397" i="22"/>
  <c r="AB397" i="22"/>
  <c r="AA397" i="22"/>
  <c r="Z397" i="22"/>
  <c r="Y397" i="22"/>
  <c r="X397" i="22"/>
  <c r="W397" i="22"/>
  <c r="S397" i="22"/>
  <c r="R397" i="22"/>
  <c r="AI397" i="22" s="1"/>
  <c r="Q397" i="22"/>
  <c r="AG396" i="22"/>
  <c r="AF396" i="22"/>
  <c r="AE396" i="22"/>
  <c r="AD396" i="22"/>
  <c r="AC396" i="22"/>
  <c r="AB396" i="22"/>
  <c r="AA396" i="22"/>
  <c r="Z396" i="22"/>
  <c r="Y396" i="22"/>
  <c r="X396" i="22"/>
  <c r="W396" i="22"/>
  <c r="S396" i="22"/>
  <c r="R396" i="22"/>
  <c r="AI396" i="22" s="1"/>
  <c r="Q396" i="22"/>
  <c r="AG395" i="22"/>
  <c r="AF395" i="22"/>
  <c r="AE395" i="22"/>
  <c r="AD395" i="22"/>
  <c r="AC395" i="22"/>
  <c r="AB395" i="22"/>
  <c r="AA395" i="22"/>
  <c r="Z395" i="22"/>
  <c r="Y395" i="22"/>
  <c r="X395" i="22"/>
  <c r="W395" i="22"/>
  <c r="S395" i="22"/>
  <c r="R395" i="22"/>
  <c r="AI395" i="22" s="1"/>
  <c r="Q395" i="22"/>
  <c r="AG394" i="22"/>
  <c r="AF394" i="22"/>
  <c r="AE394" i="22"/>
  <c r="AD394" i="22"/>
  <c r="AC394" i="22"/>
  <c r="AB394" i="22"/>
  <c r="AA394" i="22"/>
  <c r="Z394" i="22"/>
  <c r="Y394" i="22"/>
  <c r="X394" i="22"/>
  <c r="W394" i="22"/>
  <c r="S394" i="22"/>
  <c r="R394" i="22"/>
  <c r="AI394" i="22" s="1"/>
  <c r="Q394" i="22"/>
  <c r="AG393" i="22"/>
  <c r="AF393" i="22"/>
  <c r="AE393" i="22"/>
  <c r="AD393" i="22"/>
  <c r="AC393" i="22"/>
  <c r="AB393" i="22"/>
  <c r="AA393" i="22"/>
  <c r="Z393" i="22"/>
  <c r="Y393" i="22"/>
  <c r="X393" i="22"/>
  <c r="W393" i="22"/>
  <c r="S393" i="22"/>
  <c r="R393" i="22"/>
  <c r="AI393" i="22" s="1"/>
  <c r="Q393" i="22"/>
  <c r="AG392" i="22"/>
  <c r="AF392" i="22"/>
  <c r="AE392" i="22"/>
  <c r="AD392" i="22"/>
  <c r="AC392" i="22"/>
  <c r="AB392" i="22"/>
  <c r="AA392" i="22"/>
  <c r="Z392" i="22"/>
  <c r="Y392" i="22"/>
  <c r="X392" i="22"/>
  <c r="W392" i="22"/>
  <c r="S392" i="22"/>
  <c r="R392" i="22"/>
  <c r="AI392" i="22" s="1"/>
  <c r="Q392" i="22"/>
  <c r="AG391" i="22"/>
  <c r="AF391" i="22"/>
  <c r="AE391" i="22"/>
  <c r="AD391" i="22"/>
  <c r="AC391" i="22"/>
  <c r="AB391" i="22"/>
  <c r="AA391" i="22"/>
  <c r="Z391" i="22"/>
  <c r="Y391" i="22"/>
  <c r="X391" i="22"/>
  <c r="W391" i="22"/>
  <c r="S391" i="22"/>
  <c r="R391" i="22"/>
  <c r="AI391" i="22" s="1"/>
  <c r="Q391" i="22"/>
  <c r="AG390" i="22"/>
  <c r="AF390" i="22"/>
  <c r="AE390" i="22"/>
  <c r="AD390" i="22"/>
  <c r="AC390" i="22"/>
  <c r="AB390" i="22"/>
  <c r="AA390" i="22"/>
  <c r="Z390" i="22"/>
  <c r="Y390" i="22"/>
  <c r="X390" i="22"/>
  <c r="W390" i="22"/>
  <c r="S390" i="22"/>
  <c r="R390" i="22"/>
  <c r="AI390" i="22" s="1"/>
  <c r="Q390" i="22"/>
  <c r="AG389" i="22"/>
  <c r="AF389" i="22"/>
  <c r="AE389" i="22"/>
  <c r="AD389" i="22"/>
  <c r="AC389" i="22"/>
  <c r="AB389" i="22"/>
  <c r="AA389" i="22"/>
  <c r="Z389" i="22"/>
  <c r="Y389" i="22"/>
  <c r="X389" i="22"/>
  <c r="W389" i="22"/>
  <c r="S389" i="22"/>
  <c r="R389" i="22"/>
  <c r="AI389" i="22" s="1"/>
  <c r="Q389" i="22"/>
  <c r="AG388" i="22"/>
  <c r="AF388" i="22"/>
  <c r="AE388" i="22"/>
  <c r="AD388" i="22"/>
  <c r="AC388" i="22"/>
  <c r="AB388" i="22"/>
  <c r="AA388" i="22"/>
  <c r="Z388" i="22"/>
  <c r="Y388" i="22"/>
  <c r="X388" i="22"/>
  <c r="W388" i="22"/>
  <c r="S388" i="22"/>
  <c r="R388" i="22"/>
  <c r="AI388" i="22" s="1"/>
  <c r="Q388" i="22"/>
  <c r="AG387" i="22"/>
  <c r="AF387" i="22"/>
  <c r="AE387" i="22"/>
  <c r="AD387" i="22"/>
  <c r="AC387" i="22"/>
  <c r="AB387" i="22"/>
  <c r="AA387" i="22"/>
  <c r="Z387" i="22"/>
  <c r="Y387" i="22"/>
  <c r="X387" i="22"/>
  <c r="W387" i="22"/>
  <c r="S387" i="22"/>
  <c r="R387" i="22"/>
  <c r="AI387" i="22" s="1"/>
  <c r="Q387" i="22"/>
  <c r="AG386" i="22"/>
  <c r="AF386" i="22"/>
  <c r="AE386" i="22"/>
  <c r="AD386" i="22"/>
  <c r="AC386" i="22"/>
  <c r="AB386" i="22"/>
  <c r="AA386" i="22"/>
  <c r="Z386" i="22"/>
  <c r="Y386" i="22"/>
  <c r="X386" i="22"/>
  <c r="W386" i="22"/>
  <c r="S386" i="22"/>
  <c r="R386" i="22"/>
  <c r="AI386" i="22" s="1"/>
  <c r="Q386" i="22"/>
  <c r="AG384" i="22"/>
  <c r="AF384" i="22"/>
  <c r="AE384" i="22"/>
  <c r="AD384" i="22"/>
  <c r="AC384" i="22"/>
  <c r="AB384" i="22"/>
  <c r="AA384" i="22"/>
  <c r="Z384" i="22"/>
  <c r="Y384" i="22"/>
  <c r="X384" i="22"/>
  <c r="W384" i="22"/>
  <c r="S384" i="22"/>
  <c r="R384" i="22"/>
  <c r="AI384" i="22" s="1"/>
  <c r="Q384" i="22"/>
  <c r="AG383" i="22"/>
  <c r="AF383" i="22"/>
  <c r="AE383" i="22"/>
  <c r="AD383" i="22"/>
  <c r="AC383" i="22"/>
  <c r="AB383" i="22"/>
  <c r="AA383" i="22"/>
  <c r="Z383" i="22"/>
  <c r="Y383" i="22"/>
  <c r="X383" i="22"/>
  <c r="W383" i="22"/>
  <c r="S383" i="22"/>
  <c r="R383" i="22"/>
  <c r="AI383" i="22" s="1"/>
  <c r="Q383" i="22"/>
  <c r="AG382" i="22"/>
  <c r="AF382" i="22"/>
  <c r="AE382" i="22"/>
  <c r="AD382" i="22"/>
  <c r="AC382" i="22"/>
  <c r="AB382" i="22"/>
  <c r="AA382" i="22"/>
  <c r="Z382" i="22"/>
  <c r="Y382" i="22"/>
  <c r="X382" i="22"/>
  <c r="W382" i="22"/>
  <c r="S382" i="22"/>
  <c r="R382" i="22"/>
  <c r="AI382" i="22" s="1"/>
  <c r="Q382" i="22"/>
  <c r="AG381" i="22"/>
  <c r="AF381" i="22"/>
  <c r="AE381" i="22"/>
  <c r="AD381" i="22"/>
  <c r="AC381" i="22"/>
  <c r="AB381" i="22"/>
  <c r="AA381" i="22"/>
  <c r="Z381" i="22"/>
  <c r="Y381" i="22"/>
  <c r="X381" i="22"/>
  <c r="W381" i="22"/>
  <c r="S381" i="22"/>
  <c r="R381" i="22"/>
  <c r="AI381" i="22" s="1"/>
  <c r="Q381" i="22"/>
  <c r="AG380" i="22"/>
  <c r="AF380" i="22"/>
  <c r="AE380" i="22"/>
  <c r="AD380" i="22"/>
  <c r="AC380" i="22"/>
  <c r="AB380" i="22"/>
  <c r="AA380" i="22"/>
  <c r="Z380" i="22"/>
  <c r="Y380" i="22"/>
  <c r="X380" i="22"/>
  <c r="W380" i="22"/>
  <c r="S380" i="22"/>
  <c r="R380" i="22"/>
  <c r="AI380" i="22" s="1"/>
  <c r="Q380" i="22"/>
  <c r="AG379" i="22"/>
  <c r="AF379" i="22"/>
  <c r="AE379" i="22"/>
  <c r="AD379" i="22"/>
  <c r="AC379" i="22"/>
  <c r="AB379" i="22"/>
  <c r="AA379" i="22"/>
  <c r="Z379" i="22"/>
  <c r="Y379" i="22"/>
  <c r="X379" i="22"/>
  <c r="W379" i="22"/>
  <c r="S379" i="22"/>
  <c r="R379" i="22"/>
  <c r="AI379" i="22" s="1"/>
  <c r="Q379" i="22"/>
  <c r="AG378" i="22"/>
  <c r="AF378" i="22"/>
  <c r="AE378" i="22"/>
  <c r="AD378" i="22"/>
  <c r="AC378" i="22"/>
  <c r="AB378" i="22"/>
  <c r="AA378" i="22"/>
  <c r="Z378" i="22"/>
  <c r="Y378" i="22"/>
  <c r="X378" i="22"/>
  <c r="W378" i="22"/>
  <c r="S378" i="22"/>
  <c r="R378" i="22"/>
  <c r="AI378" i="22" s="1"/>
  <c r="Q378" i="22"/>
  <c r="AG377" i="22"/>
  <c r="AF377" i="22"/>
  <c r="AE377" i="22"/>
  <c r="AD377" i="22"/>
  <c r="AC377" i="22"/>
  <c r="AB377" i="22"/>
  <c r="AA377" i="22"/>
  <c r="Z377" i="22"/>
  <c r="Y377" i="22"/>
  <c r="X377" i="22"/>
  <c r="W377" i="22"/>
  <c r="S377" i="22"/>
  <c r="R377" i="22"/>
  <c r="AI377" i="22" s="1"/>
  <c r="Q377" i="22"/>
  <c r="AG376" i="22"/>
  <c r="AF376" i="22"/>
  <c r="AE376" i="22"/>
  <c r="AD376" i="22"/>
  <c r="AC376" i="22"/>
  <c r="AB376" i="22"/>
  <c r="AA376" i="22"/>
  <c r="Z376" i="22"/>
  <c r="Y376" i="22"/>
  <c r="X376" i="22"/>
  <c r="W376" i="22"/>
  <c r="S376" i="22"/>
  <c r="R376" i="22"/>
  <c r="AI376" i="22" s="1"/>
  <c r="Q376" i="22"/>
  <c r="AG375" i="22"/>
  <c r="AF375" i="22"/>
  <c r="AE375" i="22"/>
  <c r="AD375" i="22"/>
  <c r="AC375" i="22"/>
  <c r="AB375" i="22"/>
  <c r="AA375" i="22"/>
  <c r="Z375" i="22"/>
  <c r="Y375" i="22"/>
  <c r="X375" i="22"/>
  <c r="W375" i="22"/>
  <c r="S375" i="22"/>
  <c r="R375" i="22"/>
  <c r="AI375" i="22" s="1"/>
  <c r="Q375" i="22"/>
  <c r="AG374" i="22"/>
  <c r="AF374" i="22"/>
  <c r="AE374" i="22"/>
  <c r="AD374" i="22"/>
  <c r="AC374" i="22"/>
  <c r="AB374" i="22"/>
  <c r="AA374" i="22"/>
  <c r="Z374" i="22"/>
  <c r="Y374" i="22"/>
  <c r="X374" i="22"/>
  <c r="W374" i="22"/>
  <c r="S374" i="22"/>
  <c r="R374" i="22"/>
  <c r="AI374" i="22" s="1"/>
  <c r="Q374" i="22"/>
  <c r="AG373" i="22"/>
  <c r="AF373" i="22"/>
  <c r="AE373" i="22"/>
  <c r="AD373" i="22"/>
  <c r="AC373" i="22"/>
  <c r="AB373" i="22"/>
  <c r="AA373" i="22"/>
  <c r="Z373" i="22"/>
  <c r="Y373" i="22"/>
  <c r="X373" i="22"/>
  <c r="W373" i="22"/>
  <c r="S373" i="22"/>
  <c r="R373" i="22"/>
  <c r="AI373" i="22" s="1"/>
  <c r="Q373" i="22"/>
  <c r="AG371" i="22"/>
  <c r="AF371" i="22"/>
  <c r="AE371" i="22"/>
  <c r="AD371" i="22"/>
  <c r="AC371" i="22"/>
  <c r="AB371" i="22"/>
  <c r="AA371" i="22"/>
  <c r="Z371" i="22"/>
  <c r="Y371" i="22"/>
  <c r="X371" i="22"/>
  <c r="W371" i="22"/>
  <c r="S371" i="22"/>
  <c r="R371" i="22"/>
  <c r="AI371" i="22" s="1"/>
  <c r="Q371" i="22"/>
  <c r="AG368" i="22"/>
  <c r="AF368" i="22"/>
  <c r="AE368" i="22"/>
  <c r="AD368" i="22"/>
  <c r="AC368" i="22"/>
  <c r="AB368" i="22"/>
  <c r="AA368" i="22"/>
  <c r="Z368" i="22"/>
  <c r="Y368" i="22"/>
  <c r="X368" i="22"/>
  <c r="W368" i="22"/>
  <c r="S368" i="22"/>
  <c r="R368" i="22"/>
  <c r="AI368" i="22" s="1"/>
  <c r="Q368" i="22"/>
  <c r="AG367" i="22"/>
  <c r="AF367" i="22"/>
  <c r="AE367" i="22"/>
  <c r="AD367" i="22"/>
  <c r="AC367" i="22"/>
  <c r="AB367" i="22"/>
  <c r="AA367" i="22"/>
  <c r="Z367" i="22"/>
  <c r="Y367" i="22"/>
  <c r="X367" i="22"/>
  <c r="W367" i="22"/>
  <c r="S367" i="22"/>
  <c r="R367" i="22"/>
  <c r="AI367" i="22" s="1"/>
  <c r="Q367" i="22"/>
  <c r="AG366" i="22"/>
  <c r="AF366" i="22"/>
  <c r="AE366" i="22"/>
  <c r="AD366" i="22"/>
  <c r="AC366" i="22"/>
  <c r="AB366" i="22"/>
  <c r="AA366" i="22"/>
  <c r="Z366" i="22"/>
  <c r="Y366" i="22"/>
  <c r="X366" i="22"/>
  <c r="W366" i="22"/>
  <c r="S366" i="22"/>
  <c r="R366" i="22"/>
  <c r="AI366" i="22" s="1"/>
  <c r="Q366" i="22"/>
  <c r="AG364" i="22"/>
  <c r="AF364" i="22"/>
  <c r="AE364" i="22"/>
  <c r="AD364" i="22"/>
  <c r="AC364" i="22"/>
  <c r="AB364" i="22"/>
  <c r="AA364" i="22"/>
  <c r="Z364" i="22"/>
  <c r="Y364" i="22"/>
  <c r="X364" i="22"/>
  <c r="W364" i="22"/>
  <c r="S364" i="22"/>
  <c r="R364" i="22"/>
  <c r="AI364" i="22" s="1"/>
  <c r="Q364" i="22"/>
  <c r="AG363" i="22"/>
  <c r="AF363" i="22"/>
  <c r="AE363" i="22"/>
  <c r="AD363" i="22"/>
  <c r="AC363" i="22"/>
  <c r="AB363" i="22"/>
  <c r="AA363" i="22"/>
  <c r="Z363" i="22"/>
  <c r="Y363" i="22"/>
  <c r="X363" i="22"/>
  <c r="W363" i="22"/>
  <c r="S363" i="22"/>
  <c r="R363" i="22"/>
  <c r="AI363" i="22" s="1"/>
  <c r="Q363" i="22"/>
  <c r="AG361" i="22"/>
  <c r="AF361" i="22"/>
  <c r="AE361" i="22"/>
  <c r="AD361" i="22"/>
  <c r="AC361" i="22"/>
  <c r="AB361" i="22"/>
  <c r="AA361" i="22"/>
  <c r="Z361" i="22"/>
  <c r="Y361" i="22"/>
  <c r="X361" i="22"/>
  <c r="W361" i="22"/>
  <c r="S361" i="22"/>
  <c r="R361" i="22"/>
  <c r="AI361" i="22" s="1"/>
  <c r="Q361" i="22"/>
  <c r="AG360" i="22"/>
  <c r="AF360" i="22"/>
  <c r="AE360" i="22"/>
  <c r="AD360" i="22"/>
  <c r="AC360" i="22"/>
  <c r="AB360" i="22"/>
  <c r="AA360" i="22"/>
  <c r="Z360" i="22"/>
  <c r="Y360" i="22"/>
  <c r="X360" i="22"/>
  <c r="W360" i="22"/>
  <c r="S360" i="22"/>
  <c r="R360" i="22"/>
  <c r="AI360" i="22" s="1"/>
  <c r="Q360" i="22"/>
  <c r="AG359" i="22"/>
  <c r="AF359" i="22"/>
  <c r="AE359" i="22"/>
  <c r="AD359" i="22"/>
  <c r="AC359" i="22"/>
  <c r="AB359" i="22"/>
  <c r="AA359" i="22"/>
  <c r="Z359" i="22"/>
  <c r="Y359" i="22"/>
  <c r="X359" i="22"/>
  <c r="W359" i="22"/>
  <c r="S359" i="22"/>
  <c r="R359" i="22"/>
  <c r="AI359" i="22" s="1"/>
  <c r="Q359" i="22"/>
  <c r="AG358" i="22"/>
  <c r="AF358" i="22"/>
  <c r="AE358" i="22"/>
  <c r="AD358" i="22"/>
  <c r="AC358" i="22"/>
  <c r="AB358" i="22"/>
  <c r="AA358" i="22"/>
  <c r="Z358" i="22"/>
  <c r="Y358" i="22"/>
  <c r="X358" i="22"/>
  <c r="W358" i="22"/>
  <c r="S358" i="22"/>
  <c r="R358" i="22"/>
  <c r="AI358" i="22" s="1"/>
  <c r="Q358" i="22"/>
  <c r="AG357" i="22"/>
  <c r="AF357" i="22"/>
  <c r="AE357" i="22"/>
  <c r="AD357" i="22"/>
  <c r="AC357" i="22"/>
  <c r="AB357" i="22"/>
  <c r="AA357" i="22"/>
  <c r="Z357" i="22"/>
  <c r="Y357" i="22"/>
  <c r="X357" i="22"/>
  <c r="W357" i="22"/>
  <c r="S357" i="22"/>
  <c r="R357" i="22"/>
  <c r="AI357" i="22" s="1"/>
  <c r="Q357" i="22"/>
  <c r="AG355" i="22"/>
  <c r="AF355" i="22"/>
  <c r="AE355" i="22"/>
  <c r="AD355" i="22"/>
  <c r="AC355" i="22"/>
  <c r="AB355" i="22"/>
  <c r="AA355" i="22"/>
  <c r="Z355" i="22"/>
  <c r="Y355" i="22"/>
  <c r="X355" i="22"/>
  <c r="W355" i="22"/>
  <c r="S355" i="22"/>
  <c r="R355" i="22"/>
  <c r="AI355" i="22" s="1"/>
  <c r="Q355" i="22"/>
  <c r="AG354" i="22"/>
  <c r="AF354" i="22"/>
  <c r="AE354" i="22"/>
  <c r="AD354" i="22"/>
  <c r="AC354" i="22"/>
  <c r="AB354" i="22"/>
  <c r="AA354" i="22"/>
  <c r="Z354" i="22"/>
  <c r="Y354" i="22"/>
  <c r="X354" i="22"/>
  <c r="W354" i="22"/>
  <c r="S354" i="22"/>
  <c r="R354" i="22"/>
  <c r="AI354" i="22" s="1"/>
  <c r="Q354" i="22"/>
  <c r="AG353" i="22"/>
  <c r="AF353" i="22"/>
  <c r="AE353" i="22"/>
  <c r="AD353" i="22"/>
  <c r="AC353" i="22"/>
  <c r="AB353" i="22"/>
  <c r="AA353" i="22"/>
  <c r="Z353" i="22"/>
  <c r="Y353" i="22"/>
  <c r="X353" i="22"/>
  <c r="W353" i="22"/>
  <c r="S353" i="22"/>
  <c r="R353" i="22"/>
  <c r="AI353" i="22" s="1"/>
  <c r="Q353" i="22"/>
  <c r="AG352" i="22"/>
  <c r="AF352" i="22"/>
  <c r="AE352" i="22"/>
  <c r="AD352" i="22"/>
  <c r="AC352" i="22"/>
  <c r="AB352" i="22"/>
  <c r="AA352" i="22"/>
  <c r="Z352" i="22"/>
  <c r="Y352" i="22"/>
  <c r="X352" i="22"/>
  <c r="W352" i="22"/>
  <c r="S352" i="22"/>
  <c r="R352" i="22"/>
  <c r="AI352" i="22" s="1"/>
  <c r="Q352" i="22"/>
  <c r="AG351" i="22"/>
  <c r="AF351" i="22"/>
  <c r="AE351" i="22"/>
  <c r="AD351" i="22"/>
  <c r="AC351" i="22"/>
  <c r="AB351" i="22"/>
  <c r="AA351" i="22"/>
  <c r="Z351" i="22"/>
  <c r="Y351" i="22"/>
  <c r="X351" i="22"/>
  <c r="W351" i="22"/>
  <c r="S351" i="22"/>
  <c r="R351" i="22"/>
  <c r="AI351" i="22" s="1"/>
  <c r="Q351" i="22"/>
  <c r="AG350" i="22"/>
  <c r="AF350" i="22"/>
  <c r="AE350" i="22"/>
  <c r="AD350" i="22"/>
  <c r="AC350" i="22"/>
  <c r="AB350" i="22"/>
  <c r="AA350" i="22"/>
  <c r="Z350" i="22"/>
  <c r="Y350" i="22"/>
  <c r="X350" i="22"/>
  <c r="W350" i="22"/>
  <c r="S350" i="22"/>
  <c r="R350" i="22"/>
  <c r="AI350" i="22" s="1"/>
  <c r="Q350" i="22"/>
  <c r="AG349" i="22"/>
  <c r="AF349" i="22"/>
  <c r="AE349" i="22"/>
  <c r="AD349" i="22"/>
  <c r="AC349" i="22"/>
  <c r="AB349" i="22"/>
  <c r="AA349" i="22"/>
  <c r="Z349" i="22"/>
  <c r="Y349" i="22"/>
  <c r="X349" i="22"/>
  <c r="W349" i="22"/>
  <c r="S349" i="22"/>
  <c r="R349" i="22"/>
  <c r="AI349" i="22" s="1"/>
  <c r="Q349" i="22"/>
  <c r="AG348" i="22"/>
  <c r="AF348" i="22"/>
  <c r="AE348" i="22"/>
  <c r="AD348" i="22"/>
  <c r="AC348" i="22"/>
  <c r="AB348" i="22"/>
  <c r="AA348" i="22"/>
  <c r="Z348" i="22"/>
  <c r="Y348" i="22"/>
  <c r="X348" i="22"/>
  <c r="W348" i="22"/>
  <c r="S348" i="22"/>
  <c r="R348" i="22"/>
  <c r="AI348" i="22" s="1"/>
  <c r="Q348" i="22"/>
  <c r="AG347" i="22"/>
  <c r="AF347" i="22"/>
  <c r="AE347" i="22"/>
  <c r="AD347" i="22"/>
  <c r="AC347" i="22"/>
  <c r="AB347" i="22"/>
  <c r="AA347" i="22"/>
  <c r="Z347" i="22"/>
  <c r="Y347" i="22"/>
  <c r="X347" i="22"/>
  <c r="W347" i="22"/>
  <c r="S347" i="22"/>
  <c r="R347" i="22"/>
  <c r="AI347" i="22" s="1"/>
  <c r="Q347" i="22"/>
  <c r="AG346" i="22"/>
  <c r="AF346" i="22"/>
  <c r="AE346" i="22"/>
  <c r="AD346" i="22"/>
  <c r="AC346" i="22"/>
  <c r="AB346" i="22"/>
  <c r="AA346" i="22"/>
  <c r="Z346" i="22"/>
  <c r="Y346" i="22"/>
  <c r="X346" i="22"/>
  <c r="W346" i="22"/>
  <c r="S346" i="22"/>
  <c r="R346" i="22"/>
  <c r="AI346" i="22" s="1"/>
  <c r="Q346" i="22"/>
  <c r="AG345" i="22"/>
  <c r="AF345" i="22"/>
  <c r="AE345" i="22"/>
  <c r="AD345" i="22"/>
  <c r="AC345" i="22"/>
  <c r="AB345" i="22"/>
  <c r="AA345" i="22"/>
  <c r="Z345" i="22"/>
  <c r="Y345" i="22"/>
  <c r="X345" i="22"/>
  <c r="W345" i="22"/>
  <c r="S345" i="22"/>
  <c r="R345" i="22"/>
  <c r="AI345" i="22" s="1"/>
  <c r="Q345" i="22"/>
  <c r="AG344" i="22"/>
  <c r="AF344" i="22"/>
  <c r="AE344" i="22"/>
  <c r="AD344" i="22"/>
  <c r="AC344" i="22"/>
  <c r="AB344" i="22"/>
  <c r="AA344" i="22"/>
  <c r="Z344" i="22"/>
  <c r="Y344" i="22"/>
  <c r="X344" i="22"/>
  <c r="W344" i="22"/>
  <c r="S344" i="22"/>
  <c r="R344" i="22"/>
  <c r="AI344" i="22" s="1"/>
  <c r="Q344" i="22"/>
  <c r="AG343" i="22"/>
  <c r="AF343" i="22"/>
  <c r="AE343" i="22"/>
  <c r="AD343" i="22"/>
  <c r="AC343" i="22"/>
  <c r="AB343" i="22"/>
  <c r="AA343" i="22"/>
  <c r="Z343" i="22"/>
  <c r="Y343" i="22"/>
  <c r="X343" i="22"/>
  <c r="W343" i="22"/>
  <c r="S343" i="22"/>
  <c r="R343" i="22"/>
  <c r="AI343" i="22" s="1"/>
  <c r="Q343" i="22"/>
  <c r="AG342" i="22"/>
  <c r="AF342" i="22"/>
  <c r="AE342" i="22"/>
  <c r="AD342" i="22"/>
  <c r="AC342" i="22"/>
  <c r="AB342" i="22"/>
  <c r="AA342" i="22"/>
  <c r="Z342" i="22"/>
  <c r="Y342" i="22"/>
  <c r="X342" i="22"/>
  <c r="W342" i="22"/>
  <c r="S342" i="22"/>
  <c r="R342" i="22"/>
  <c r="AI342" i="22" s="1"/>
  <c r="Q342" i="22"/>
  <c r="AG341" i="22"/>
  <c r="AF341" i="22"/>
  <c r="AE341" i="22"/>
  <c r="AD341" i="22"/>
  <c r="AC341" i="22"/>
  <c r="AB341" i="22"/>
  <c r="AA341" i="22"/>
  <c r="Z341" i="22"/>
  <c r="Y341" i="22"/>
  <c r="X341" i="22"/>
  <c r="W341" i="22"/>
  <c r="S341" i="22"/>
  <c r="R341" i="22"/>
  <c r="AI341" i="22" s="1"/>
  <c r="Q341" i="22"/>
  <c r="AG340" i="22"/>
  <c r="AF340" i="22"/>
  <c r="AE340" i="22"/>
  <c r="AD340" i="22"/>
  <c r="AC340" i="22"/>
  <c r="AB340" i="22"/>
  <c r="AA340" i="22"/>
  <c r="Z340" i="22"/>
  <c r="Y340" i="22"/>
  <c r="X340" i="22"/>
  <c r="W340" i="22"/>
  <c r="S340" i="22"/>
  <c r="R340" i="22"/>
  <c r="AI340" i="22" s="1"/>
  <c r="Q340" i="22"/>
  <c r="AG339" i="22"/>
  <c r="AF339" i="22"/>
  <c r="AE339" i="22"/>
  <c r="AD339" i="22"/>
  <c r="AC339" i="22"/>
  <c r="AB339" i="22"/>
  <c r="AA339" i="22"/>
  <c r="Z339" i="22"/>
  <c r="Y339" i="22"/>
  <c r="X339" i="22"/>
  <c r="W339" i="22"/>
  <c r="S339" i="22"/>
  <c r="R339" i="22"/>
  <c r="AI339" i="22" s="1"/>
  <c r="Q339" i="22"/>
  <c r="AG338" i="22"/>
  <c r="AF338" i="22"/>
  <c r="AE338" i="22"/>
  <c r="AD338" i="22"/>
  <c r="AC338" i="22"/>
  <c r="AB338" i="22"/>
  <c r="AA338" i="22"/>
  <c r="Z338" i="22"/>
  <c r="Y338" i="22"/>
  <c r="X338" i="22"/>
  <c r="W338" i="22"/>
  <c r="S338" i="22"/>
  <c r="R338" i="22"/>
  <c r="AI338" i="22" s="1"/>
  <c r="Q338" i="22"/>
  <c r="AG336" i="22"/>
  <c r="AF336" i="22"/>
  <c r="AE336" i="22"/>
  <c r="AD336" i="22"/>
  <c r="AC336" i="22"/>
  <c r="AB336" i="22"/>
  <c r="AA336" i="22"/>
  <c r="Z336" i="22"/>
  <c r="Y336" i="22"/>
  <c r="X336" i="22"/>
  <c r="W336" i="22"/>
  <c r="S336" i="22"/>
  <c r="R336" i="22"/>
  <c r="AI336" i="22" s="1"/>
  <c r="Q336" i="22"/>
  <c r="AG335" i="22"/>
  <c r="AF335" i="22"/>
  <c r="AE335" i="22"/>
  <c r="AD335" i="22"/>
  <c r="AC335" i="22"/>
  <c r="AB335" i="22"/>
  <c r="AA335" i="22"/>
  <c r="Z335" i="22"/>
  <c r="Y335" i="22"/>
  <c r="X335" i="22"/>
  <c r="W335" i="22"/>
  <c r="S335" i="22"/>
  <c r="R335" i="22"/>
  <c r="AI335" i="22" s="1"/>
  <c r="Q335" i="22"/>
  <c r="AG333" i="22"/>
  <c r="AF333" i="22"/>
  <c r="AE333" i="22"/>
  <c r="AD333" i="22"/>
  <c r="AC333" i="22"/>
  <c r="AB333" i="22"/>
  <c r="AA333" i="22"/>
  <c r="Z333" i="22"/>
  <c r="Y333" i="22"/>
  <c r="X333" i="22"/>
  <c r="W333" i="22"/>
  <c r="S333" i="22"/>
  <c r="R333" i="22"/>
  <c r="AI333" i="22" s="1"/>
  <c r="Q333" i="22"/>
  <c r="AG332" i="22"/>
  <c r="AF332" i="22"/>
  <c r="AE332" i="22"/>
  <c r="AD332" i="22"/>
  <c r="AC332" i="22"/>
  <c r="AB332" i="22"/>
  <c r="AA332" i="22"/>
  <c r="Z332" i="22"/>
  <c r="Y332" i="22"/>
  <c r="X332" i="22"/>
  <c r="W332" i="22"/>
  <c r="S332" i="22"/>
  <c r="R332" i="22"/>
  <c r="AI332" i="22" s="1"/>
  <c r="Q332" i="22"/>
  <c r="AG331" i="22"/>
  <c r="AF331" i="22"/>
  <c r="AE331" i="22"/>
  <c r="AD331" i="22"/>
  <c r="AC331" i="22"/>
  <c r="AB331" i="22"/>
  <c r="AA331" i="22"/>
  <c r="Z331" i="22"/>
  <c r="Y331" i="22"/>
  <c r="X331" i="22"/>
  <c r="W331" i="22"/>
  <c r="S331" i="22"/>
  <c r="R331" i="22"/>
  <c r="AI331" i="22" s="1"/>
  <c r="Q331" i="22"/>
  <c r="AG330" i="22"/>
  <c r="AF330" i="22"/>
  <c r="AE330" i="22"/>
  <c r="AD330" i="22"/>
  <c r="AC330" i="22"/>
  <c r="AB330" i="22"/>
  <c r="AA330" i="22"/>
  <c r="Z330" i="22"/>
  <c r="Y330" i="22"/>
  <c r="X330" i="22"/>
  <c r="W330" i="22"/>
  <c r="S330" i="22"/>
  <c r="R330" i="22"/>
  <c r="AI330" i="22" s="1"/>
  <c r="Q330" i="22"/>
  <c r="AG329" i="22"/>
  <c r="AF329" i="22"/>
  <c r="AE329" i="22"/>
  <c r="AD329" i="22"/>
  <c r="AC329" i="22"/>
  <c r="AB329" i="22"/>
  <c r="AA329" i="22"/>
  <c r="Z329" i="22"/>
  <c r="Y329" i="22"/>
  <c r="X329" i="22"/>
  <c r="W329" i="22"/>
  <c r="S329" i="22"/>
  <c r="R329" i="22"/>
  <c r="AI329" i="22" s="1"/>
  <c r="Q329" i="22"/>
  <c r="AG328" i="22"/>
  <c r="AF328" i="22"/>
  <c r="AE328" i="22"/>
  <c r="AD328" i="22"/>
  <c r="AC328" i="22"/>
  <c r="AB328" i="22"/>
  <c r="AA328" i="22"/>
  <c r="Z328" i="22"/>
  <c r="Y328" i="22"/>
  <c r="X328" i="22"/>
  <c r="W328" i="22"/>
  <c r="S328" i="22"/>
  <c r="R328" i="22"/>
  <c r="AI328" i="22" s="1"/>
  <c r="Q328" i="22"/>
  <c r="AG327" i="22"/>
  <c r="AF327" i="22"/>
  <c r="AE327" i="22"/>
  <c r="AD327" i="22"/>
  <c r="AC327" i="22"/>
  <c r="AB327" i="22"/>
  <c r="AA327" i="22"/>
  <c r="Z327" i="22"/>
  <c r="Y327" i="22"/>
  <c r="X327" i="22"/>
  <c r="W327" i="22"/>
  <c r="S327" i="22"/>
  <c r="R327" i="22"/>
  <c r="AI327" i="22" s="1"/>
  <c r="Q327" i="22"/>
  <c r="AG326" i="22"/>
  <c r="AF326" i="22"/>
  <c r="AE326" i="22"/>
  <c r="AD326" i="22"/>
  <c r="AC326" i="22"/>
  <c r="AB326" i="22"/>
  <c r="AA326" i="22"/>
  <c r="Z326" i="22"/>
  <c r="Y326" i="22"/>
  <c r="X326" i="22"/>
  <c r="W326" i="22"/>
  <c r="S326" i="22"/>
  <c r="R326" i="22"/>
  <c r="AI326" i="22" s="1"/>
  <c r="Q326" i="22"/>
  <c r="AG325" i="22"/>
  <c r="AF325" i="22"/>
  <c r="AE325" i="22"/>
  <c r="AD325" i="22"/>
  <c r="AC325" i="22"/>
  <c r="AB325" i="22"/>
  <c r="AA325" i="22"/>
  <c r="Z325" i="22"/>
  <c r="Y325" i="22"/>
  <c r="X325" i="22"/>
  <c r="W325" i="22"/>
  <c r="S325" i="22"/>
  <c r="R325" i="22"/>
  <c r="AI325" i="22" s="1"/>
  <c r="Q325" i="22"/>
  <c r="AG324" i="22"/>
  <c r="AF324" i="22"/>
  <c r="AE324" i="22"/>
  <c r="AD324" i="22"/>
  <c r="AC324" i="22"/>
  <c r="AB324" i="22"/>
  <c r="AA324" i="22"/>
  <c r="Z324" i="22"/>
  <c r="Y324" i="22"/>
  <c r="X324" i="22"/>
  <c r="W324" i="22"/>
  <c r="S324" i="22"/>
  <c r="R324" i="22"/>
  <c r="AI324" i="22" s="1"/>
  <c r="Q324" i="22"/>
  <c r="AG323" i="22"/>
  <c r="AF323" i="22"/>
  <c r="AE323" i="22"/>
  <c r="AD323" i="22"/>
  <c r="AC323" i="22"/>
  <c r="AB323" i="22"/>
  <c r="AA323" i="22"/>
  <c r="Z323" i="22"/>
  <c r="Y323" i="22"/>
  <c r="X323" i="22"/>
  <c r="W323" i="22"/>
  <c r="S323" i="22"/>
  <c r="R323" i="22"/>
  <c r="AI323" i="22" s="1"/>
  <c r="Q323" i="22"/>
  <c r="AG322" i="22"/>
  <c r="AF322" i="22"/>
  <c r="AE322" i="22"/>
  <c r="AD322" i="22"/>
  <c r="AC322" i="22"/>
  <c r="AB322" i="22"/>
  <c r="AA322" i="22"/>
  <c r="Z322" i="22"/>
  <c r="Y322" i="22"/>
  <c r="X322" i="22"/>
  <c r="W322" i="22"/>
  <c r="S322" i="22"/>
  <c r="R322" i="22"/>
  <c r="AI322" i="22" s="1"/>
  <c r="Q322" i="22"/>
  <c r="AG320" i="22"/>
  <c r="AF320" i="22"/>
  <c r="AE320" i="22"/>
  <c r="AD320" i="22"/>
  <c r="AC320" i="22"/>
  <c r="AB320" i="22"/>
  <c r="AA320" i="22"/>
  <c r="Z320" i="22"/>
  <c r="Y320" i="22"/>
  <c r="X320" i="22"/>
  <c r="W320" i="22"/>
  <c r="S320" i="22"/>
  <c r="R320" i="22"/>
  <c r="AI320" i="22" s="1"/>
  <c r="Q320" i="22"/>
  <c r="AG317" i="22"/>
  <c r="AF317" i="22"/>
  <c r="AE317" i="22"/>
  <c r="AD317" i="22"/>
  <c r="AC317" i="22"/>
  <c r="AB317" i="22"/>
  <c r="AA317" i="22"/>
  <c r="Z317" i="22"/>
  <c r="Y317" i="22"/>
  <c r="X317" i="22"/>
  <c r="W317" i="22"/>
  <c r="S317" i="22"/>
  <c r="R317" i="22"/>
  <c r="AI317" i="22" s="1"/>
  <c r="Q317" i="22"/>
  <c r="AG316" i="22"/>
  <c r="AF316" i="22"/>
  <c r="AE316" i="22"/>
  <c r="AD316" i="22"/>
  <c r="AC316" i="22"/>
  <c r="AB316" i="22"/>
  <c r="AA316" i="22"/>
  <c r="Z316" i="22"/>
  <c r="Y316" i="22"/>
  <c r="X316" i="22"/>
  <c r="W316" i="22"/>
  <c r="S316" i="22"/>
  <c r="R316" i="22"/>
  <c r="AI316" i="22" s="1"/>
  <c r="Q316" i="22"/>
  <c r="AG315" i="22"/>
  <c r="AF315" i="22"/>
  <c r="AE315" i="22"/>
  <c r="AD315" i="22"/>
  <c r="AC315" i="22"/>
  <c r="AB315" i="22"/>
  <c r="AA315" i="22"/>
  <c r="Z315" i="22"/>
  <c r="Y315" i="22"/>
  <c r="X315" i="22"/>
  <c r="W315" i="22"/>
  <c r="S315" i="22"/>
  <c r="R315" i="22"/>
  <c r="Q315" i="22"/>
  <c r="AF220" i="22"/>
  <c r="AE220" i="22"/>
  <c r="AD220" i="22"/>
  <c r="AC220" i="22"/>
  <c r="AB220" i="22"/>
  <c r="AA220" i="22"/>
  <c r="Z220" i="22"/>
  <c r="Y220" i="22"/>
  <c r="X220" i="22"/>
  <c r="W220" i="22"/>
  <c r="S220" i="22"/>
  <c r="R220" i="22"/>
  <c r="AI220" i="22" s="1"/>
  <c r="Q220" i="22"/>
  <c r="AG218" i="22"/>
  <c r="AF218" i="22"/>
  <c r="AE218" i="22"/>
  <c r="AD218" i="22"/>
  <c r="AC218" i="22"/>
  <c r="AB218" i="22"/>
  <c r="AA218" i="22"/>
  <c r="Z218" i="22"/>
  <c r="Y218" i="22"/>
  <c r="X218" i="22"/>
  <c r="W218" i="22"/>
  <c r="S218" i="22"/>
  <c r="R218" i="22"/>
  <c r="AI218" i="22" s="1"/>
  <c r="Q218" i="22"/>
  <c r="AG217" i="22"/>
  <c r="AF217" i="22"/>
  <c r="AE217" i="22"/>
  <c r="AD217" i="22"/>
  <c r="AC217" i="22"/>
  <c r="AB217" i="22"/>
  <c r="AA217" i="22"/>
  <c r="Z217" i="22"/>
  <c r="Y217" i="22"/>
  <c r="X217" i="22"/>
  <c r="W217" i="22"/>
  <c r="S217" i="22"/>
  <c r="R217" i="22"/>
  <c r="AI217" i="22" s="1"/>
  <c r="Q217" i="22"/>
  <c r="AG215" i="22"/>
  <c r="AF215" i="22"/>
  <c r="AE215" i="22"/>
  <c r="AD215" i="22"/>
  <c r="AC215" i="22"/>
  <c r="AB215" i="22"/>
  <c r="AA215" i="22"/>
  <c r="Z215" i="22"/>
  <c r="Y215" i="22"/>
  <c r="X215" i="22"/>
  <c r="W215" i="22"/>
  <c r="S215" i="22"/>
  <c r="R215" i="22"/>
  <c r="AI215" i="22" s="1"/>
  <c r="Q215" i="22"/>
  <c r="AG214" i="22"/>
  <c r="AF214" i="22"/>
  <c r="AE214" i="22"/>
  <c r="AD214" i="22"/>
  <c r="AC214" i="22"/>
  <c r="AB214" i="22"/>
  <c r="AA214" i="22"/>
  <c r="Z214" i="22"/>
  <c r="Y214" i="22"/>
  <c r="X214" i="22"/>
  <c r="W214" i="22"/>
  <c r="S214" i="22"/>
  <c r="R214" i="22"/>
  <c r="AI214" i="22" s="1"/>
  <c r="Q214" i="22"/>
  <c r="AG213" i="22"/>
  <c r="AF213" i="22"/>
  <c r="AE213" i="22"/>
  <c r="AD213" i="22"/>
  <c r="AC213" i="22"/>
  <c r="AB213" i="22"/>
  <c r="AA213" i="22"/>
  <c r="Z213" i="22"/>
  <c r="Y213" i="22"/>
  <c r="X213" i="22"/>
  <c r="W213" i="22"/>
  <c r="S213" i="22"/>
  <c r="R213" i="22"/>
  <c r="AI213" i="22" s="1"/>
  <c r="Q213" i="22"/>
  <c r="AG212" i="22"/>
  <c r="AF212" i="22"/>
  <c r="AE212" i="22"/>
  <c r="AD212" i="22"/>
  <c r="AC212" i="22"/>
  <c r="AB212" i="22"/>
  <c r="AA212" i="22"/>
  <c r="Z212" i="22"/>
  <c r="Y212" i="22"/>
  <c r="X212" i="22"/>
  <c r="W212" i="22"/>
  <c r="S212" i="22"/>
  <c r="R212" i="22"/>
  <c r="AI212" i="22" s="1"/>
  <c r="Q212" i="22"/>
  <c r="AG210" i="22"/>
  <c r="AF210" i="22"/>
  <c r="AE210" i="22"/>
  <c r="AD210" i="22"/>
  <c r="AC210" i="22"/>
  <c r="AB210" i="22"/>
  <c r="AA210" i="22"/>
  <c r="Z210" i="22"/>
  <c r="Y210" i="22"/>
  <c r="X210" i="22"/>
  <c r="W210" i="22"/>
  <c r="S210" i="22"/>
  <c r="R210" i="22"/>
  <c r="AI210" i="22" s="1"/>
  <c r="Q210" i="22"/>
  <c r="AG208" i="22"/>
  <c r="AF208" i="22"/>
  <c r="AE208" i="22"/>
  <c r="AD208" i="22"/>
  <c r="AC208" i="22"/>
  <c r="AB208" i="22"/>
  <c r="AA208" i="22"/>
  <c r="Z208" i="22"/>
  <c r="Y208" i="22"/>
  <c r="X208" i="22"/>
  <c r="W208" i="22"/>
  <c r="S208" i="22"/>
  <c r="R208" i="22"/>
  <c r="Q208" i="22"/>
  <c r="AG207" i="22"/>
  <c r="AE207" i="22"/>
  <c r="AC207" i="22"/>
  <c r="AA207" i="22"/>
  <c r="X207" i="22"/>
  <c r="W207" i="22"/>
  <c r="R207" i="22"/>
  <c r="AI207" i="22" s="1"/>
  <c r="Q207" i="22"/>
  <c r="AI206" i="22"/>
  <c r="AE206" i="22"/>
  <c r="W206" i="22"/>
  <c r="T206" i="22"/>
  <c r="R121" i="22"/>
  <c r="AI121" i="22" s="1"/>
  <c r="AF120" i="22"/>
  <c r="AC120" i="22"/>
  <c r="AA120" i="22"/>
  <c r="S120" i="22"/>
  <c r="AE119" i="22"/>
  <c r="AD119" i="22"/>
  <c r="AB119" i="22"/>
  <c r="Q119" i="22"/>
  <c r="AE118" i="22"/>
  <c r="AB118" i="22"/>
  <c r="X118" i="22"/>
  <c r="S118" i="22"/>
  <c r="AG116" i="22"/>
  <c r="AE116" i="22"/>
  <c r="AA116" i="22"/>
  <c r="S116" i="22"/>
  <c r="AF115" i="22"/>
  <c r="AC115" i="22"/>
  <c r="Z115" i="22"/>
  <c r="X115" i="22"/>
  <c r="AE113" i="22"/>
  <c r="AB113" i="22"/>
  <c r="Y113" i="22"/>
  <c r="S113" i="22"/>
  <c r="AC112" i="22"/>
  <c r="Z112" i="22"/>
  <c r="Y112" i="22"/>
  <c r="S112" i="22"/>
  <c r="AG111" i="22"/>
  <c r="AC111" i="22"/>
  <c r="X111" i="22"/>
  <c r="S111" i="22"/>
  <c r="AE110" i="22"/>
  <c r="AB110" i="22"/>
  <c r="Y110" i="22"/>
  <c r="Q110" i="22"/>
  <c r="AG108" i="22"/>
  <c r="AE108" i="22"/>
  <c r="AC108" i="22"/>
  <c r="AA108" i="22"/>
  <c r="Y108" i="22"/>
  <c r="W108" i="22"/>
  <c r="S108" i="22"/>
  <c r="AF106" i="22"/>
  <c r="AD106" i="22"/>
  <c r="AB106" i="22"/>
  <c r="Z106" i="22"/>
  <c r="W106" i="22"/>
  <c r="AG105" i="22"/>
  <c r="AD105" i="22"/>
  <c r="X105" i="22"/>
  <c r="T105" i="22"/>
  <c r="Q105" i="22"/>
  <c r="AG104" i="22"/>
  <c r="AC104" i="22"/>
  <c r="Z104" i="22"/>
  <c r="X104" i="22"/>
  <c r="Q104" i="22"/>
  <c r="AF103" i="22"/>
  <c r="AC103" i="22"/>
  <c r="X103" i="22"/>
  <c r="S103" i="22"/>
  <c r="Q103" i="22"/>
  <c r="AG102" i="22"/>
  <c r="Z102" i="22"/>
  <c r="W102" i="22"/>
  <c r="T102" i="22"/>
  <c r="AA99" i="22"/>
  <c r="X99" i="22"/>
  <c r="R99" i="22"/>
  <c r="AI99" i="22" s="1"/>
  <c r="AF98" i="22"/>
  <c r="AE98" i="22"/>
  <c r="AB98" i="22"/>
  <c r="X98" i="22"/>
  <c r="R98" i="22"/>
  <c r="AI98" i="22" s="1"/>
  <c r="AG97" i="22"/>
  <c r="AD97" i="22"/>
  <c r="Z97" i="22"/>
  <c r="W97" i="22"/>
  <c r="S97" i="22"/>
  <c r="AF96" i="22"/>
  <c r="AE96" i="22"/>
  <c r="AB96" i="22"/>
  <c r="Z96" i="22"/>
  <c r="W96" i="22"/>
  <c r="S96" i="22"/>
  <c r="AF95" i="22"/>
  <c r="AB95" i="22"/>
  <c r="AA95" i="22"/>
  <c r="Z95" i="22"/>
  <c r="W95" i="22"/>
  <c r="Q95" i="22"/>
  <c r="AG92" i="22"/>
  <c r="AD92" i="22"/>
  <c r="Z92" i="22"/>
  <c r="S92" i="22"/>
  <c r="AG91" i="22"/>
  <c r="AD91" i="22"/>
  <c r="AB91" i="22"/>
  <c r="Y91" i="22"/>
  <c r="T91" i="22"/>
  <c r="S91" i="22"/>
  <c r="AE89" i="22"/>
  <c r="AC89" i="22"/>
  <c r="Z89" i="22"/>
  <c r="W89" i="22"/>
  <c r="T89" i="22"/>
  <c r="R89" i="22"/>
  <c r="AI89" i="22" s="1"/>
  <c r="C31" i="21"/>
  <c r="C29" i="21"/>
  <c r="C25" i="21"/>
  <c r="C24" i="21"/>
  <c r="C19" i="21"/>
  <c r="C17" i="21"/>
  <c r="C9" i="21"/>
  <c r="C7" i="21"/>
  <c r="P56" i="20"/>
  <c r="M56" i="20"/>
  <c r="K56" i="20"/>
  <c r="O55" i="20"/>
  <c r="K55" i="20"/>
  <c r="L54" i="20"/>
  <c r="O53" i="20"/>
  <c r="L51" i="20"/>
  <c r="C51" i="20"/>
  <c r="P50" i="20"/>
  <c r="L50" i="20"/>
  <c r="K50" i="20"/>
  <c r="M49" i="20"/>
  <c r="P48" i="20"/>
  <c r="L48" i="20"/>
  <c r="L47" i="20"/>
  <c r="K47" i="20"/>
  <c r="O46" i="20"/>
  <c r="K46" i="20"/>
  <c r="P45" i="20"/>
  <c r="L45" i="20"/>
  <c r="M44" i="20"/>
  <c r="L44" i="20"/>
  <c r="O43" i="20"/>
  <c r="L43" i="20"/>
  <c r="K43" i="20"/>
  <c r="M42" i="20"/>
  <c r="L41" i="20"/>
  <c r="L40" i="20"/>
  <c r="K40" i="20"/>
  <c r="O39" i="20"/>
  <c r="C39" i="20"/>
  <c r="AE30" i="19"/>
  <c r="T26" i="2" s="1"/>
  <c r="AE14" i="19"/>
  <c r="T11" i="2" s="1"/>
  <c r="AE13" i="19"/>
  <c r="T10" i="2" s="1"/>
  <c r="AE53" i="18"/>
  <c r="S49" i="2" s="1"/>
  <c r="U49" i="2" s="1"/>
  <c r="AE46" i="18"/>
  <c r="S42" i="2" s="1"/>
  <c r="U42" i="2" s="1"/>
  <c r="AE42" i="18"/>
  <c r="S38" i="2" s="1"/>
  <c r="AE41" i="18"/>
  <c r="S37" i="2" s="1"/>
  <c r="AE35" i="18"/>
  <c r="S31" i="2" s="1"/>
  <c r="U31" i="2" s="1"/>
  <c r="AE34" i="18"/>
  <c r="S30" i="2" s="1"/>
  <c r="U30" i="2" s="1"/>
  <c r="AE32" i="18"/>
  <c r="S28" i="2" s="1"/>
  <c r="U28" i="2" s="1"/>
  <c r="AE31" i="18"/>
  <c r="S27" i="2" s="1"/>
  <c r="U27" i="2" s="1"/>
  <c r="AE29" i="18"/>
  <c r="S25" i="2" s="1"/>
  <c r="U25" i="2" s="1"/>
  <c r="AE26" i="18"/>
  <c r="S22" i="2" s="1"/>
  <c r="AE24" i="18"/>
  <c r="S20" i="2" s="1"/>
  <c r="U20" i="2" s="1"/>
  <c r="AE17" i="18"/>
  <c r="S14" i="2" s="1"/>
  <c r="U14" i="2" s="1"/>
  <c r="AE13" i="18"/>
  <c r="S10" i="2" s="1"/>
  <c r="U10" i="2" s="1"/>
  <c r="AE8" i="18"/>
  <c r="S5" i="2" s="1"/>
  <c r="AE6" i="18"/>
  <c r="S3" i="2" s="1"/>
  <c r="U3" i="2" s="1"/>
  <c r="AK3" i="4"/>
  <c r="AM4" i="4" s="1"/>
  <c r="U52" i="2"/>
  <c r="U38" i="2"/>
  <c r="U37" i="2"/>
  <c r="AB13" i="2"/>
  <c r="AB12" i="2"/>
  <c r="U11" i="2"/>
  <c r="AB3" i="2"/>
  <c r="AC3" i="2" s="1"/>
  <c r="AB2" i="2"/>
  <c r="AC2" i="2" s="1"/>
  <c r="AD314" i="22"/>
  <c r="AC314" i="22"/>
  <c r="AB314" i="22"/>
  <c r="AA314" i="22"/>
  <c r="Z314" i="22"/>
  <c r="Y314" i="22"/>
  <c r="X314" i="22"/>
  <c r="W314" i="22"/>
  <c r="S314" i="22"/>
  <c r="R314" i="22"/>
  <c r="AI314" i="22" s="1"/>
  <c r="Q314" i="22"/>
  <c r="AG313" i="22"/>
  <c r="AF313" i="22"/>
  <c r="AE313" i="22"/>
  <c r="AD313" i="22"/>
  <c r="AC313" i="22"/>
  <c r="AB313" i="22"/>
  <c r="AA313" i="22"/>
  <c r="Z313" i="22"/>
  <c r="Y313" i="22"/>
  <c r="X313" i="22"/>
  <c r="W313" i="22"/>
  <c r="S313" i="22"/>
  <c r="R313" i="22"/>
  <c r="AI313" i="22" s="1"/>
  <c r="Q313" i="22"/>
  <c r="AG312" i="22"/>
  <c r="AF312" i="22"/>
  <c r="AE312" i="22"/>
  <c r="AD312" i="22"/>
  <c r="AC312" i="22"/>
  <c r="AB312" i="22"/>
  <c r="AA312" i="22"/>
  <c r="Z312" i="22"/>
  <c r="Y312" i="22"/>
  <c r="X312" i="22"/>
  <c r="W312" i="22"/>
  <c r="S312" i="22"/>
  <c r="R312" i="22"/>
  <c r="AI312" i="22" s="1"/>
  <c r="Q312" i="22"/>
  <c r="AG310" i="22"/>
  <c r="AF310" i="22"/>
  <c r="AE310" i="22"/>
  <c r="AD310" i="22"/>
  <c r="AC310" i="22"/>
  <c r="AB310" i="22"/>
  <c r="AA310" i="22"/>
  <c r="Z310" i="22"/>
  <c r="Y310" i="22"/>
  <c r="X310" i="22"/>
  <c r="W310" i="22"/>
  <c r="S310" i="22"/>
  <c r="R310" i="22"/>
  <c r="AI310" i="22" s="1"/>
  <c r="Q310" i="22"/>
  <c r="AG309" i="22"/>
  <c r="AF309" i="22"/>
  <c r="AE309" i="22"/>
  <c r="AD309" i="22"/>
  <c r="AC309" i="22"/>
  <c r="AB309" i="22"/>
  <c r="AA309" i="22"/>
  <c r="Z309" i="22"/>
  <c r="Y309" i="22"/>
  <c r="X309" i="22"/>
  <c r="W309" i="22"/>
  <c r="S309" i="22"/>
  <c r="R309" i="22"/>
  <c r="AI309" i="22" s="1"/>
  <c r="Q309" i="22"/>
  <c r="AG308" i="22"/>
  <c r="AF308" i="22"/>
  <c r="AE308" i="22"/>
  <c r="AD308" i="22"/>
  <c r="AC308" i="22"/>
  <c r="AB308" i="22"/>
  <c r="AA308" i="22"/>
  <c r="Z308" i="22"/>
  <c r="Y308" i="22"/>
  <c r="X308" i="22"/>
  <c r="W308" i="22"/>
  <c r="S308" i="22"/>
  <c r="R308" i="22"/>
  <c r="AI308" i="22" s="1"/>
  <c r="Q308" i="22"/>
  <c r="AG307" i="22"/>
  <c r="AF307" i="22"/>
  <c r="AE307" i="22"/>
  <c r="AD307" i="22"/>
  <c r="AC307" i="22"/>
  <c r="AB307" i="22"/>
  <c r="AA307" i="22"/>
  <c r="Z307" i="22"/>
  <c r="Y307" i="22"/>
  <c r="X307" i="22"/>
  <c r="W307" i="22"/>
  <c r="S307" i="22"/>
  <c r="R307" i="22"/>
  <c r="AI307" i="22" s="1"/>
  <c r="Q307" i="22"/>
  <c r="AG306" i="22"/>
  <c r="AF306" i="22"/>
  <c r="AE306" i="22"/>
  <c r="AD306" i="22"/>
  <c r="AC306" i="22"/>
  <c r="AB306" i="22"/>
  <c r="AA306" i="22"/>
  <c r="Z306" i="22"/>
  <c r="Y306" i="22"/>
  <c r="X306" i="22"/>
  <c r="W306" i="22"/>
  <c r="S306" i="22"/>
  <c r="R306" i="22"/>
  <c r="AI306" i="22" s="1"/>
  <c r="Q306" i="22"/>
  <c r="AG303" i="22"/>
  <c r="AF303" i="22"/>
  <c r="AE303" i="22"/>
  <c r="AD303" i="22"/>
  <c r="AC303" i="22"/>
  <c r="AB303" i="22"/>
  <c r="AA303" i="22"/>
  <c r="Z303" i="22"/>
  <c r="Y303" i="22"/>
  <c r="X303" i="22"/>
  <c r="W303" i="22"/>
  <c r="S303" i="22"/>
  <c r="R303" i="22"/>
  <c r="AI303" i="22" s="1"/>
  <c r="Q303" i="22"/>
  <c r="AG302" i="22"/>
  <c r="AF302" i="22"/>
  <c r="AE302" i="22"/>
  <c r="AD302" i="22"/>
  <c r="AC302" i="22"/>
  <c r="AB302" i="22"/>
  <c r="AA302" i="22"/>
  <c r="Z302" i="22"/>
  <c r="Y302" i="22"/>
  <c r="X302" i="22"/>
  <c r="W302" i="22"/>
  <c r="S302" i="22"/>
  <c r="R302" i="22"/>
  <c r="AI302" i="22" s="1"/>
  <c r="Q302" i="22"/>
  <c r="AG301" i="22"/>
  <c r="AF301" i="22"/>
  <c r="AE301" i="22"/>
  <c r="AD301" i="22"/>
  <c r="AC301" i="22"/>
  <c r="AB301" i="22"/>
  <c r="AA301" i="22"/>
  <c r="Z301" i="22"/>
  <c r="Y301" i="22"/>
  <c r="X301" i="22"/>
  <c r="W301" i="22"/>
  <c r="S301" i="22"/>
  <c r="R301" i="22"/>
  <c r="AI301" i="22" s="1"/>
  <c r="Q301" i="22"/>
  <c r="AG300" i="22"/>
  <c r="AF300" i="22"/>
  <c r="AE300" i="22"/>
  <c r="AD300" i="22"/>
  <c r="AC300" i="22"/>
  <c r="AB300" i="22"/>
  <c r="AA300" i="22"/>
  <c r="Z300" i="22"/>
  <c r="Y300" i="22"/>
  <c r="X300" i="22"/>
  <c r="W300" i="22"/>
  <c r="S300" i="22"/>
  <c r="R300" i="22"/>
  <c r="AI300" i="22" s="1"/>
  <c r="Q300" i="22"/>
  <c r="AG299" i="22"/>
  <c r="AF299" i="22"/>
  <c r="AE299" i="22"/>
  <c r="AD299" i="22"/>
  <c r="AC299" i="22"/>
  <c r="AB299" i="22"/>
  <c r="AA299" i="22"/>
  <c r="Z299" i="22"/>
  <c r="Y299" i="22"/>
  <c r="X299" i="22"/>
  <c r="W299" i="22"/>
  <c r="S299" i="22"/>
  <c r="R299" i="22"/>
  <c r="AI299" i="22" s="1"/>
  <c r="Q299" i="22"/>
  <c r="AG298" i="22"/>
  <c r="AF298" i="22"/>
  <c r="AE298" i="22"/>
  <c r="AD298" i="22"/>
  <c r="AC298" i="22"/>
  <c r="AB298" i="22"/>
  <c r="AA298" i="22"/>
  <c r="Z298" i="22"/>
  <c r="Y298" i="22"/>
  <c r="X298" i="22"/>
  <c r="W298" i="22"/>
  <c r="S298" i="22"/>
  <c r="R298" i="22"/>
  <c r="AI298" i="22" s="1"/>
  <c r="Q298" i="22"/>
  <c r="AG296" i="22"/>
  <c r="AF296" i="22"/>
  <c r="AE296" i="22"/>
  <c r="AD296" i="22"/>
  <c r="AC296" i="22"/>
  <c r="AB296" i="22"/>
  <c r="AA296" i="22"/>
  <c r="Z296" i="22"/>
  <c r="Y296" i="22"/>
  <c r="X296" i="22"/>
  <c r="W296" i="22"/>
  <c r="S296" i="22"/>
  <c r="R296" i="22"/>
  <c r="AI296" i="22" s="1"/>
  <c r="Q296" i="22"/>
  <c r="AG295" i="22"/>
  <c r="AF295" i="22"/>
  <c r="AE295" i="22"/>
  <c r="AD295" i="22"/>
  <c r="AC295" i="22"/>
  <c r="AB295" i="22"/>
  <c r="AA295" i="22"/>
  <c r="Z295" i="22"/>
  <c r="Y295" i="22"/>
  <c r="X295" i="22"/>
  <c r="W295" i="22"/>
  <c r="S295" i="22"/>
  <c r="R295" i="22"/>
  <c r="AI295" i="22" s="1"/>
  <c r="Q295" i="22"/>
  <c r="AG294" i="22"/>
  <c r="AF294" i="22"/>
  <c r="AE294" i="22"/>
  <c r="AD294" i="22"/>
  <c r="AC294" i="22"/>
  <c r="AB294" i="22"/>
  <c r="AA294" i="22"/>
  <c r="Z294" i="22"/>
  <c r="Y294" i="22"/>
  <c r="X294" i="22"/>
  <c r="W294" i="22"/>
  <c r="S294" i="22"/>
  <c r="R294" i="22"/>
  <c r="AI294" i="22" s="1"/>
  <c r="Q294" i="22"/>
  <c r="AG293" i="22"/>
  <c r="AF293" i="22"/>
  <c r="AE293" i="22"/>
  <c r="AD293" i="22"/>
  <c r="AC293" i="22"/>
  <c r="AB293" i="22"/>
  <c r="AA293" i="22"/>
  <c r="Z293" i="22"/>
  <c r="Y293" i="22"/>
  <c r="X293" i="22"/>
  <c r="W293" i="22"/>
  <c r="S293" i="22"/>
  <c r="R293" i="22"/>
  <c r="AI293" i="22" s="1"/>
  <c r="Q293" i="22"/>
  <c r="AG292" i="22"/>
  <c r="AF292" i="22"/>
  <c r="AE292" i="22"/>
  <c r="AD292" i="22"/>
  <c r="AC292" i="22"/>
  <c r="AB292" i="22"/>
  <c r="AA292" i="22"/>
  <c r="Z292" i="22"/>
  <c r="Y292" i="22"/>
  <c r="X292" i="22"/>
  <c r="W292" i="22"/>
  <c r="S292" i="22"/>
  <c r="R292" i="22"/>
  <c r="AI292" i="22" s="1"/>
  <c r="Q292" i="22"/>
  <c r="AG291" i="22"/>
  <c r="AF291" i="22"/>
  <c r="AE291" i="22"/>
  <c r="AD291" i="22"/>
  <c r="AC291" i="22"/>
  <c r="AB291" i="22"/>
  <c r="AA291" i="22"/>
  <c r="Z291" i="22"/>
  <c r="Y291" i="22"/>
  <c r="X291" i="22"/>
  <c r="W291" i="22"/>
  <c r="S291" i="22"/>
  <c r="R291" i="22"/>
  <c r="AI291" i="22" s="1"/>
  <c r="Q291" i="22"/>
  <c r="AG290" i="22"/>
  <c r="AF290" i="22"/>
  <c r="AE290" i="22"/>
  <c r="AD290" i="22"/>
  <c r="AC290" i="22"/>
  <c r="AB290" i="22"/>
  <c r="AA290" i="22"/>
  <c r="Z290" i="22"/>
  <c r="Y290" i="22"/>
  <c r="X290" i="22"/>
  <c r="W290" i="22"/>
  <c r="S290" i="22"/>
  <c r="R290" i="22"/>
  <c r="AI290" i="22" s="1"/>
  <c r="Q290" i="22"/>
  <c r="AG289" i="22"/>
  <c r="AF289" i="22"/>
  <c r="AE289" i="22"/>
  <c r="AD289" i="22"/>
  <c r="AC289" i="22"/>
  <c r="AB289" i="22"/>
  <c r="AA289" i="22"/>
  <c r="Z289" i="22"/>
  <c r="Y289" i="22"/>
  <c r="X289" i="22"/>
  <c r="W289" i="22"/>
  <c r="S289" i="22"/>
  <c r="R289" i="22"/>
  <c r="AI289" i="22" s="1"/>
  <c r="Q289" i="22"/>
  <c r="AG288" i="22"/>
  <c r="AF288" i="22"/>
  <c r="AE288" i="22"/>
  <c r="AD288" i="22"/>
  <c r="AC288" i="22"/>
  <c r="AB288" i="22"/>
  <c r="AA288" i="22"/>
  <c r="Z288" i="22"/>
  <c r="Y288" i="22"/>
  <c r="X288" i="22"/>
  <c r="W288" i="22"/>
  <c r="S288" i="22"/>
  <c r="R288" i="22"/>
  <c r="AI288" i="22" s="1"/>
  <c r="Q288" i="22"/>
  <c r="AG287" i="22"/>
  <c r="AF287" i="22"/>
  <c r="AE287" i="22"/>
  <c r="AD287" i="22"/>
  <c r="AC287" i="22"/>
  <c r="AB287" i="22"/>
  <c r="AA287" i="22"/>
  <c r="Z287" i="22"/>
  <c r="Y287" i="22"/>
  <c r="X287" i="22"/>
  <c r="W287" i="22"/>
  <c r="S287" i="22"/>
  <c r="R287" i="22"/>
  <c r="AI287" i="22" s="1"/>
  <c r="Q287" i="22"/>
  <c r="AG285" i="22"/>
  <c r="AF285" i="22"/>
  <c r="AE285" i="22"/>
  <c r="AD285" i="22"/>
  <c r="AC285" i="22"/>
  <c r="AB285" i="22"/>
  <c r="AA285" i="22"/>
  <c r="Z285" i="22"/>
  <c r="Y285" i="22"/>
  <c r="X285" i="22"/>
  <c r="W285" i="22"/>
  <c r="S285" i="22"/>
  <c r="R285" i="22"/>
  <c r="AI285" i="22" s="1"/>
  <c r="Q285" i="22"/>
  <c r="AG284" i="22"/>
  <c r="AF284" i="22"/>
  <c r="AE284" i="22"/>
  <c r="AD284" i="22"/>
  <c r="AC284" i="22"/>
  <c r="AB284" i="22"/>
  <c r="AA284" i="22"/>
  <c r="Z284" i="22"/>
  <c r="Y284" i="22"/>
  <c r="X284" i="22"/>
  <c r="W284" i="22"/>
  <c r="S284" i="22"/>
  <c r="R284" i="22"/>
  <c r="AI284" i="22" s="1"/>
  <c r="Q284" i="22"/>
  <c r="AG282" i="22"/>
  <c r="AF282" i="22"/>
  <c r="AE282" i="22"/>
  <c r="AD282" i="22"/>
  <c r="AC282" i="22"/>
  <c r="AB282" i="22"/>
  <c r="AA282" i="22"/>
  <c r="Z282" i="22"/>
  <c r="Y282" i="22"/>
  <c r="X282" i="22"/>
  <c r="W282" i="22"/>
  <c r="S282" i="22"/>
  <c r="R282" i="22"/>
  <c r="AI282" i="22" s="1"/>
  <c r="Q282" i="22"/>
  <c r="AG281" i="22"/>
  <c r="AF281" i="22"/>
  <c r="AE281" i="22"/>
  <c r="AD281" i="22"/>
  <c r="AC281" i="22"/>
  <c r="AB281" i="22"/>
  <c r="AA281" i="22"/>
  <c r="Z281" i="22"/>
  <c r="Y281" i="22"/>
  <c r="X281" i="22"/>
  <c r="W281" i="22"/>
  <c r="S281" i="22"/>
  <c r="R281" i="22"/>
  <c r="AI281" i="22" s="1"/>
  <c r="Q281" i="22"/>
  <c r="AG280" i="22"/>
  <c r="AF280" i="22"/>
  <c r="AE280" i="22"/>
  <c r="AD280" i="22"/>
  <c r="AC280" i="22"/>
  <c r="AB280" i="22"/>
  <c r="AA280" i="22"/>
  <c r="Z280" i="22"/>
  <c r="Y280" i="22"/>
  <c r="X280" i="22"/>
  <c r="W280" i="22"/>
  <c r="S280" i="22"/>
  <c r="R280" i="22"/>
  <c r="AI280" i="22" s="1"/>
  <c r="Q280" i="22"/>
  <c r="AG279" i="22"/>
  <c r="AF279" i="22"/>
  <c r="AE279" i="22"/>
  <c r="AD279" i="22"/>
  <c r="AC279" i="22"/>
  <c r="AB279" i="22"/>
  <c r="AA279" i="22"/>
  <c r="Z279" i="22"/>
  <c r="Y279" i="22"/>
  <c r="X279" i="22"/>
  <c r="W279" i="22"/>
  <c r="S279" i="22"/>
  <c r="R279" i="22"/>
  <c r="AI279" i="22" s="1"/>
  <c r="Q279" i="22"/>
  <c r="AG278" i="22"/>
  <c r="AF278" i="22"/>
  <c r="AE278" i="22"/>
  <c r="AD278" i="22"/>
  <c r="AC278" i="22"/>
  <c r="AB278" i="22"/>
  <c r="AA278" i="22"/>
  <c r="Z278" i="22"/>
  <c r="Y278" i="22"/>
  <c r="X278" i="22"/>
  <c r="W278" i="22"/>
  <c r="S278" i="22"/>
  <c r="R278" i="22"/>
  <c r="AI278" i="22" s="1"/>
  <c r="Q278" i="22"/>
  <c r="AG277" i="22"/>
  <c r="AF277" i="22"/>
  <c r="AE277" i="22"/>
  <c r="AD277" i="22"/>
  <c r="AC277" i="22"/>
  <c r="AB277" i="22"/>
  <c r="AA277" i="22"/>
  <c r="Z277" i="22"/>
  <c r="Y277" i="22"/>
  <c r="X277" i="22"/>
  <c r="W277" i="22"/>
  <c r="S277" i="22"/>
  <c r="R277" i="22"/>
  <c r="AI277" i="22" s="1"/>
  <c r="Q277" i="22"/>
  <c r="AG276" i="22"/>
  <c r="AF276" i="22"/>
  <c r="AE276" i="22"/>
  <c r="AD276" i="22"/>
  <c r="AC276" i="22"/>
  <c r="AB276" i="22"/>
  <c r="AA276" i="22"/>
  <c r="Z276" i="22"/>
  <c r="Y276" i="22"/>
  <c r="X276" i="22"/>
  <c r="W276" i="22"/>
  <c r="S276" i="22"/>
  <c r="R276" i="22"/>
  <c r="AI276" i="22" s="1"/>
  <c r="Q276" i="22"/>
  <c r="AG275" i="22"/>
  <c r="AF275" i="22"/>
  <c r="AE275" i="22"/>
  <c r="AD275" i="22"/>
  <c r="AC275" i="22"/>
  <c r="AB275" i="22"/>
  <c r="AA275" i="22"/>
  <c r="Z275" i="22"/>
  <c r="Y275" i="22"/>
  <c r="X275" i="22"/>
  <c r="W275" i="22"/>
  <c r="S275" i="22"/>
  <c r="R275" i="22"/>
  <c r="AI275" i="22" s="1"/>
  <c r="Q275" i="22"/>
  <c r="AG274" i="22"/>
  <c r="AF274" i="22"/>
  <c r="AE274" i="22"/>
  <c r="AD274" i="22"/>
  <c r="AC274" i="22"/>
  <c r="AB274" i="22"/>
  <c r="AA274" i="22"/>
  <c r="Z274" i="22"/>
  <c r="Y274" i="22"/>
  <c r="X274" i="22"/>
  <c r="W274" i="22"/>
  <c r="S274" i="22"/>
  <c r="R274" i="22"/>
  <c r="AI274" i="22" s="1"/>
  <c r="Q274" i="22"/>
  <c r="AG273" i="22"/>
  <c r="AF273" i="22"/>
  <c r="AE273" i="22"/>
  <c r="AD273" i="22"/>
  <c r="AC273" i="22"/>
  <c r="AB273" i="22"/>
  <c r="AA273" i="22"/>
  <c r="Z273" i="22"/>
  <c r="Y273" i="22"/>
  <c r="X273" i="22"/>
  <c r="W273" i="22"/>
  <c r="S273" i="22"/>
  <c r="R273" i="22"/>
  <c r="AI273" i="22" s="1"/>
  <c r="Q273" i="22"/>
  <c r="AG272" i="22"/>
  <c r="AF272" i="22"/>
  <c r="AE272" i="22"/>
  <c r="AD272" i="22"/>
  <c r="AC272" i="22"/>
  <c r="AB272" i="22"/>
  <c r="AA272" i="22"/>
  <c r="Z272" i="22"/>
  <c r="Y272" i="22"/>
  <c r="X272" i="22"/>
  <c r="W272" i="22"/>
  <c r="S272" i="22"/>
  <c r="R272" i="22"/>
  <c r="AI272" i="22" s="1"/>
  <c r="Q272" i="22"/>
  <c r="AG271" i="22"/>
  <c r="AF271" i="22"/>
  <c r="AE271" i="22"/>
  <c r="AD271" i="22"/>
  <c r="AC271" i="22"/>
  <c r="AB271" i="22"/>
  <c r="AA271" i="22"/>
  <c r="Z271" i="22"/>
  <c r="Y271" i="22"/>
  <c r="X271" i="22"/>
  <c r="W271" i="22"/>
  <c r="S271" i="22"/>
  <c r="R271" i="22"/>
  <c r="AI271" i="22" s="1"/>
  <c r="Q271" i="22"/>
  <c r="AG269" i="22"/>
  <c r="AF269" i="22"/>
  <c r="AE269" i="22"/>
  <c r="AD269" i="22"/>
  <c r="AC269" i="22"/>
  <c r="AB269" i="22"/>
  <c r="AA269" i="22"/>
  <c r="Z269" i="22"/>
  <c r="Y269" i="22"/>
  <c r="X269" i="22"/>
  <c r="W269" i="22"/>
  <c r="S269" i="22"/>
  <c r="R269" i="22"/>
  <c r="AI269" i="22" s="1"/>
  <c r="Q269" i="22"/>
  <c r="AG266" i="22"/>
  <c r="AF266" i="22"/>
  <c r="AE266" i="22"/>
  <c r="AD266" i="22"/>
  <c r="AC266" i="22"/>
  <c r="AB266" i="22"/>
  <c r="AA266" i="22"/>
  <c r="Z266" i="22"/>
  <c r="Y266" i="22"/>
  <c r="X266" i="22"/>
  <c r="W266" i="22"/>
  <c r="S266" i="22"/>
  <c r="R266" i="22"/>
  <c r="AI266" i="22" s="1"/>
  <c r="Q266" i="22"/>
  <c r="AG265" i="22"/>
  <c r="AF265" i="22"/>
  <c r="AE265" i="22"/>
  <c r="AD265" i="22"/>
  <c r="AC265" i="22"/>
  <c r="AB265" i="22"/>
  <c r="AA265" i="22"/>
  <c r="Z265" i="22"/>
  <c r="Y265" i="22"/>
  <c r="X265" i="22"/>
  <c r="W265" i="22"/>
  <c r="S265" i="22"/>
  <c r="R265" i="22"/>
  <c r="AI265" i="22" s="1"/>
  <c r="Q265" i="22"/>
  <c r="AG264" i="22"/>
  <c r="AF264" i="22"/>
  <c r="AE264" i="22"/>
  <c r="AD264" i="22"/>
  <c r="AC264" i="22"/>
  <c r="AB264" i="22"/>
  <c r="AA264" i="22"/>
  <c r="Z264" i="22"/>
  <c r="Y264" i="22"/>
  <c r="X264" i="22"/>
  <c r="W264" i="22"/>
  <c r="S264" i="22"/>
  <c r="R264" i="22"/>
  <c r="AI264" i="22" s="1"/>
  <c r="Q264" i="22"/>
  <c r="AG261" i="22"/>
  <c r="AF261" i="22"/>
  <c r="AE261" i="22"/>
  <c r="AD261" i="22"/>
  <c r="AC261" i="22"/>
  <c r="AB261" i="22"/>
  <c r="AA261" i="22"/>
  <c r="Z261" i="22"/>
  <c r="Y261" i="22"/>
  <c r="X261" i="22"/>
  <c r="W261" i="22"/>
  <c r="S261" i="22"/>
  <c r="R261" i="22"/>
  <c r="AI261" i="22" s="1"/>
  <c r="Q261" i="22"/>
  <c r="AG259" i="22"/>
  <c r="AF259" i="22"/>
  <c r="AE259" i="22"/>
  <c r="AD259" i="22"/>
  <c r="AC259" i="22"/>
  <c r="AB259" i="22"/>
  <c r="AA259" i="22"/>
  <c r="Z259" i="22"/>
  <c r="Y259" i="22"/>
  <c r="X259" i="22"/>
  <c r="W259" i="22"/>
  <c r="S259" i="22"/>
  <c r="R259" i="22"/>
  <c r="AI259" i="22" s="1"/>
  <c r="Q259" i="22"/>
  <c r="AG258" i="22"/>
  <c r="AF258" i="22"/>
  <c r="AE258" i="22"/>
  <c r="AD258" i="22"/>
  <c r="AC258" i="22"/>
  <c r="AB258" i="22"/>
  <c r="AA258" i="22"/>
  <c r="Z258" i="22"/>
  <c r="Y258" i="22"/>
  <c r="X258" i="22"/>
  <c r="W258" i="22"/>
  <c r="S258" i="22"/>
  <c r="R258" i="22"/>
  <c r="AI258" i="22" s="1"/>
  <c r="Q258" i="22"/>
  <c r="AG257" i="22"/>
  <c r="AF257" i="22"/>
  <c r="AE257" i="22"/>
  <c r="AD257" i="22"/>
  <c r="AC257" i="22"/>
  <c r="AB257" i="22"/>
  <c r="AA257" i="22"/>
  <c r="Z257" i="22"/>
  <c r="Y257" i="22"/>
  <c r="X257" i="22"/>
  <c r="W257" i="22"/>
  <c r="S257" i="22"/>
  <c r="R257" i="22"/>
  <c r="AI257" i="22" s="1"/>
  <c r="Q257" i="22"/>
  <c r="AG256" i="22"/>
  <c r="AF256" i="22"/>
  <c r="AE256" i="22"/>
  <c r="AD256" i="22"/>
  <c r="AC256" i="22"/>
  <c r="AB256" i="22"/>
  <c r="AA256" i="22"/>
  <c r="Z256" i="22"/>
  <c r="Y256" i="22"/>
  <c r="X256" i="22"/>
  <c r="W256" i="22"/>
  <c r="S256" i="22"/>
  <c r="R256" i="22"/>
  <c r="AI256" i="22" s="1"/>
  <c r="Q256" i="22"/>
  <c r="AG255" i="22"/>
  <c r="AF255" i="22"/>
  <c r="AE255" i="22"/>
  <c r="AD255" i="22"/>
  <c r="AC255" i="22"/>
  <c r="AB255" i="22"/>
  <c r="AA255" i="22"/>
  <c r="Z255" i="22"/>
  <c r="Y255" i="22"/>
  <c r="X255" i="22"/>
  <c r="W255" i="22"/>
  <c r="S255" i="22"/>
  <c r="R255" i="22"/>
  <c r="AI255" i="22" s="1"/>
  <c r="Q255" i="22"/>
  <c r="AG252" i="22"/>
  <c r="AF252" i="22"/>
  <c r="AE252" i="22"/>
  <c r="AD252" i="22"/>
  <c r="AC252" i="22"/>
  <c r="AB252" i="22"/>
  <c r="AA252" i="22"/>
  <c r="Z252" i="22"/>
  <c r="Y252" i="22"/>
  <c r="X252" i="22"/>
  <c r="W252" i="22"/>
  <c r="S252" i="22"/>
  <c r="R252" i="22"/>
  <c r="AI252" i="22" s="1"/>
  <c r="Q252" i="22"/>
  <c r="AG251" i="22"/>
  <c r="AF251" i="22"/>
  <c r="AE251" i="22"/>
  <c r="AD251" i="22"/>
  <c r="AC251" i="22"/>
  <c r="AB251" i="22"/>
  <c r="AA251" i="22"/>
  <c r="Z251" i="22"/>
  <c r="Y251" i="22"/>
  <c r="X251" i="22"/>
  <c r="W251" i="22"/>
  <c r="S251" i="22"/>
  <c r="R251" i="22"/>
  <c r="AI251" i="22" s="1"/>
  <c r="Q251" i="22"/>
  <c r="AG250" i="22"/>
  <c r="AF250" i="22"/>
  <c r="AE250" i="22"/>
  <c r="AD250" i="22"/>
  <c r="AC250" i="22"/>
  <c r="AB250" i="22"/>
  <c r="AA250" i="22"/>
  <c r="Z250" i="22"/>
  <c r="Y250" i="22"/>
  <c r="X250" i="22"/>
  <c r="W250" i="22"/>
  <c r="S250" i="22"/>
  <c r="R250" i="22"/>
  <c r="AI250" i="22" s="1"/>
  <c r="Q250" i="22"/>
  <c r="AG249" i="22"/>
  <c r="AF249" i="22"/>
  <c r="AE249" i="22"/>
  <c r="AD249" i="22"/>
  <c r="AC249" i="22"/>
  <c r="AB249" i="22"/>
  <c r="AA249" i="22"/>
  <c r="Z249" i="22"/>
  <c r="Y249" i="22"/>
  <c r="X249" i="22"/>
  <c r="W249" i="22"/>
  <c r="S249" i="22"/>
  <c r="R249" i="22"/>
  <c r="AI249" i="22" s="1"/>
  <c r="Q249" i="22"/>
  <c r="AG248" i="22"/>
  <c r="AF248" i="22"/>
  <c r="AE248" i="22"/>
  <c r="AD248" i="22"/>
  <c r="AC248" i="22"/>
  <c r="AB248" i="22"/>
  <c r="AA248" i="22"/>
  <c r="Z248" i="22"/>
  <c r="Y248" i="22"/>
  <c r="X248" i="22"/>
  <c r="W248" i="22"/>
  <c r="S248" i="22"/>
  <c r="R248" i="22"/>
  <c r="AI248" i="22" s="1"/>
  <c r="Q248" i="22"/>
  <c r="AG247" i="22"/>
  <c r="AF247" i="22"/>
  <c r="AE247" i="22"/>
  <c r="AD247" i="22"/>
  <c r="AC247" i="22"/>
  <c r="AB247" i="22"/>
  <c r="AA247" i="22"/>
  <c r="Z247" i="22"/>
  <c r="Y247" i="22"/>
  <c r="X247" i="22"/>
  <c r="W247" i="22"/>
  <c r="S247" i="22"/>
  <c r="R247" i="22"/>
  <c r="AI247" i="22" s="1"/>
  <c r="Q247" i="22"/>
  <c r="AG245" i="22"/>
  <c r="AF245" i="22"/>
  <c r="AE245" i="22"/>
  <c r="AD245" i="22"/>
  <c r="AC245" i="22"/>
  <c r="AB245" i="22"/>
  <c r="AA245" i="22"/>
  <c r="Z245" i="22"/>
  <c r="Y245" i="22"/>
  <c r="X245" i="22"/>
  <c r="W245" i="22"/>
  <c r="S245" i="22"/>
  <c r="R245" i="22"/>
  <c r="AI245" i="22" s="1"/>
  <c r="Q245" i="22"/>
  <c r="AG244" i="22"/>
  <c r="AF244" i="22"/>
  <c r="AE244" i="22"/>
  <c r="AD244" i="22"/>
  <c r="AC244" i="22"/>
  <c r="AB244" i="22"/>
  <c r="AA244" i="22"/>
  <c r="Z244" i="22"/>
  <c r="Y244" i="22"/>
  <c r="X244" i="22"/>
  <c r="W244" i="22"/>
  <c r="S244" i="22"/>
  <c r="R244" i="22"/>
  <c r="AI244" i="22" s="1"/>
  <c r="Q244" i="22"/>
  <c r="AG243" i="22"/>
  <c r="AF243" i="22"/>
  <c r="AE243" i="22"/>
  <c r="AD243" i="22"/>
  <c r="AC243" i="22"/>
  <c r="AB243" i="22"/>
  <c r="AA243" i="22"/>
  <c r="Z243" i="22"/>
  <c r="Y243" i="22"/>
  <c r="X243" i="22"/>
  <c r="W243" i="22"/>
  <c r="S243" i="22"/>
  <c r="R243" i="22"/>
  <c r="AI243" i="22" s="1"/>
  <c r="Q243" i="22"/>
  <c r="AG242" i="22"/>
  <c r="AF242" i="22"/>
  <c r="AE242" i="22"/>
  <c r="AD242" i="22"/>
  <c r="AC242" i="22"/>
  <c r="AB242" i="22"/>
  <c r="AA242" i="22"/>
  <c r="Z242" i="22"/>
  <c r="Y242" i="22"/>
  <c r="X242" i="22"/>
  <c r="W242" i="22"/>
  <c r="S242" i="22"/>
  <c r="R242" i="22"/>
  <c r="AI242" i="22" s="1"/>
  <c r="Q242" i="22"/>
  <c r="AG241" i="22"/>
  <c r="AF241" i="22"/>
  <c r="AE241" i="22"/>
  <c r="AD241" i="22"/>
  <c r="AC241" i="22"/>
  <c r="AB241" i="22"/>
  <c r="AA241" i="22"/>
  <c r="Z241" i="22"/>
  <c r="Y241" i="22"/>
  <c r="X241" i="22"/>
  <c r="W241" i="22"/>
  <c r="S241" i="22"/>
  <c r="R241" i="22"/>
  <c r="AI241" i="22" s="1"/>
  <c r="Q241" i="22"/>
  <c r="AG240" i="22"/>
  <c r="AF240" i="22"/>
  <c r="AE240" i="22"/>
  <c r="AD240" i="22"/>
  <c r="AC240" i="22"/>
  <c r="AB240" i="22"/>
  <c r="AA240" i="22"/>
  <c r="Z240" i="22"/>
  <c r="Y240" i="22"/>
  <c r="X240" i="22"/>
  <c r="W240" i="22"/>
  <c r="S240" i="22"/>
  <c r="R240" i="22"/>
  <c r="AI240" i="22" s="1"/>
  <c r="Q240" i="22"/>
  <c r="AG239" i="22"/>
  <c r="AF239" i="22"/>
  <c r="AE239" i="22"/>
  <c r="AD239" i="22"/>
  <c r="AC239" i="22"/>
  <c r="AB239" i="22"/>
  <c r="AA239" i="22"/>
  <c r="Z239" i="22"/>
  <c r="Y239" i="22"/>
  <c r="X239" i="22"/>
  <c r="W239" i="22"/>
  <c r="S239" i="22"/>
  <c r="R239" i="22"/>
  <c r="AI239" i="22" s="1"/>
  <c r="Q239" i="22"/>
  <c r="AG238" i="22"/>
  <c r="AF238" i="22"/>
  <c r="AE238" i="22"/>
  <c r="AD238" i="22"/>
  <c r="AC238" i="22"/>
  <c r="AB238" i="22"/>
  <c r="AA238" i="22"/>
  <c r="Z238" i="22"/>
  <c r="Y238" i="22"/>
  <c r="X238" i="22"/>
  <c r="W238" i="22"/>
  <c r="S238" i="22"/>
  <c r="R238" i="22"/>
  <c r="AI238" i="22" s="1"/>
  <c r="Q238" i="22"/>
  <c r="AG237" i="22"/>
  <c r="AF237" i="22"/>
  <c r="AE237" i="22"/>
  <c r="AD237" i="22"/>
  <c r="AC237" i="22"/>
  <c r="AB237" i="22"/>
  <c r="AA237" i="22"/>
  <c r="Z237" i="22"/>
  <c r="Y237" i="22"/>
  <c r="X237" i="22"/>
  <c r="W237" i="22"/>
  <c r="S237" i="22"/>
  <c r="R237" i="22"/>
  <c r="AI237" i="22" s="1"/>
  <c r="Q237" i="22"/>
  <c r="AG234" i="22"/>
  <c r="AF234" i="22"/>
  <c r="AE234" i="22"/>
  <c r="AD234" i="22"/>
  <c r="AC234" i="22"/>
  <c r="AB234" i="22"/>
  <c r="AA234" i="22"/>
  <c r="Z234" i="22"/>
  <c r="Y234" i="22"/>
  <c r="X234" i="22"/>
  <c r="W234" i="22"/>
  <c r="S234" i="22"/>
  <c r="R234" i="22"/>
  <c r="AI234" i="22" s="1"/>
  <c r="Q234" i="22"/>
  <c r="AG233" i="22"/>
  <c r="AF233" i="22"/>
  <c r="AE233" i="22"/>
  <c r="AD233" i="22"/>
  <c r="AC233" i="22"/>
  <c r="AB233" i="22"/>
  <c r="AA233" i="22"/>
  <c r="Z233" i="22"/>
  <c r="Y233" i="22"/>
  <c r="X233" i="22"/>
  <c r="W233" i="22"/>
  <c r="S233" i="22"/>
  <c r="R233" i="22"/>
  <c r="AI233" i="22" s="1"/>
  <c r="Q233" i="22"/>
  <c r="AG231" i="22"/>
  <c r="AF231" i="22"/>
  <c r="AE231" i="22"/>
  <c r="AD231" i="22"/>
  <c r="AC231" i="22"/>
  <c r="AB231" i="22"/>
  <c r="AA231" i="22"/>
  <c r="Z231" i="22"/>
  <c r="Y231" i="22"/>
  <c r="X231" i="22"/>
  <c r="W231" i="22"/>
  <c r="S231" i="22"/>
  <c r="R231" i="22"/>
  <c r="AI231" i="22" s="1"/>
  <c r="Q231" i="22"/>
  <c r="AG230" i="22"/>
  <c r="AF230" i="22"/>
  <c r="AE230" i="22"/>
  <c r="AD230" i="22"/>
  <c r="AC230" i="22"/>
  <c r="AB230" i="22"/>
  <c r="AA230" i="22"/>
  <c r="Z230" i="22"/>
  <c r="Y230" i="22"/>
  <c r="X230" i="22"/>
  <c r="W230" i="22"/>
  <c r="S230" i="22"/>
  <c r="R230" i="22"/>
  <c r="AI230" i="22" s="1"/>
  <c r="Q230" i="22"/>
  <c r="AG229" i="22"/>
  <c r="AF229" i="22"/>
  <c r="AE229" i="22"/>
  <c r="AD229" i="22"/>
  <c r="AC229" i="22"/>
  <c r="AB229" i="22"/>
  <c r="AA229" i="22"/>
  <c r="Z229" i="22"/>
  <c r="Y229" i="22"/>
  <c r="X229" i="22"/>
  <c r="W229" i="22"/>
  <c r="S229" i="22"/>
  <c r="R229" i="22"/>
  <c r="AI229" i="22" s="1"/>
  <c r="Q229" i="22"/>
  <c r="AG228" i="22"/>
  <c r="AF228" i="22"/>
  <c r="AE228" i="22"/>
  <c r="AD228" i="22"/>
  <c r="AC228" i="22"/>
  <c r="AB228" i="22"/>
  <c r="AA228" i="22"/>
  <c r="Z228" i="22"/>
  <c r="Y228" i="22"/>
  <c r="X228" i="22"/>
  <c r="W228" i="22"/>
  <c r="S228" i="22"/>
  <c r="R228" i="22"/>
  <c r="AI228" i="22" s="1"/>
  <c r="Q228" i="22"/>
  <c r="AG227" i="22"/>
  <c r="AF227" i="22"/>
  <c r="AE227" i="22"/>
  <c r="AD227" i="22"/>
  <c r="AC227" i="22"/>
  <c r="AB227" i="22"/>
  <c r="AA227" i="22"/>
  <c r="Z227" i="22"/>
  <c r="Y227" i="22"/>
  <c r="X227" i="22"/>
  <c r="W227" i="22"/>
  <c r="S227" i="22"/>
  <c r="R227" i="22"/>
  <c r="AI227" i="22" s="1"/>
  <c r="Q227" i="22"/>
  <c r="AG226" i="22"/>
  <c r="AF226" i="22"/>
  <c r="AE226" i="22"/>
  <c r="AD226" i="22"/>
  <c r="AC226" i="22"/>
  <c r="AB226" i="22"/>
  <c r="AA226" i="22"/>
  <c r="Z226" i="22"/>
  <c r="Y226" i="22"/>
  <c r="X226" i="22"/>
  <c r="W226" i="22"/>
  <c r="S226" i="22"/>
  <c r="R226" i="22"/>
  <c r="AI226" i="22" s="1"/>
  <c r="Q226" i="22"/>
  <c r="AG225" i="22"/>
  <c r="AF225" i="22"/>
  <c r="AE225" i="22"/>
  <c r="AD225" i="22"/>
  <c r="AC225" i="22"/>
  <c r="AB225" i="22"/>
  <c r="AA225" i="22"/>
  <c r="Z225" i="22"/>
  <c r="Y225" i="22"/>
  <c r="X225" i="22"/>
  <c r="W225" i="22"/>
  <c r="S225" i="22"/>
  <c r="R225" i="22"/>
  <c r="AI225" i="22" s="1"/>
  <c r="Q225" i="22"/>
  <c r="AG224" i="22"/>
  <c r="AF224" i="22"/>
  <c r="AE224" i="22"/>
  <c r="AD224" i="22"/>
  <c r="AC224" i="22"/>
  <c r="AB224" i="22"/>
  <c r="AA224" i="22"/>
  <c r="Z224" i="22"/>
  <c r="Y224" i="22"/>
  <c r="X224" i="22"/>
  <c r="W224" i="22"/>
  <c r="S224" i="22"/>
  <c r="R224" i="22"/>
  <c r="AI224" i="22" s="1"/>
  <c r="Q224" i="22"/>
  <c r="AG223" i="22"/>
  <c r="AF223" i="22"/>
  <c r="AE223" i="22"/>
  <c r="AD223" i="22"/>
  <c r="AC223" i="22"/>
  <c r="AB223" i="22"/>
  <c r="AA223" i="22"/>
  <c r="Z223" i="22"/>
  <c r="Y223" i="22"/>
  <c r="X223" i="22"/>
  <c r="W223" i="22"/>
  <c r="S223" i="22"/>
  <c r="R223" i="22"/>
  <c r="AI223" i="22" s="1"/>
  <c r="Q223" i="22"/>
  <c r="AG222" i="22"/>
  <c r="AF222" i="22"/>
  <c r="AE222" i="22"/>
  <c r="AD222" i="22"/>
  <c r="AC222" i="22"/>
  <c r="AB222" i="22"/>
  <c r="AA222" i="22"/>
  <c r="Z222" i="22"/>
  <c r="Y222" i="22"/>
  <c r="X222" i="22"/>
  <c r="W222" i="22"/>
  <c r="S222" i="22"/>
  <c r="R222" i="22"/>
  <c r="AI222" i="22" s="1"/>
  <c r="Q222" i="22"/>
  <c r="AG221" i="22"/>
  <c r="AF221" i="22"/>
  <c r="AE221" i="22"/>
  <c r="AD221" i="22"/>
  <c r="AC221" i="22"/>
  <c r="AB221" i="22"/>
  <c r="AA221" i="22"/>
  <c r="Z221" i="22"/>
  <c r="Y221" i="22"/>
  <c r="X221" i="22"/>
  <c r="W221" i="22"/>
  <c r="S221" i="22"/>
  <c r="R221" i="22"/>
  <c r="AI221" i="22" s="1"/>
  <c r="Q221" i="22"/>
  <c r="AF207" i="22"/>
  <c r="AD207" i="22"/>
  <c r="AB207" i="22"/>
  <c r="Z207" i="22"/>
  <c r="Y207" i="22"/>
  <c r="S207" i="22"/>
  <c r="AF206" i="22"/>
  <c r="S206" i="22"/>
  <c r="AD120" i="22"/>
  <c r="Z120" i="22"/>
  <c r="Y120" i="22"/>
  <c r="W120" i="22"/>
  <c r="T120" i="22"/>
  <c r="R120" i="22"/>
  <c r="AG119" i="22"/>
  <c r="AC119" i="22"/>
  <c r="AA119" i="22"/>
  <c r="Z119" i="22"/>
  <c r="X119" i="22"/>
  <c r="W119" i="22"/>
  <c r="T119" i="22"/>
  <c r="R119" i="22"/>
  <c r="AI119" i="22" s="1"/>
  <c r="AG118" i="22"/>
  <c r="AD118" i="22"/>
  <c r="AA118" i="22"/>
  <c r="Z118" i="22"/>
  <c r="W118" i="22"/>
  <c r="T118" i="22"/>
  <c r="R118" i="22"/>
  <c r="AI118" i="22" s="1"/>
  <c r="AD116" i="22"/>
  <c r="AB116" i="22"/>
  <c r="Z116" i="22"/>
  <c r="X116" i="22"/>
  <c r="Q116" i="22"/>
  <c r="AE115" i="22"/>
  <c r="AA115" i="22"/>
  <c r="W115" i="22"/>
  <c r="T115" i="22"/>
  <c r="R115" i="22"/>
  <c r="AI115" i="22" s="1"/>
  <c r="AF113" i="22"/>
  <c r="AC113" i="22"/>
  <c r="Z113" i="22"/>
  <c r="X113" i="22"/>
  <c r="R113" i="22"/>
  <c r="AI113" i="22" s="1"/>
  <c r="AF112" i="22"/>
  <c r="AD112" i="22"/>
  <c r="AA112" i="22"/>
  <c r="W112" i="22"/>
  <c r="T112" i="22"/>
  <c r="R112" i="22"/>
  <c r="AI112" i="22" s="1"/>
  <c r="AF111" i="22"/>
  <c r="AD111" i="22"/>
  <c r="AA111" i="22"/>
  <c r="Z111" i="22"/>
  <c r="W111" i="22"/>
  <c r="Q111" i="22"/>
  <c r="AG110" i="22"/>
  <c r="AD110" i="22"/>
  <c r="AA110" i="22"/>
  <c r="X110" i="22"/>
  <c r="R110" i="22"/>
  <c r="AI110" i="22" s="1"/>
  <c r="Q108" i="22"/>
  <c r="AE106" i="22"/>
  <c r="AA106" i="22"/>
  <c r="Y106" i="22"/>
  <c r="S106" i="22"/>
  <c r="Q106" i="22"/>
  <c r="AF105" i="22"/>
  <c r="AC105" i="22"/>
  <c r="AA105" i="22"/>
  <c r="Z105" i="22"/>
  <c r="W105" i="22"/>
  <c r="R105" i="22"/>
  <c r="AI105" i="22" s="1"/>
  <c r="AE104" i="22"/>
  <c r="AA104" i="22"/>
  <c r="R104" i="22"/>
  <c r="AI104" i="22" s="1"/>
  <c r="AG103" i="22"/>
  <c r="AD103" i="22"/>
  <c r="AB103" i="22"/>
  <c r="Y103" i="22"/>
  <c r="W103" i="22"/>
  <c r="R103" i="22"/>
  <c r="AF102" i="22"/>
  <c r="AC102" i="22"/>
  <c r="AA102" i="22"/>
  <c r="X102" i="22"/>
  <c r="S102" i="22"/>
  <c r="Q102" i="22"/>
  <c r="AG99" i="22"/>
  <c r="AE99" i="22"/>
  <c r="AC99" i="22"/>
  <c r="AB99" i="22"/>
  <c r="Y99" i="22"/>
  <c r="S99" i="22"/>
  <c r="AC98" i="22"/>
  <c r="Z98" i="22"/>
  <c r="W98" i="22"/>
  <c r="Q98" i="22"/>
  <c r="AE97" i="22"/>
  <c r="AC97" i="22"/>
  <c r="AA97" i="22"/>
  <c r="X97" i="22"/>
  <c r="Q97" i="22"/>
  <c r="AG96" i="22"/>
  <c r="AD96" i="22"/>
  <c r="AA96" i="22"/>
  <c r="Y96" i="22"/>
  <c r="T96" i="22"/>
  <c r="R96" i="22"/>
  <c r="AE95" i="22"/>
  <c r="AC95" i="22"/>
  <c r="Y95" i="22"/>
  <c r="S95" i="22"/>
  <c r="AE92" i="22"/>
  <c r="AC92" i="22"/>
  <c r="AA92" i="22"/>
  <c r="W92" i="22"/>
  <c r="Q92" i="22"/>
  <c r="AF91" i="22"/>
  <c r="AC91" i="22"/>
  <c r="Z91" i="22"/>
  <c r="W91" i="22"/>
  <c r="Q91" i="22"/>
  <c r="AG89" i="22"/>
  <c r="AB89" i="22"/>
  <c r="X89" i="22"/>
  <c r="Q89" i="22"/>
  <c r="C27" i="21"/>
  <c r="C23" i="21"/>
  <c r="C21" i="21"/>
  <c r="C14" i="21"/>
  <c r="C11" i="21"/>
  <c r="C10" i="21"/>
  <c r="C8" i="21"/>
  <c r="L56" i="20"/>
  <c r="P55" i="20"/>
  <c r="L55" i="20"/>
  <c r="O54" i="20"/>
  <c r="K54" i="20"/>
  <c r="P53" i="20"/>
  <c r="M53" i="20"/>
  <c r="K53" i="20"/>
  <c r="C53" i="20"/>
  <c r="O51" i="20"/>
  <c r="K51" i="20"/>
  <c r="P49" i="20"/>
  <c r="L49" i="20"/>
  <c r="M48" i="20"/>
  <c r="K48" i="20"/>
  <c r="P47" i="20"/>
  <c r="M47" i="20"/>
  <c r="C47" i="20"/>
  <c r="P46" i="20"/>
  <c r="L46" i="20"/>
  <c r="M45" i="20"/>
  <c r="C45" i="20"/>
  <c r="O44" i="20"/>
  <c r="K44" i="20"/>
  <c r="C44" i="20"/>
  <c r="M43" i="20"/>
  <c r="C43" i="20"/>
  <c r="O42" i="20"/>
  <c r="L42" i="20"/>
  <c r="P41" i="20"/>
  <c r="M41" i="20"/>
  <c r="K41" i="20"/>
  <c r="P39" i="20"/>
  <c r="M39" i="20"/>
  <c r="K39" i="20"/>
  <c r="AE29" i="19"/>
  <c r="T25" i="2" s="1"/>
  <c r="AE27" i="19"/>
  <c r="T23" i="2" s="1"/>
  <c r="AE21" i="19"/>
  <c r="T17" i="2" s="1"/>
  <c r="AE20" i="19"/>
  <c r="T16" i="2" s="1"/>
  <c r="AE52" i="18"/>
  <c r="S48" i="2" s="1"/>
  <c r="AE51" i="18"/>
  <c r="S47" i="2" s="1"/>
  <c r="U47" i="2" s="1"/>
  <c r="AE49" i="18"/>
  <c r="S45" i="2" s="1"/>
  <c r="U45" i="2" s="1"/>
  <c r="AE39" i="18"/>
  <c r="S35" i="2" s="1"/>
  <c r="U35" i="2" s="1"/>
  <c r="AE36" i="18"/>
  <c r="S32" i="2" s="1"/>
  <c r="U32" i="2" s="1"/>
  <c r="AE27" i="18"/>
  <c r="S23" i="2" s="1"/>
  <c r="AE10" i="18"/>
  <c r="S7" i="2" s="1"/>
  <c r="U7" i="2" s="1"/>
  <c r="AB10" i="2"/>
  <c r="AB9" i="2"/>
  <c r="AB8" i="2"/>
  <c r="AB4" i="2"/>
  <c r="AG205" i="22"/>
  <c r="AF205" i="22"/>
  <c r="AE205" i="22"/>
  <c r="AD205" i="22"/>
  <c r="AC205" i="22"/>
  <c r="AB205" i="22"/>
  <c r="AA205" i="22"/>
  <c r="Z205" i="22"/>
  <c r="Y205" i="22"/>
  <c r="X205" i="22"/>
  <c r="W205" i="22"/>
  <c r="S205" i="22"/>
  <c r="R205" i="22"/>
  <c r="AI205" i="22" s="1"/>
  <c r="Q205" i="22"/>
  <c r="AG204" i="22"/>
  <c r="AF204" i="22"/>
  <c r="AE204" i="22"/>
  <c r="AD204" i="22"/>
  <c r="AC204" i="22"/>
  <c r="AB204" i="22"/>
  <c r="AA204" i="22"/>
  <c r="Z204" i="22"/>
  <c r="Y204" i="22"/>
  <c r="X204" i="22"/>
  <c r="W204" i="22"/>
  <c r="S204" i="22"/>
  <c r="R204" i="22"/>
  <c r="AI204" i="22" s="1"/>
  <c r="Q204" i="22"/>
  <c r="AG201" i="22"/>
  <c r="AF201" i="22"/>
  <c r="AE201" i="22"/>
  <c r="AD201" i="22"/>
  <c r="AC201" i="22"/>
  <c r="AB201" i="22"/>
  <c r="AA201" i="22"/>
  <c r="Z201" i="22"/>
  <c r="Y201" i="22"/>
  <c r="X201" i="22"/>
  <c r="W201" i="22"/>
  <c r="S201" i="22"/>
  <c r="R201" i="22"/>
  <c r="AI201" i="22" s="1"/>
  <c r="Q201" i="22"/>
  <c r="AG200" i="22"/>
  <c r="AF200" i="22"/>
  <c r="AE200" i="22"/>
  <c r="AD200" i="22"/>
  <c r="AC200" i="22"/>
  <c r="AB200" i="22"/>
  <c r="AA200" i="22"/>
  <c r="Z200" i="22"/>
  <c r="Y200" i="22"/>
  <c r="X200" i="22"/>
  <c r="W200" i="22"/>
  <c r="S200" i="22"/>
  <c r="R200" i="22"/>
  <c r="AI200" i="22" s="1"/>
  <c r="Q200" i="22"/>
  <c r="AG199" i="22"/>
  <c r="AF199" i="22"/>
  <c r="AE199" i="22"/>
  <c r="AD199" i="22"/>
  <c r="AC199" i="22"/>
  <c r="AB199" i="22"/>
  <c r="AA199" i="22"/>
  <c r="Z199" i="22"/>
  <c r="Y199" i="22"/>
  <c r="X199" i="22"/>
  <c r="W199" i="22"/>
  <c r="S199" i="22"/>
  <c r="R199" i="22"/>
  <c r="AI199" i="22" s="1"/>
  <c r="Q199" i="22"/>
  <c r="AG198" i="22"/>
  <c r="AF198" i="22"/>
  <c r="AE198" i="22"/>
  <c r="AD198" i="22"/>
  <c r="AC198" i="22"/>
  <c r="AB198" i="22"/>
  <c r="AA198" i="22"/>
  <c r="Z198" i="22"/>
  <c r="Y198" i="22"/>
  <c r="X198" i="22"/>
  <c r="W198" i="22"/>
  <c r="S198" i="22"/>
  <c r="R198" i="22"/>
  <c r="AI198" i="22" s="1"/>
  <c r="Q198" i="22"/>
  <c r="AG197" i="22"/>
  <c r="AF197" i="22"/>
  <c r="AE197" i="22"/>
  <c r="AD197" i="22"/>
  <c r="AC197" i="22"/>
  <c r="AB197" i="22"/>
  <c r="AA197" i="22"/>
  <c r="Z197" i="22"/>
  <c r="Y197" i="22"/>
  <c r="X197" i="22"/>
  <c r="W197" i="22"/>
  <c r="S197" i="22"/>
  <c r="R197" i="22"/>
  <c r="AI197" i="22" s="1"/>
  <c r="Q197" i="22"/>
  <c r="AG194" i="22"/>
  <c r="AF194" i="22"/>
  <c r="AE194" i="22"/>
  <c r="AD194" i="22"/>
  <c r="AC194" i="22"/>
  <c r="AB194" i="22"/>
  <c r="AA194" i="22"/>
  <c r="Z194" i="22"/>
  <c r="Y194" i="22"/>
  <c r="X194" i="22"/>
  <c r="W194" i="22"/>
  <c r="S194" i="22"/>
  <c r="R194" i="22"/>
  <c r="AI194" i="22" s="1"/>
  <c r="Q194" i="22"/>
  <c r="AG193" i="22"/>
  <c r="AF193" i="22"/>
  <c r="AE193" i="22"/>
  <c r="AD193" i="22"/>
  <c r="AC193" i="22"/>
  <c r="AB193" i="22"/>
  <c r="AA193" i="22"/>
  <c r="Z193" i="22"/>
  <c r="Y193" i="22"/>
  <c r="X193" i="22"/>
  <c r="W193" i="22"/>
  <c r="S193" i="22"/>
  <c r="R193" i="22"/>
  <c r="AI193" i="22" s="1"/>
  <c r="Q193" i="22"/>
  <c r="AG191" i="22"/>
  <c r="AF191" i="22"/>
  <c r="AE191" i="22"/>
  <c r="AD191" i="22"/>
  <c r="AC191" i="22"/>
  <c r="AB191" i="22"/>
  <c r="AA191" i="22"/>
  <c r="Z191" i="22"/>
  <c r="Y191" i="22"/>
  <c r="X191" i="22"/>
  <c r="W191" i="22"/>
  <c r="S191" i="22"/>
  <c r="R191" i="22"/>
  <c r="AI191" i="22" s="1"/>
  <c r="Q191" i="22"/>
  <c r="AG190" i="22"/>
  <c r="AF190" i="22"/>
  <c r="AE190" i="22"/>
  <c r="AD190" i="22"/>
  <c r="AC190" i="22"/>
  <c r="AB190" i="22"/>
  <c r="AA190" i="22"/>
  <c r="Z190" i="22"/>
  <c r="Y190" i="22"/>
  <c r="X190" i="22"/>
  <c r="W190" i="22"/>
  <c r="S190" i="22"/>
  <c r="R190" i="22"/>
  <c r="AI190" i="22" s="1"/>
  <c r="Q190" i="22"/>
  <c r="AG189" i="22"/>
  <c r="AF189" i="22"/>
  <c r="AE189" i="22"/>
  <c r="AD189" i="22"/>
  <c r="AC189" i="22"/>
  <c r="AB189" i="22"/>
  <c r="AA189" i="22"/>
  <c r="Z189" i="22"/>
  <c r="Y189" i="22"/>
  <c r="X189" i="22"/>
  <c r="W189" i="22"/>
  <c r="S189" i="22"/>
  <c r="R189" i="22"/>
  <c r="AI189" i="22" s="1"/>
  <c r="Q189" i="22"/>
  <c r="AG188" i="22"/>
  <c r="AF188" i="22"/>
  <c r="AE188" i="22"/>
  <c r="AD188" i="22"/>
  <c r="AC188" i="22"/>
  <c r="AB188" i="22"/>
  <c r="AA188" i="22"/>
  <c r="Z188" i="22"/>
  <c r="Y188" i="22"/>
  <c r="X188" i="22"/>
  <c r="W188" i="22"/>
  <c r="S188" i="22"/>
  <c r="R188" i="22"/>
  <c r="AI188" i="22" s="1"/>
  <c r="Q188" i="22"/>
  <c r="AG187" i="22"/>
  <c r="AF187" i="22"/>
  <c r="AE187" i="22"/>
  <c r="AD187" i="22"/>
  <c r="AC187" i="22"/>
  <c r="AB187" i="22"/>
  <c r="AA187" i="22"/>
  <c r="Z187" i="22"/>
  <c r="Y187" i="22"/>
  <c r="X187" i="22"/>
  <c r="W187" i="22"/>
  <c r="S187" i="22"/>
  <c r="R187" i="22"/>
  <c r="AI187" i="22" s="1"/>
  <c r="Q187" i="22"/>
  <c r="AG186" i="22"/>
  <c r="AF186" i="22"/>
  <c r="AE186" i="22"/>
  <c r="AD186" i="22"/>
  <c r="AC186" i="22"/>
  <c r="AB186" i="22"/>
  <c r="AA186" i="22"/>
  <c r="Z186" i="22"/>
  <c r="Y186" i="22"/>
  <c r="X186" i="22"/>
  <c r="W186" i="22"/>
  <c r="S186" i="22"/>
  <c r="R186" i="22"/>
  <c r="AI186" i="22" s="1"/>
  <c r="Q186" i="22"/>
  <c r="AG183" i="22"/>
  <c r="AF183" i="22"/>
  <c r="AE183" i="22"/>
  <c r="AD183" i="22"/>
  <c r="AC183" i="22"/>
  <c r="AB183" i="22"/>
  <c r="AA183" i="22"/>
  <c r="Z183" i="22"/>
  <c r="Y183" i="22"/>
  <c r="X183" i="22"/>
  <c r="W183" i="22"/>
  <c r="S183" i="22"/>
  <c r="R183" i="22"/>
  <c r="AI183" i="22" s="1"/>
  <c r="Q183" i="22"/>
  <c r="AG182" i="22"/>
  <c r="AF182" i="22"/>
  <c r="AE182" i="22"/>
  <c r="AD182" i="22"/>
  <c r="AC182" i="22"/>
  <c r="AB182" i="22"/>
  <c r="AA182" i="22"/>
  <c r="Z182" i="22"/>
  <c r="Y182" i="22"/>
  <c r="X182" i="22"/>
  <c r="W182" i="22"/>
  <c r="S182" i="22"/>
  <c r="R182" i="22"/>
  <c r="AI182" i="22" s="1"/>
  <c r="Q182" i="22"/>
  <c r="AG180" i="22"/>
  <c r="AF180" i="22"/>
  <c r="AE180" i="22"/>
  <c r="AD180" i="22"/>
  <c r="AC180" i="22"/>
  <c r="AB180" i="22"/>
  <c r="AA180" i="22"/>
  <c r="Z180" i="22"/>
  <c r="Y180" i="22"/>
  <c r="X180" i="22"/>
  <c r="W180" i="22"/>
  <c r="S180" i="22"/>
  <c r="R180" i="22"/>
  <c r="AI180" i="22" s="1"/>
  <c r="Q180" i="22"/>
  <c r="AG179" i="22"/>
  <c r="AF179" i="22"/>
  <c r="AE179" i="22"/>
  <c r="AD179" i="22"/>
  <c r="AC179" i="22"/>
  <c r="AB179" i="22"/>
  <c r="AA179" i="22"/>
  <c r="Z179" i="22"/>
  <c r="Y179" i="22"/>
  <c r="X179" i="22"/>
  <c r="W179" i="22"/>
  <c r="S179" i="22"/>
  <c r="R179" i="22"/>
  <c r="AI179" i="22" s="1"/>
  <c r="Q179" i="22"/>
  <c r="AG178" i="22"/>
  <c r="AF178" i="22"/>
  <c r="AE178" i="22"/>
  <c r="AD178" i="22"/>
  <c r="AC178" i="22"/>
  <c r="AB178" i="22"/>
  <c r="AA178" i="22"/>
  <c r="Z178" i="22"/>
  <c r="Y178" i="22"/>
  <c r="X178" i="22"/>
  <c r="W178" i="22"/>
  <c r="S178" i="22"/>
  <c r="R178" i="22"/>
  <c r="AI178" i="22" s="1"/>
  <c r="Q178" i="22"/>
  <c r="AG177" i="22"/>
  <c r="AF177" i="22"/>
  <c r="AE177" i="22"/>
  <c r="AD177" i="22"/>
  <c r="AC177" i="22"/>
  <c r="AB177" i="22"/>
  <c r="AA177" i="22"/>
  <c r="Z177" i="22"/>
  <c r="Y177" i="22"/>
  <c r="X177" i="22"/>
  <c r="W177" i="22"/>
  <c r="S177" i="22"/>
  <c r="R177" i="22"/>
  <c r="AI177" i="22" s="1"/>
  <c r="Q177" i="22"/>
  <c r="AG176" i="22"/>
  <c r="AF176" i="22"/>
  <c r="AE176" i="22"/>
  <c r="AD176" i="22"/>
  <c r="AC176" i="22"/>
  <c r="AB176" i="22"/>
  <c r="AA176" i="22"/>
  <c r="Z176" i="22"/>
  <c r="Y176" i="22"/>
  <c r="X176" i="22"/>
  <c r="W176" i="22"/>
  <c r="S176" i="22"/>
  <c r="R176" i="22"/>
  <c r="AI176" i="22" s="1"/>
  <c r="Q176" i="22"/>
  <c r="AG175" i="22"/>
  <c r="AF175" i="22"/>
  <c r="AE175" i="22"/>
  <c r="AD175" i="22"/>
  <c r="AC175" i="22"/>
  <c r="AB175" i="22"/>
  <c r="AA175" i="22"/>
  <c r="Z175" i="22"/>
  <c r="Y175" i="22"/>
  <c r="X175" i="22"/>
  <c r="W175" i="22"/>
  <c r="S175" i="22"/>
  <c r="R175" i="22"/>
  <c r="AI175" i="22" s="1"/>
  <c r="Q175" i="22"/>
  <c r="AG174" i="22"/>
  <c r="AF174" i="22"/>
  <c r="AE174" i="22"/>
  <c r="AD174" i="22"/>
  <c r="AC174" i="22"/>
  <c r="AB174" i="22"/>
  <c r="AA174" i="22"/>
  <c r="Z174" i="22"/>
  <c r="Y174" i="22"/>
  <c r="X174" i="22"/>
  <c r="W174" i="22"/>
  <c r="S174" i="22"/>
  <c r="R174" i="22"/>
  <c r="AI174" i="22" s="1"/>
  <c r="Q174" i="22"/>
  <c r="AG173" i="22"/>
  <c r="AF173" i="22"/>
  <c r="AE173" i="22"/>
  <c r="AD173" i="22"/>
  <c r="AC173" i="22"/>
  <c r="AB173" i="22"/>
  <c r="AA173" i="22"/>
  <c r="Z173" i="22"/>
  <c r="Y173" i="22"/>
  <c r="X173" i="22"/>
  <c r="W173" i="22"/>
  <c r="S173" i="22"/>
  <c r="R173" i="22"/>
  <c r="AI173" i="22" s="1"/>
  <c r="Q173" i="22"/>
  <c r="AG172" i="22"/>
  <c r="AF172" i="22"/>
  <c r="AE172" i="22"/>
  <c r="AD172" i="22"/>
  <c r="AC172" i="22"/>
  <c r="AB172" i="22"/>
  <c r="AA172" i="22"/>
  <c r="Z172" i="22"/>
  <c r="Y172" i="22"/>
  <c r="X172" i="22"/>
  <c r="W172" i="22"/>
  <c r="S172" i="22"/>
  <c r="R172" i="22"/>
  <c r="AI172" i="22" s="1"/>
  <c r="Q172" i="22"/>
  <c r="AG171" i="22"/>
  <c r="AF171" i="22"/>
  <c r="AE171" i="22"/>
  <c r="AD171" i="22"/>
  <c r="AC171" i="22"/>
  <c r="AB171" i="22"/>
  <c r="AA171" i="22"/>
  <c r="Z171" i="22"/>
  <c r="Y171" i="22"/>
  <c r="X171" i="22"/>
  <c r="W171" i="22"/>
  <c r="S171" i="22"/>
  <c r="R171" i="22"/>
  <c r="AI171" i="22" s="1"/>
  <c r="Q171" i="22"/>
  <c r="AG170" i="22"/>
  <c r="AF170" i="22"/>
  <c r="AE170" i="22"/>
  <c r="AD170" i="22"/>
  <c r="AC170" i="22"/>
  <c r="AB170" i="22"/>
  <c r="AA170" i="22"/>
  <c r="Z170" i="22"/>
  <c r="Y170" i="22"/>
  <c r="X170" i="22"/>
  <c r="W170" i="22"/>
  <c r="S170" i="22"/>
  <c r="R170" i="22"/>
  <c r="AI170" i="22" s="1"/>
  <c r="Q170" i="22"/>
  <c r="AG169" i="22"/>
  <c r="AF169" i="22"/>
  <c r="AE169" i="22"/>
  <c r="AD169" i="22"/>
  <c r="AC169" i="22"/>
  <c r="AB169" i="22"/>
  <c r="AA169" i="22"/>
  <c r="Z169" i="22"/>
  <c r="Y169" i="22"/>
  <c r="X169" i="22"/>
  <c r="W169" i="22"/>
  <c r="S169" i="22"/>
  <c r="R169" i="22"/>
  <c r="AI169" i="22" s="1"/>
  <c r="Q169" i="22"/>
  <c r="AG167" i="22"/>
  <c r="AF167" i="22"/>
  <c r="AE167" i="22"/>
  <c r="AD167" i="22"/>
  <c r="AC167" i="22"/>
  <c r="AB167" i="22"/>
  <c r="AA167" i="22"/>
  <c r="Z167" i="22"/>
  <c r="Y167" i="22"/>
  <c r="X167" i="22"/>
  <c r="W167" i="22"/>
  <c r="S167" i="22"/>
  <c r="R167" i="22"/>
  <c r="AI167" i="22" s="1"/>
  <c r="Q167" i="22"/>
  <c r="AG166" i="22"/>
  <c r="AF166" i="22"/>
  <c r="AE166" i="22"/>
  <c r="AD166" i="22"/>
  <c r="AC166" i="22"/>
  <c r="AB166" i="22"/>
  <c r="AA166" i="22"/>
  <c r="Z166" i="22"/>
  <c r="Y166" i="22"/>
  <c r="X166" i="22"/>
  <c r="W166" i="22"/>
  <c r="S166" i="22"/>
  <c r="R166" i="22"/>
  <c r="AI166" i="22" s="1"/>
  <c r="Q166" i="22"/>
  <c r="AG164" i="22"/>
  <c r="AF164" i="22"/>
  <c r="AE164" i="22"/>
  <c r="AD164" i="22"/>
  <c r="AC164" i="22"/>
  <c r="AB164" i="22"/>
  <c r="AA164" i="22"/>
  <c r="Z164" i="22"/>
  <c r="Y164" i="22"/>
  <c r="X164" i="22"/>
  <c r="W164" i="22"/>
  <c r="S164" i="22"/>
  <c r="R164" i="22"/>
  <c r="AI164" i="22" s="1"/>
  <c r="Q164" i="22"/>
  <c r="AG163" i="22"/>
  <c r="AF163" i="22"/>
  <c r="AE163" i="22"/>
  <c r="AD163" i="22"/>
  <c r="AC163" i="22"/>
  <c r="AB163" i="22"/>
  <c r="AA163" i="22"/>
  <c r="Z163" i="22"/>
  <c r="Y163" i="22"/>
  <c r="X163" i="22"/>
  <c r="W163" i="22"/>
  <c r="S163" i="22"/>
  <c r="R163" i="22"/>
  <c r="AI163" i="22" s="1"/>
  <c r="Q163" i="22"/>
  <c r="AG162" i="22"/>
  <c r="AF162" i="22"/>
  <c r="AE162" i="22"/>
  <c r="AD162" i="22"/>
  <c r="AC162" i="22"/>
  <c r="AB162" i="22"/>
  <c r="AA162" i="22"/>
  <c r="Z162" i="22"/>
  <c r="Y162" i="22"/>
  <c r="X162" i="22"/>
  <c r="W162" i="22"/>
  <c r="S162" i="22"/>
  <c r="R162" i="22"/>
  <c r="AI162" i="22" s="1"/>
  <c r="Q162" i="22"/>
  <c r="AG159" i="22"/>
  <c r="AF159" i="22"/>
  <c r="AE159" i="22"/>
  <c r="AD159" i="22"/>
  <c r="AC159" i="22"/>
  <c r="AB159" i="22"/>
  <c r="AA159" i="22"/>
  <c r="Z159" i="22"/>
  <c r="Y159" i="22"/>
  <c r="X159" i="22"/>
  <c r="W159" i="22"/>
  <c r="S159" i="22"/>
  <c r="R159" i="22"/>
  <c r="AI159" i="22" s="1"/>
  <c r="Q159" i="22"/>
  <c r="AG157" i="22"/>
  <c r="AF157" i="22"/>
  <c r="AE157" i="22"/>
  <c r="AD157" i="22"/>
  <c r="AC157" i="22"/>
  <c r="AB157" i="22"/>
  <c r="AA157" i="22"/>
  <c r="Z157" i="22"/>
  <c r="Y157" i="22"/>
  <c r="X157" i="22"/>
  <c r="W157" i="22"/>
  <c r="S157" i="22"/>
  <c r="R157" i="22"/>
  <c r="AI157" i="22" s="1"/>
  <c r="Q157" i="22"/>
  <c r="AG156" i="22"/>
  <c r="AF156" i="22"/>
  <c r="AE156" i="22"/>
  <c r="AD156" i="22"/>
  <c r="AC156" i="22"/>
  <c r="AB156" i="22"/>
  <c r="AA156" i="22"/>
  <c r="Z156" i="22"/>
  <c r="Y156" i="22"/>
  <c r="X156" i="22"/>
  <c r="W156" i="22"/>
  <c r="S156" i="22"/>
  <c r="R156" i="22"/>
  <c r="AI156" i="22" s="1"/>
  <c r="Q156" i="22"/>
  <c r="AG155" i="22"/>
  <c r="AF155" i="22"/>
  <c r="AE155" i="22"/>
  <c r="AD155" i="22"/>
  <c r="AC155" i="22"/>
  <c r="AB155" i="22"/>
  <c r="AA155" i="22"/>
  <c r="Z155" i="22"/>
  <c r="Y155" i="22"/>
  <c r="X155" i="22"/>
  <c r="W155" i="22"/>
  <c r="S155" i="22"/>
  <c r="R155" i="22"/>
  <c r="AI155" i="22" s="1"/>
  <c r="Q155" i="22"/>
  <c r="AG154" i="22"/>
  <c r="AF154" i="22"/>
  <c r="AE154" i="22"/>
  <c r="AD154" i="22"/>
  <c r="AC154" i="22"/>
  <c r="AB154" i="22"/>
  <c r="AA154" i="22"/>
  <c r="Z154" i="22"/>
  <c r="Y154" i="22"/>
  <c r="X154" i="22"/>
  <c r="W154" i="22"/>
  <c r="S154" i="22"/>
  <c r="R154" i="22"/>
  <c r="AI154" i="22" s="1"/>
  <c r="Q154" i="22"/>
  <c r="AG153" i="22"/>
  <c r="AF153" i="22"/>
  <c r="AE153" i="22"/>
  <c r="AD153" i="22"/>
  <c r="AC153" i="22"/>
  <c r="AB153" i="22"/>
  <c r="AA153" i="22"/>
  <c r="Z153" i="22"/>
  <c r="Y153" i="22"/>
  <c r="X153" i="22"/>
  <c r="W153" i="22"/>
  <c r="S153" i="22"/>
  <c r="R153" i="22"/>
  <c r="AI153" i="22" s="1"/>
  <c r="Q153" i="22"/>
  <c r="AG150" i="22"/>
  <c r="AF150" i="22"/>
  <c r="AE150" i="22"/>
  <c r="AD150" i="22"/>
  <c r="AC150" i="22"/>
  <c r="AB150" i="22"/>
  <c r="AA150" i="22"/>
  <c r="Z150" i="22"/>
  <c r="Y150" i="22"/>
  <c r="X150" i="22"/>
  <c r="W150" i="22"/>
  <c r="S150" i="22"/>
  <c r="R150" i="22"/>
  <c r="AI150" i="22" s="1"/>
  <c r="Q150" i="22"/>
  <c r="AG149" i="22"/>
  <c r="AF149" i="22"/>
  <c r="AE149" i="22"/>
  <c r="AD149" i="22"/>
  <c r="AC149" i="22"/>
  <c r="AB149" i="22"/>
  <c r="AA149" i="22"/>
  <c r="Z149" i="22"/>
  <c r="Y149" i="22"/>
  <c r="X149" i="22"/>
  <c r="W149" i="22"/>
  <c r="S149" i="22"/>
  <c r="R149" i="22"/>
  <c r="AI149" i="22" s="1"/>
  <c r="Q149" i="22"/>
  <c r="AG148" i="22"/>
  <c r="AF148" i="22"/>
  <c r="AE148" i="22"/>
  <c r="AD148" i="22"/>
  <c r="AC148" i="22"/>
  <c r="AB148" i="22"/>
  <c r="AA148" i="22"/>
  <c r="Z148" i="22"/>
  <c r="Y148" i="22"/>
  <c r="X148" i="22"/>
  <c r="W148" i="22"/>
  <c r="S148" i="22"/>
  <c r="R148" i="22"/>
  <c r="AI148" i="22" s="1"/>
  <c r="Q148" i="22"/>
  <c r="AG147" i="22"/>
  <c r="AF147" i="22"/>
  <c r="AE147" i="22"/>
  <c r="AD147" i="22"/>
  <c r="AC147" i="22"/>
  <c r="AB147" i="22"/>
  <c r="AA147" i="22"/>
  <c r="Z147" i="22"/>
  <c r="Y147" i="22"/>
  <c r="X147" i="22"/>
  <c r="W147" i="22"/>
  <c r="S147" i="22"/>
  <c r="R147" i="22"/>
  <c r="AI147" i="22" s="1"/>
  <c r="Q147" i="22"/>
  <c r="AG146" i="22"/>
  <c r="AF146" i="22"/>
  <c r="AE146" i="22"/>
  <c r="AD146" i="22"/>
  <c r="AC146" i="22"/>
  <c r="AB146" i="22"/>
  <c r="AA146" i="22"/>
  <c r="Z146" i="22"/>
  <c r="Y146" i="22"/>
  <c r="X146" i="22"/>
  <c r="W146" i="22"/>
  <c r="S146" i="22"/>
  <c r="R146" i="22"/>
  <c r="AI146" i="22" s="1"/>
  <c r="Q146" i="22"/>
  <c r="AG143" i="22"/>
  <c r="AF143" i="22"/>
  <c r="AE143" i="22"/>
  <c r="AD143" i="22"/>
  <c r="AC143" i="22"/>
  <c r="AB143" i="22"/>
  <c r="AA143" i="22"/>
  <c r="Z143" i="22"/>
  <c r="Y143" i="22"/>
  <c r="X143" i="22"/>
  <c r="W143" i="22"/>
  <c r="S143" i="22"/>
  <c r="R143" i="22"/>
  <c r="AI143" i="22" s="1"/>
  <c r="Q143" i="22"/>
  <c r="AG142" i="22"/>
  <c r="AF142" i="22"/>
  <c r="AE142" i="22"/>
  <c r="AD142" i="22"/>
  <c r="AC142" i="22"/>
  <c r="AB142" i="22"/>
  <c r="AA142" i="22"/>
  <c r="Z142" i="22"/>
  <c r="Y142" i="22"/>
  <c r="X142" i="22"/>
  <c r="W142" i="22"/>
  <c r="S142" i="22"/>
  <c r="R142" i="22"/>
  <c r="AI142" i="22" s="1"/>
  <c r="Q142" i="22"/>
  <c r="AG140" i="22"/>
  <c r="AF140" i="22"/>
  <c r="AE140" i="22"/>
  <c r="AD140" i="22"/>
  <c r="AC140" i="22"/>
  <c r="AB140" i="22"/>
  <c r="AA140" i="22"/>
  <c r="Z140" i="22"/>
  <c r="Y140" i="22"/>
  <c r="X140" i="22"/>
  <c r="W140" i="22"/>
  <c r="S140" i="22"/>
  <c r="R140" i="22"/>
  <c r="AI140" i="22" s="1"/>
  <c r="Q140" i="22"/>
  <c r="AG139" i="22"/>
  <c r="AF139" i="22"/>
  <c r="AE139" i="22"/>
  <c r="AD139" i="22"/>
  <c r="AC139" i="22"/>
  <c r="AB139" i="22"/>
  <c r="AA139" i="22"/>
  <c r="Z139" i="22"/>
  <c r="Y139" i="22"/>
  <c r="X139" i="22"/>
  <c r="W139" i="22"/>
  <c r="S139" i="22"/>
  <c r="R139" i="22"/>
  <c r="AI139" i="22" s="1"/>
  <c r="Q139" i="22"/>
  <c r="AG137" i="22"/>
  <c r="AF137" i="22"/>
  <c r="AE137" i="22"/>
  <c r="AD137" i="22"/>
  <c r="AC137" i="22"/>
  <c r="AB137" i="22"/>
  <c r="AA137" i="22"/>
  <c r="Z137" i="22"/>
  <c r="Y137" i="22"/>
  <c r="X137" i="22"/>
  <c r="W137" i="22"/>
  <c r="S137" i="22"/>
  <c r="R137" i="22"/>
  <c r="AI137" i="22" s="1"/>
  <c r="Q137" i="22"/>
  <c r="AG136" i="22"/>
  <c r="AF136" i="22"/>
  <c r="AE136" i="22"/>
  <c r="AD136" i="22"/>
  <c r="AC136" i="22"/>
  <c r="AB136" i="22"/>
  <c r="AA136" i="22"/>
  <c r="Z136" i="22"/>
  <c r="Y136" i="22"/>
  <c r="X136" i="22"/>
  <c r="W136" i="22"/>
  <c r="S136" i="22"/>
  <c r="R136" i="22"/>
  <c r="AI136" i="22" s="1"/>
  <c r="Q136" i="22"/>
  <c r="AG135" i="22"/>
  <c r="AF135" i="22"/>
  <c r="AE135" i="22"/>
  <c r="AD135" i="22"/>
  <c r="AC135" i="22"/>
  <c r="AB135" i="22"/>
  <c r="AA135" i="22"/>
  <c r="Z135" i="22"/>
  <c r="Y135" i="22"/>
  <c r="X135" i="22"/>
  <c r="W135" i="22"/>
  <c r="S135" i="22"/>
  <c r="R135" i="22"/>
  <c r="AI135" i="22" s="1"/>
  <c r="Q135" i="22"/>
  <c r="AG132" i="22"/>
  <c r="AF132" i="22"/>
  <c r="AE132" i="22"/>
  <c r="AD132" i="22"/>
  <c r="AC132" i="22"/>
  <c r="AB132" i="22"/>
  <c r="AA132" i="22"/>
  <c r="Z132" i="22"/>
  <c r="Y132" i="22"/>
  <c r="X132" i="22"/>
  <c r="W132" i="22"/>
  <c r="S132" i="22"/>
  <c r="R132" i="22"/>
  <c r="AI132" i="22" s="1"/>
  <c r="Q132" i="22"/>
  <c r="AG131" i="22"/>
  <c r="AF131" i="22"/>
  <c r="AE131" i="22"/>
  <c r="AD131" i="22"/>
  <c r="AC131" i="22"/>
  <c r="AB131" i="22"/>
  <c r="AA131" i="22"/>
  <c r="Z131" i="22"/>
  <c r="Y131" i="22"/>
  <c r="X131" i="22"/>
  <c r="W131" i="22"/>
  <c r="S131" i="22"/>
  <c r="R131" i="22"/>
  <c r="AI131" i="22" s="1"/>
  <c r="Q131" i="22"/>
  <c r="AG129" i="22"/>
  <c r="AF129" i="22"/>
  <c r="AE129" i="22"/>
  <c r="AD129" i="22"/>
  <c r="AC129" i="22"/>
  <c r="AB129" i="22"/>
  <c r="AA129" i="22"/>
  <c r="Z129" i="22"/>
  <c r="Y129" i="22"/>
  <c r="X129" i="22"/>
  <c r="W129" i="22"/>
  <c r="S129" i="22"/>
  <c r="R129" i="22"/>
  <c r="AI129" i="22" s="1"/>
  <c r="Q129" i="22"/>
  <c r="AG128" i="22"/>
  <c r="AF128" i="22"/>
  <c r="AE128" i="22"/>
  <c r="AD128" i="22"/>
  <c r="AC128" i="22"/>
  <c r="AB128" i="22"/>
  <c r="AA128" i="22"/>
  <c r="Z128" i="22"/>
  <c r="Y128" i="22"/>
  <c r="X128" i="22"/>
  <c r="W128" i="22"/>
  <c r="S128" i="22"/>
  <c r="R128" i="22"/>
  <c r="AI128" i="22" s="1"/>
  <c r="Q128" i="22"/>
  <c r="AG127" i="22"/>
  <c r="AF127" i="22"/>
  <c r="AE127" i="22"/>
  <c r="AD127" i="22"/>
  <c r="AC127" i="22"/>
  <c r="AB127" i="22"/>
  <c r="AA127" i="22"/>
  <c r="Z127" i="22"/>
  <c r="Y127" i="22"/>
  <c r="X127" i="22"/>
  <c r="W127" i="22"/>
  <c r="S127" i="22"/>
  <c r="R127" i="22"/>
  <c r="AI127" i="22" s="1"/>
  <c r="Q127" i="22"/>
  <c r="AG126" i="22"/>
  <c r="AF126" i="22"/>
  <c r="AE126" i="22"/>
  <c r="AD126" i="22"/>
  <c r="AC126" i="22"/>
  <c r="AB126" i="22"/>
  <c r="AA126" i="22"/>
  <c r="Z126" i="22"/>
  <c r="Y126" i="22"/>
  <c r="X126" i="22"/>
  <c r="W126" i="22"/>
  <c r="S126" i="22"/>
  <c r="R126" i="22"/>
  <c r="AI126" i="22" s="1"/>
  <c r="Q126" i="22"/>
  <c r="AG125" i="22"/>
  <c r="AF125" i="22"/>
  <c r="AE125" i="22"/>
  <c r="AD125" i="22"/>
  <c r="AC125" i="22"/>
  <c r="AB125" i="22"/>
  <c r="AA125" i="22"/>
  <c r="Z125" i="22"/>
  <c r="Y125" i="22"/>
  <c r="X125" i="22"/>
  <c r="W125" i="22"/>
  <c r="S125" i="22"/>
  <c r="R125" i="22"/>
  <c r="AI125" i="22" s="1"/>
  <c r="Q125" i="22"/>
  <c r="AG124" i="22"/>
  <c r="AF124" i="22"/>
  <c r="AE124" i="22"/>
  <c r="AD124" i="22"/>
  <c r="AC124" i="22"/>
  <c r="AB124" i="22"/>
  <c r="AA124" i="22"/>
  <c r="Z124" i="22"/>
  <c r="Y124" i="22"/>
  <c r="X124" i="22"/>
  <c r="W124" i="22"/>
  <c r="S124" i="22"/>
  <c r="R124" i="22"/>
  <c r="AI124" i="22" s="1"/>
  <c r="Q124" i="22"/>
  <c r="AG123" i="22"/>
  <c r="AF123" i="22"/>
  <c r="AE123" i="22"/>
  <c r="AD123" i="22"/>
  <c r="AC123" i="22"/>
  <c r="AB123" i="22"/>
  <c r="AA123" i="22"/>
  <c r="Z123" i="22"/>
  <c r="Y123" i="22"/>
  <c r="X123" i="22"/>
  <c r="W123" i="22"/>
  <c r="S123" i="22"/>
  <c r="R123" i="22"/>
  <c r="AI123" i="22" s="1"/>
  <c r="Q123" i="22"/>
  <c r="AG122" i="22"/>
  <c r="AF122" i="22"/>
  <c r="AE122" i="22"/>
  <c r="AD122" i="22"/>
  <c r="AC122" i="22"/>
  <c r="AB122" i="22"/>
  <c r="AA122" i="22"/>
  <c r="Z122" i="22"/>
  <c r="Y122" i="22"/>
  <c r="X122" i="22"/>
  <c r="W122" i="22"/>
  <c r="S122" i="22"/>
  <c r="R122" i="22"/>
  <c r="AI122" i="22" s="1"/>
  <c r="Q122" i="22"/>
  <c r="AG121" i="22"/>
  <c r="AF121" i="22"/>
  <c r="AE121" i="22"/>
  <c r="AD121" i="22"/>
  <c r="AC121" i="22"/>
  <c r="AB121" i="22"/>
  <c r="AA121" i="22"/>
  <c r="Z121" i="22"/>
  <c r="Y121" i="22"/>
  <c r="X121" i="22"/>
  <c r="W121" i="22"/>
  <c r="S121" i="22"/>
  <c r="Q121" i="22"/>
  <c r="AG120" i="22"/>
  <c r="AE120" i="22"/>
  <c r="AB120" i="22"/>
  <c r="X120" i="22"/>
  <c r="Q120" i="22"/>
  <c r="AF119" i="22"/>
  <c r="Y119" i="22"/>
  <c r="S119" i="22"/>
  <c r="AF118" i="22"/>
  <c r="AC118" i="22"/>
  <c r="Y118" i="22"/>
  <c r="Q118" i="22"/>
  <c r="AF116" i="22"/>
  <c r="AC116" i="22"/>
  <c r="Y116" i="22"/>
  <c r="W116" i="22"/>
  <c r="R116" i="22"/>
  <c r="AG115" i="22"/>
  <c r="AD115" i="22"/>
  <c r="AB115" i="22"/>
  <c r="Y115" i="22"/>
  <c r="S115" i="22"/>
  <c r="Q115" i="22"/>
  <c r="AG113" i="22"/>
  <c r="AD113" i="22"/>
  <c r="AA113" i="22"/>
  <c r="W113" i="22"/>
  <c r="Q113" i="22"/>
  <c r="AG112" i="22"/>
  <c r="AE112" i="22"/>
  <c r="AB112" i="22"/>
  <c r="X112" i="22"/>
  <c r="Q112" i="22"/>
  <c r="AE111" i="22"/>
  <c r="AB111" i="22"/>
  <c r="Y111" i="22"/>
  <c r="R111" i="22"/>
  <c r="AF110" i="22"/>
  <c r="AC110" i="22"/>
  <c r="Z110" i="22"/>
  <c r="W110" i="22"/>
  <c r="S110" i="22"/>
  <c r="AF108" i="22"/>
  <c r="AD108" i="22"/>
  <c r="AB108" i="22"/>
  <c r="Z108" i="22"/>
  <c r="X108" i="22"/>
  <c r="R108" i="22"/>
  <c r="AG106" i="22"/>
  <c r="AC106" i="22"/>
  <c r="X106" i="22"/>
  <c r="R106" i="22"/>
  <c r="AE105" i="22"/>
  <c r="AB105" i="22"/>
  <c r="Y105" i="22"/>
  <c r="S105" i="22"/>
  <c r="AF104" i="22"/>
  <c r="AD104" i="22"/>
  <c r="AB104" i="22"/>
  <c r="Y104" i="22"/>
  <c r="W104" i="22"/>
  <c r="S104" i="22"/>
  <c r="AE103" i="22"/>
  <c r="AA103" i="22"/>
  <c r="Z103" i="22"/>
  <c r="AE102" i="22"/>
  <c r="AD102" i="22"/>
  <c r="AB102" i="22"/>
  <c r="Y102" i="22"/>
  <c r="R102" i="22"/>
  <c r="AF99" i="22"/>
  <c r="AD99" i="22"/>
  <c r="Z99" i="22"/>
  <c r="W99" i="22"/>
  <c r="Q99" i="22"/>
  <c r="AG98" i="22"/>
  <c r="AD98" i="22"/>
  <c r="AA98" i="22"/>
  <c r="Y98" i="22"/>
  <c r="S98" i="22"/>
  <c r="AF97" i="22"/>
  <c r="AB97" i="22"/>
  <c r="Y97" i="22"/>
  <c r="R97" i="22"/>
  <c r="AC96" i="22"/>
  <c r="X96" i="22"/>
  <c r="Q96" i="22"/>
  <c r="AG95" i="22"/>
  <c r="AD95" i="22"/>
  <c r="X95" i="22"/>
  <c r="R95" i="22"/>
  <c r="AF92" i="22"/>
  <c r="AB92" i="22"/>
  <c r="Y92" i="22"/>
  <c r="X92" i="22"/>
  <c r="R92" i="22"/>
  <c r="AE91" i="22"/>
  <c r="AA91" i="22"/>
  <c r="X91" i="22"/>
  <c r="R91" i="22"/>
  <c r="AF89" i="22"/>
  <c r="AD89" i="22"/>
  <c r="AA89" i="22"/>
  <c r="Y89" i="22"/>
  <c r="S89" i="22"/>
  <c r="C28" i="21"/>
  <c r="C26" i="21"/>
  <c r="C22" i="21"/>
  <c r="C20" i="21"/>
  <c r="C15" i="21"/>
  <c r="C5" i="21"/>
  <c r="M55" i="20"/>
  <c r="P54" i="20"/>
  <c r="M54" i="20"/>
  <c r="C54" i="20"/>
  <c r="M51" i="20"/>
  <c r="M50" i="20"/>
  <c r="O49" i="20"/>
  <c r="K49" i="20"/>
  <c r="C41" i="20"/>
  <c r="P40" i="20"/>
  <c r="M40" i="20"/>
  <c r="L39" i="20"/>
  <c r="AE28" i="19"/>
  <c r="T24" i="2" s="1"/>
  <c r="AE24" i="19"/>
  <c r="T20" i="2" s="1"/>
  <c r="AE16" i="19"/>
  <c r="T13" i="2" s="1"/>
  <c r="AE15" i="19"/>
  <c r="T12" i="2" s="1"/>
  <c r="AE11" i="19"/>
  <c r="T8" i="2" s="1"/>
  <c r="AE10" i="19"/>
  <c r="T7" i="2" s="1"/>
  <c r="AE7" i="19"/>
  <c r="T4" i="2" s="1"/>
  <c r="AE5" i="19"/>
  <c r="T2" i="2" s="1"/>
  <c r="AE54" i="18"/>
  <c r="S50" i="2" s="1"/>
  <c r="U50" i="2" s="1"/>
  <c r="AE48" i="18"/>
  <c r="S44" i="2" s="1"/>
  <c r="U44" i="2" s="1"/>
  <c r="AE44" i="18"/>
  <c r="S40" i="2" s="1"/>
  <c r="U40" i="2" s="1"/>
  <c r="AE43" i="18"/>
  <c r="S39" i="2" s="1"/>
  <c r="U39" i="2" s="1"/>
  <c r="AE37" i="18"/>
  <c r="S33" i="2" s="1"/>
  <c r="U33" i="2" s="1"/>
  <c r="AE25" i="18"/>
  <c r="S21" i="2" s="1"/>
  <c r="U21" i="2" s="1"/>
  <c r="AE23" i="18"/>
  <c r="S19" i="2" s="1"/>
  <c r="U19" i="2" s="1"/>
  <c r="AE22" i="18"/>
  <c r="S18" i="2" s="1"/>
  <c r="U18" i="2" s="1"/>
  <c r="AE21" i="18"/>
  <c r="S17" i="2" s="1"/>
  <c r="AE19" i="18"/>
  <c r="S15" i="2" s="1"/>
  <c r="AE16" i="18"/>
  <c r="S13" i="2" s="1"/>
  <c r="U13" i="2" s="1"/>
  <c r="AE5" i="18"/>
  <c r="S2" i="2" s="1"/>
  <c r="W1" i="18"/>
  <c r="U15" i="2"/>
  <c r="AD88" i="22"/>
  <c r="AC88" i="22"/>
  <c r="AB88" i="22"/>
  <c r="AA88" i="22"/>
  <c r="Z88" i="22"/>
  <c r="Y88" i="22"/>
  <c r="X88" i="22"/>
  <c r="W88" i="22"/>
  <c r="S88" i="22"/>
  <c r="R88" i="22"/>
  <c r="AI88" i="22" s="1"/>
  <c r="Q88" i="22"/>
  <c r="AG86" i="22"/>
  <c r="AF86" i="22"/>
  <c r="AE86" i="22"/>
  <c r="AD86" i="22"/>
  <c r="AC86" i="22"/>
  <c r="AB86" i="22"/>
  <c r="AA86" i="22"/>
  <c r="Z86" i="22"/>
  <c r="Y86" i="22"/>
  <c r="X86" i="22"/>
  <c r="W86" i="22"/>
  <c r="S86" i="22"/>
  <c r="R86" i="22"/>
  <c r="AI86" i="22" s="1"/>
  <c r="Q86" i="22"/>
  <c r="AG85" i="22"/>
  <c r="AF85" i="22"/>
  <c r="AE85" i="22"/>
  <c r="AD85" i="22"/>
  <c r="AC85" i="22"/>
  <c r="AB85" i="22"/>
  <c r="AA85" i="22"/>
  <c r="Z85" i="22"/>
  <c r="Y85" i="22"/>
  <c r="X85" i="22"/>
  <c r="W85" i="22"/>
  <c r="S85" i="22"/>
  <c r="R85" i="22"/>
  <c r="AI85" i="22" s="1"/>
  <c r="Q85" i="22"/>
  <c r="AG84" i="22"/>
  <c r="AF84" i="22"/>
  <c r="AE84" i="22"/>
  <c r="AD84" i="22"/>
  <c r="AC84" i="22"/>
  <c r="AB84" i="22"/>
  <c r="AA84" i="22"/>
  <c r="Z84" i="22"/>
  <c r="Y84" i="22"/>
  <c r="X84" i="22"/>
  <c r="W84" i="22"/>
  <c r="S84" i="22"/>
  <c r="R84" i="22"/>
  <c r="AI84" i="22" s="1"/>
  <c r="Q84" i="22"/>
  <c r="AG81" i="22"/>
  <c r="AF81" i="22"/>
  <c r="AE81" i="22"/>
  <c r="AD81" i="22"/>
  <c r="AC81" i="22"/>
  <c r="AB81" i="22"/>
  <c r="AA81" i="22"/>
  <c r="Z81" i="22"/>
  <c r="Y81" i="22"/>
  <c r="X81" i="22"/>
  <c r="W81" i="22"/>
  <c r="S81" i="22"/>
  <c r="R81" i="22"/>
  <c r="AI81" i="22" s="1"/>
  <c r="Q81" i="22"/>
  <c r="AG80" i="22"/>
  <c r="AF80" i="22"/>
  <c r="AE80" i="22"/>
  <c r="AD80" i="22"/>
  <c r="AC80" i="22"/>
  <c r="AB80" i="22"/>
  <c r="AA80" i="22"/>
  <c r="Z80" i="22"/>
  <c r="Y80" i="22"/>
  <c r="X80" i="22"/>
  <c r="W80" i="22"/>
  <c r="S80" i="22"/>
  <c r="R80" i="22"/>
  <c r="AI80" i="22" s="1"/>
  <c r="Q80" i="22"/>
  <c r="AG78" i="22"/>
  <c r="AF78" i="22"/>
  <c r="AE78" i="22"/>
  <c r="AD78" i="22"/>
  <c r="AC78" i="22"/>
  <c r="AB78" i="22"/>
  <c r="AA78" i="22"/>
  <c r="Z78" i="22"/>
  <c r="Y78" i="22"/>
  <c r="X78" i="22"/>
  <c r="W78" i="22"/>
  <c r="S78" i="22"/>
  <c r="R78" i="22"/>
  <c r="AI78" i="22" s="1"/>
  <c r="Q78" i="22"/>
  <c r="AG77" i="22"/>
  <c r="AF77" i="22"/>
  <c r="AE77" i="22"/>
  <c r="AD77" i="22"/>
  <c r="AC77" i="22"/>
  <c r="AB77" i="22"/>
  <c r="AA77" i="22"/>
  <c r="Z77" i="22"/>
  <c r="Y77" i="22"/>
  <c r="X77" i="22"/>
  <c r="W77" i="22"/>
  <c r="S77" i="22"/>
  <c r="R77" i="22"/>
  <c r="AI77" i="22" s="1"/>
  <c r="Q77" i="22"/>
  <c r="AG76" i="22"/>
  <c r="AF76" i="22"/>
  <c r="AE76" i="22"/>
  <c r="AD76" i="22"/>
  <c r="AC76" i="22"/>
  <c r="AB76" i="22"/>
  <c r="AA76" i="22"/>
  <c r="Z76" i="22"/>
  <c r="Y76" i="22"/>
  <c r="X76" i="22"/>
  <c r="W76" i="22"/>
  <c r="S76" i="22"/>
  <c r="R76" i="22"/>
  <c r="AI76" i="22" s="1"/>
  <c r="Q76" i="22"/>
  <c r="AG75" i="22"/>
  <c r="AF75" i="22"/>
  <c r="AE75" i="22"/>
  <c r="AD75" i="22"/>
  <c r="AC75" i="22"/>
  <c r="AB75" i="22"/>
  <c r="AA75" i="22"/>
  <c r="Z75" i="22"/>
  <c r="Y75" i="22"/>
  <c r="X75" i="22"/>
  <c r="W75" i="22"/>
  <c r="S75" i="22"/>
  <c r="R75" i="22"/>
  <c r="AI75" i="22" s="1"/>
  <c r="Q75" i="22"/>
  <c r="AG74" i="22"/>
  <c r="AF74" i="22"/>
  <c r="AE74" i="22"/>
  <c r="AD74" i="22"/>
  <c r="AC74" i="22"/>
  <c r="AB74" i="22"/>
  <c r="AA74" i="22"/>
  <c r="Z74" i="22"/>
  <c r="Y74" i="22"/>
  <c r="X74" i="22"/>
  <c r="W74" i="22"/>
  <c r="S74" i="22"/>
  <c r="R74" i="22"/>
  <c r="AI74" i="22" s="1"/>
  <c r="Q74" i="22"/>
  <c r="AG73" i="22"/>
  <c r="AF73" i="22"/>
  <c r="AE73" i="22"/>
  <c r="AD73" i="22"/>
  <c r="AC73" i="22"/>
  <c r="AB73" i="22"/>
  <c r="AA73" i="22"/>
  <c r="Z73" i="22"/>
  <c r="Y73" i="22"/>
  <c r="X73" i="22"/>
  <c r="W73" i="22"/>
  <c r="S73" i="22"/>
  <c r="R73" i="22"/>
  <c r="AI73" i="22" s="1"/>
  <c r="Q73" i="22"/>
  <c r="AG72" i="22"/>
  <c r="AF72" i="22"/>
  <c r="AE72" i="22"/>
  <c r="AD72" i="22"/>
  <c r="AC72" i="22"/>
  <c r="AB72" i="22"/>
  <c r="AA72" i="22"/>
  <c r="Z72" i="22"/>
  <c r="Y72" i="22"/>
  <c r="X72" i="22"/>
  <c r="W72" i="22"/>
  <c r="S72" i="22"/>
  <c r="R72" i="22"/>
  <c r="AI72" i="22" s="1"/>
  <c r="Q72" i="22"/>
  <c r="AG71" i="22"/>
  <c r="AF71" i="22"/>
  <c r="AE71" i="22"/>
  <c r="AD71" i="22"/>
  <c r="AC71" i="22"/>
  <c r="AB71" i="22"/>
  <c r="AA71" i="22"/>
  <c r="Z71" i="22"/>
  <c r="Y71" i="22"/>
  <c r="X71" i="22"/>
  <c r="W71" i="22"/>
  <c r="S71" i="22"/>
  <c r="R71" i="22"/>
  <c r="AI71" i="22" s="1"/>
  <c r="Q71" i="22"/>
  <c r="AG70" i="22"/>
  <c r="AF70" i="22"/>
  <c r="AE70" i="22"/>
  <c r="AD70" i="22"/>
  <c r="AC70" i="22"/>
  <c r="AB70" i="22"/>
  <c r="AA70" i="22"/>
  <c r="Z70" i="22"/>
  <c r="Y70" i="22"/>
  <c r="X70" i="22"/>
  <c r="W70" i="22"/>
  <c r="S70" i="22"/>
  <c r="R70" i="22"/>
  <c r="AI70" i="22" s="1"/>
  <c r="Q70" i="22"/>
  <c r="AG69" i="22"/>
  <c r="AF69" i="22"/>
  <c r="AE69" i="22"/>
  <c r="AD69" i="22"/>
  <c r="AC69" i="22"/>
  <c r="AB69" i="22"/>
  <c r="AA69" i="22"/>
  <c r="Z69" i="22"/>
  <c r="Y69" i="22"/>
  <c r="X69" i="22"/>
  <c r="W69" i="22"/>
  <c r="S69" i="22"/>
  <c r="R69" i="22"/>
  <c r="AI69" i="22" s="1"/>
  <c r="Q69" i="22"/>
  <c r="AG68" i="22"/>
  <c r="AF68" i="22"/>
  <c r="AE68" i="22"/>
  <c r="AD68" i="22"/>
  <c r="AC68" i="22"/>
  <c r="AB68" i="22"/>
  <c r="AA68" i="22"/>
  <c r="Z68" i="22"/>
  <c r="Y68" i="22"/>
  <c r="X68" i="22"/>
  <c r="W68" i="22"/>
  <c r="S68" i="22"/>
  <c r="R68" i="22"/>
  <c r="AI68" i="22" s="1"/>
  <c r="Q68" i="22"/>
  <c r="AG67" i="22"/>
  <c r="AF67" i="22"/>
  <c r="AE67" i="22"/>
  <c r="AD67" i="22"/>
  <c r="AC67" i="22"/>
  <c r="AB67" i="22"/>
  <c r="AA67" i="22"/>
  <c r="Z67" i="22"/>
  <c r="Y67" i="22"/>
  <c r="X67" i="22"/>
  <c r="W67" i="22"/>
  <c r="S67" i="22"/>
  <c r="R67" i="22"/>
  <c r="AI67" i="22" s="1"/>
  <c r="Q67" i="22"/>
  <c r="AG65" i="22"/>
  <c r="AF65" i="22"/>
  <c r="AE65" i="22"/>
  <c r="AD65" i="22"/>
  <c r="AC65" i="22"/>
  <c r="AB65" i="22"/>
  <c r="AA65" i="22"/>
  <c r="Z65" i="22"/>
  <c r="Y65" i="22"/>
  <c r="X65" i="22"/>
  <c r="W65" i="22"/>
  <c r="S65" i="22"/>
  <c r="R65" i="22"/>
  <c r="AI65" i="22" s="1"/>
  <c r="Q65" i="22"/>
  <c r="AG64" i="22"/>
  <c r="AF64" i="22"/>
  <c r="AE64" i="22"/>
  <c r="AD64" i="22"/>
  <c r="AC64" i="22"/>
  <c r="AB64" i="22"/>
  <c r="AA64" i="22"/>
  <c r="Z64" i="22"/>
  <c r="Y64" i="22"/>
  <c r="X64" i="22"/>
  <c r="W64" i="22"/>
  <c r="S64" i="22"/>
  <c r="R64" i="22"/>
  <c r="AI64" i="22" s="1"/>
  <c r="Q64" i="22"/>
  <c r="AG62" i="22"/>
  <c r="AF62" i="22"/>
  <c r="AE62" i="22"/>
  <c r="AD62" i="22"/>
  <c r="AC62" i="22"/>
  <c r="AB62" i="22"/>
  <c r="AA62" i="22"/>
  <c r="Z62" i="22"/>
  <c r="Y62" i="22"/>
  <c r="X62" i="22"/>
  <c r="W62" i="22"/>
  <c r="S62" i="22"/>
  <c r="R62" i="22"/>
  <c r="AI62" i="22" s="1"/>
  <c r="Q62" i="22"/>
  <c r="AG61" i="22"/>
  <c r="AF61" i="22"/>
  <c r="AE61" i="22"/>
  <c r="AD61" i="22"/>
  <c r="AC61" i="22"/>
  <c r="AB61" i="22"/>
  <c r="AA61" i="22"/>
  <c r="Z61" i="22"/>
  <c r="Y61" i="22"/>
  <c r="X61" i="22"/>
  <c r="W61" i="22"/>
  <c r="S61" i="22"/>
  <c r="R61" i="22"/>
  <c r="AI61" i="22" s="1"/>
  <c r="Q61" i="22"/>
  <c r="AG60" i="22"/>
  <c r="AF60" i="22"/>
  <c r="AE60" i="22"/>
  <c r="AD60" i="22"/>
  <c r="AC60" i="22"/>
  <c r="AB60" i="22"/>
  <c r="AA60" i="22"/>
  <c r="Z60" i="22"/>
  <c r="Y60" i="22"/>
  <c r="X60" i="22"/>
  <c r="W60" i="22"/>
  <c r="S60" i="22"/>
  <c r="R60" i="22"/>
  <c r="AI60" i="22" s="1"/>
  <c r="Q60" i="22"/>
  <c r="AG57" i="22"/>
  <c r="AF57" i="22"/>
  <c r="AE57" i="22"/>
  <c r="AD57" i="22"/>
  <c r="AC57" i="22"/>
  <c r="AB57" i="22"/>
  <c r="AA57" i="22"/>
  <c r="Z57" i="22"/>
  <c r="Y57" i="22"/>
  <c r="X57" i="22"/>
  <c r="W57" i="22"/>
  <c r="S57" i="22"/>
  <c r="R57" i="22"/>
  <c r="AI57" i="22" s="1"/>
  <c r="Q57" i="22"/>
  <c r="AG55" i="22"/>
  <c r="AF55" i="22"/>
  <c r="AE55" i="22"/>
  <c r="AD55" i="22"/>
  <c r="AC55" i="22"/>
  <c r="AB55" i="22"/>
  <c r="AA55" i="22"/>
  <c r="Z55" i="22"/>
  <c r="Y55" i="22"/>
  <c r="X55" i="22"/>
  <c r="W55" i="22"/>
  <c r="S55" i="22"/>
  <c r="R55" i="22"/>
  <c r="AI55" i="22" s="1"/>
  <c r="Q55" i="22"/>
  <c r="AG54" i="22"/>
  <c r="AF54" i="22"/>
  <c r="AE54" i="22"/>
  <c r="AD54" i="22"/>
  <c r="AC54" i="22"/>
  <c r="AB54" i="22"/>
  <c r="AA54" i="22"/>
  <c r="Z54" i="22"/>
  <c r="Y54" i="22"/>
  <c r="X54" i="22"/>
  <c r="W54" i="22"/>
  <c r="S54" i="22"/>
  <c r="R54" i="22"/>
  <c r="AI54" i="22" s="1"/>
  <c r="Q54" i="22"/>
  <c r="AG53" i="22"/>
  <c r="AF53" i="22"/>
  <c r="AE53" i="22"/>
  <c r="AD53" i="22"/>
  <c r="AC53" i="22"/>
  <c r="AB53" i="22"/>
  <c r="AA53" i="22"/>
  <c r="Z53" i="22"/>
  <c r="Y53" i="22"/>
  <c r="X53" i="22"/>
  <c r="W53" i="22"/>
  <c r="S53" i="22"/>
  <c r="R53" i="22"/>
  <c r="AI53" i="22" s="1"/>
  <c r="Q53" i="22"/>
  <c r="AG52" i="22"/>
  <c r="AF52" i="22"/>
  <c r="AE52" i="22"/>
  <c r="AD52" i="22"/>
  <c r="AC52" i="22"/>
  <c r="AB52" i="22"/>
  <c r="AA52" i="22"/>
  <c r="Z52" i="22"/>
  <c r="Y52" i="22"/>
  <c r="X52" i="22"/>
  <c r="W52" i="22"/>
  <c r="S52" i="22"/>
  <c r="R52" i="22"/>
  <c r="AI52" i="22" s="1"/>
  <c r="Q52" i="22"/>
  <c r="AG51" i="22"/>
  <c r="AF51" i="22"/>
  <c r="AE51" i="22"/>
  <c r="AD51" i="22"/>
  <c r="AC51" i="22"/>
  <c r="AB51" i="22"/>
  <c r="AA51" i="22"/>
  <c r="Z51" i="22"/>
  <c r="Y51" i="22"/>
  <c r="X51" i="22"/>
  <c r="W51" i="22"/>
  <c r="S51" i="22"/>
  <c r="R51" i="22"/>
  <c r="AI51" i="22" s="1"/>
  <c r="Q51" i="22"/>
  <c r="AG48" i="22"/>
  <c r="AF48" i="22"/>
  <c r="AE48" i="22"/>
  <c r="AD48" i="22"/>
  <c r="AC48" i="22"/>
  <c r="AB48" i="22"/>
  <c r="AA48" i="22"/>
  <c r="Z48" i="22"/>
  <c r="Y48" i="22"/>
  <c r="X48" i="22"/>
  <c r="W48" i="22"/>
  <c r="S48" i="22"/>
  <c r="R48" i="22"/>
  <c r="AI48" i="22" s="1"/>
  <c r="Q48" i="22"/>
  <c r="AG47" i="22"/>
  <c r="AF47" i="22"/>
  <c r="AE47" i="22"/>
  <c r="AD47" i="22"/>
  <c r="AC47" i="22"/>
  <c r="AB47" i="22"/>
  <c r="AA47" i="22"/>
  <c r="Z47" i="22"/>
  <c r="Y47" i="22"/>
  <c r="X47" i="22"/>
  <c r="W47" i="22"/>
  <c r="S47" i="22"/>
  <c r="R47" i="22"/>
  <c r="AI47" i="22" s="1"/>
  <c r="Q47" i="22"/>
  <c r="AG46" i="22"/>
  <c r="AF46" i="22"/>
  <c r="AE46" i="22"/>
  <c r="AD46" i="22"/>
  <c r="AC46" i="22"/>
  <c r="AB46" i="22"/>
  <c r="AA46" i="22"/>
  <c r="Z46" i="22"/>
  <c r="Y46" i="22"/>
  <c r="X46" i="22"/>
  <c r="W46" i="22"/>
  <c r="S46" i="22"/>
  <c r="R46" i="22"/>
  <c r="AI46" i="22" s="1"/>
  <c r="Q46" i="22"/>
  <c r="AG45" i="22"/>
  <c r="AF45" i="22"/>
  <c r="AE45" i="22"/>
  <c r="AD45" i="22"/>
  <c r="AC45" i="22"/>
  <c r="AB45" i="22"/>
  <c r="AA45" i="22"/>
  <c r="Z45" i="22"/>
  <c r="Y45" i="22"/>
  <c r="X45" i="22"/>
  <c r="W45" i="22"/>
  <c r="S45" i="22"/>
  <c r="R45" i="22"/>
  <c r="AI45" i="22" s="1"/>
  <c r="Q45" i="22"/>
  <c r="AG44" i="22"/>
  <c r="AF44" i="22"/>
  <c r="AE44" i="22"/>
  <c r="AD44" i="22"/>
  <c r="AC44" i="22"/>
  <c r="AB44" i="22"/>
  <c r="AA44" i="22"/>
  <c r="Z44" i="22"/>
  <c r="Y44" i="22"/>
  <c r="X44" i="22"/>
  <c r="W44" i="22"/>
  <c r="S44" i="22"/>
  <c r="R44" i="22"/>
  <c r="AI44" i="22" s="1"/>
  <c r="Q44" i="22"/>
  <c r="AG41" i="22"/>
  <c r="AF41" i="22"/>
  <c r="AE41" i="22"/>
  <c r="AD41" i="22"/>
  <c r="AC41" i="22"/>
  <c r="AB41" i="22"/>
  <c r="AA41" i="22"/>
  <c r="Z41" i="22"/>
  <c r="Y41" i="22"/>
  <c r="X41" i="22"/>
  <c r="W41" i="22"/>
  <c r="S41" i="22"/>
  <c r="R41" i="22"/>
  <c r="AI41" i="22" s="1"/>
  <c r="Q41" i="22"/>
  <c r="AG40" i="22"/>
  <c r="AF40" i="22"/>
  <c r="AE40" i="22"/>
  <c r="AD40" i="22"/>
  <c r="AC40" i="22"/>
  <c r="AB40" i="22"/>
  <c r="AA40" i="22"/>
  <c r="Z40" i="22"/>
  <c r="Y40" i="22"/>
  <c r="X40" i="22"/>
  <c r="W40" i="22"/>
  <c r="S40" i="22"/>
  <c r="R40" i="22"/>
  <c r="AI40" i="22" s="1"/>
  <c r="Q40" i="22"/>
  <c r="AG37" i="22"/>
  <c r="AF37" i="22"/>
  <c r="AE37" i="22"/>
  <c r="AD37" i="22"/>
  <c r="AC37" i="22"/>
  <c r="AB37" i="22"/>
  <c r="AA37" i="22"/>
  <c r="Z37" i="22"/>
  <c r="Y37" i="22"/>
  <c r="X37" i="22"/>
  <c r="W37" i="22"/>
  <c r="S37" i="22"/>
  <c r="R37" i="22"/>
  <c r="AI37" i="22" s="1"/>
  <c r="Q37" i="22"/>
  <c r="AG35" i="22"/>
  <c r="AF35" i="22"/>
  <c r="AE35" i="22"/>
  <c r="AD35" i="22"/>
  <c r="AC35" i="22"/>
  <c r="AB35" i="22"/>
  <c r="AA35" i="22"/>
  <c r="Z35" i="22"/>
  <c r="Y35" i="22"/>
  <c r="X35" i="22"/>
  <c r="W35" i="22"/>
  <c r="S35" i="22"/>
  <c r="R35" i="22"/>
  <c r="AI35" i="22" s="1"/>
  <c r="Q35" i="22"/>
  <c r="AG34" i="22"/>
  <c r="AF34" i="22"/>
  <c r="AE34" i="22"/>
  <c r="AD34" i="22"/>
  <c r="AC34" i="22"/>
  <c r="AB34" i="22"/>
  <c r="AA34" i="22"/>
  <c r="Z34" i="22"/>
  <c r="Y34" i="22"/>
  <c r="X34" i="22"/>
  <c r="W34" i="22"/>
  <c r="S34" i="22"/>
  <c r="R34" i="22"/>
  <c r="AI34" i="22" s="1"/>
  <c r="Q34" i="22"/>
  <c r="AG33" i="22"/>
  <c r="AF33" i="22"/>
  <c r="AE33" i="22"/>
  <c r="AD33" i="22"/>
  <c r="AC33" i="22"/>
  <c r="AB33" i="22"/>
  <c r="AA33" i="22"/>
  <c r="Z33" i="22"/>
  <c r="Y33" i="22"/>
  <c r="X33" i="22"/>
  <c r="W33" i="22"/>
  <c r="S33" i="22"/>
  <c r="R33" i="22"/>
  <c r="AI33" i="22" s="1"/>
  <c r="Q33" i="22"/>
  <c r="AG30" i="22"/>
  <c r="AF30" i="22"/>
  <c r="AE30" i="22"/>
  <c r="AD30" i="22"/>
  <c r="AC30" i="22"/>
  <c r="AB30" i="22"/>
  <c r="AA30" i="22"/>
  <c r="Z30" i="22"/>
  <c r="Y30" i="22"/>
  <c r="X30" i="22"/>
  <c r="W30" i="22"/>
  <c r="S30" i="22"/>
  <c r="R30" i="22"/>
  <c r="AI30" i="22" s="1"/>
  <c r="Q30" i="22"/>
  <c r="AG29" i="22"/>
  <c r="AF29" i="22"/>
  <c r="AE29" i="22"/>
  <c r="AD29" i="22"/>
  <c r="AC29" i="22"/>
  <c r="AB29" i="22"/>
  <c r="AA29" i="22"/>
  <c r="Z29" i="22"/>
  <c r="Y29" i="22"/>
  <c r="X29" i="22"/>
  <c r="W29" i="22"/>
  <c r="S29" i="22"/>
  <c r="R29" i="22"/>
  <c r="AI29" i="22" s="1"/>
  <c r="Q29" i="22"/>
  <c r="AG27" i="22"/>
  <c r="AF27" i="22"/>
  <c r="AE27" i="22"/>
  <c r="AD27" i="22"/>
  <c r="AC27" i="22"/>
  <c r="AB27" i="22"/>
  <c r="AA27" i="22"/>
  <c r="Z27" i="22"/>
  <c r="Y27" i="22"/>
  <c r="X27" i="22"/>
  <c r="W27" i="22"/>
  <c r="S27" i="22"/>
  <c r="R27" i="22"/>
  <c r="AI27" i="22" s="1"/>
  <c r="Q27" i="22"/>
  <c r="AG26" i="22"/>
  <c r="AF26" i="22"/>
  <c r="AE26" i="22"/>
  <c r="AD26" i="22"/>
  <c r="AC26" i="22"/>
  <c r="AB26" i="22"/>
  <c r="AA26" i="22"/>
  <c r="Z26" i="22"/>
  <c r="Y26" i="22"/>
  <c r="X26" i="22"/>
  <c r="W26" i="22"/>
  <c r="S26" i="22"/>
  <c r="R26" i="22"/>
  <c r="AI26" i="22" s="1"/>
  <c r="Q26" i="22"/>
  <c r="AG25" i="22"/>
  <c r="AF25" i="22"/>
  <c r="AE25" i="22"/>
  <c r="AD25" i="22"/>
  <c r="AC25" i="22"/>
  <c r="AB25" i="22"/>
  <c r="AA25" i="22"/>
  <c r="Z25" i="22"/>
  <c r="Y25" i="22"/>
  <c r="X25" i="22"/>
  <c r="W25" i="22"/>
  <c r="S25" i="22"/>
  <c r="R25" i="22"/>
  <c r="AI25" i="22" s="1"/>
  <c r="Q25" i="22"/>
  <c r="AG24" i="22"/>
  <c r="AF24" i="22"/>
  <c r="AE24" i="22"/>
  <c r="AD24" i="22"/>
  <c r="AC24" i="22"/>
  <c r="AB24" i="22"/>
  <c r="AA24" i="22"/>
  <c r="Z24" i="22"/>
  <c r="Y24" i="22"/>
  <c r="X24" i="22"/>
  <c r="W24" i="22"/>
  <c r="S24" i="22"/>
  <c r="R24" i="22"/>
  <c r="AI24" i="22" s="1"/>
  <c r="Q24" i="22"/>
  <c r="AG23" i="22"/>
  <c r="AF23" i="22"/>
  <c r="AE23" i="22"/>
  <c r="AD23" i="22"/>
  <c r="AC23" i="22"/>
  <c r="AB23" i="22"/>
  <c r="AA23" i="22"/>
  <c r="Z23" i="22"/>
  <c r="Y23" i="22"/>
  <c r="X23" i="22"/>
  <c r="W23" i="22"/>
  <c r="S23" i="22"/>
  <c r="R23" i="22"/>
  <c r="AI23" i="22" s="1"/>
  <c r="Q23" i="22"/>
  <c r="AG22" i="22"/>
  <c r="AF22" i="22"/>
  <c r="AE22" i="22"/>
  <c r="AD22" i="22"/>
  <c r="AC22" i="22"/>
  <c r="AB22" i="22"/>
  <c r="AA22" i="22"/>
  <c r="Z22" i="22"/>
  <c r="Y22" i="22"/>
  <c r="X22" i="22"/>
  <c r="W22" i="22"/>
  <c r="S22" i="22"/>
  <c r="R22" i="22"/>
  <c r="AI22" i="22" s="1"/>
  <c r="Q22" i="22"/>
  <c r="AG21" i="22"/>
  <c r="AF21" i="22"/>
  <c r="AE21" i="22"/>
  <c r="AD21" i="22"/>
  <c r="AC21" i="22"/>
  <c r="AB21" i="22"/>
  <c r="AA21" i="22"/>
  <c r="Z21" i="22"/>
  <c r="Y21" i="22"/>
  <c r="X21" i="22"/>
  <c r="W21" i="22"/>
  <c r="S21" i="22"/>
  <c r="R21" i="22"/>
  <c r="AI21" i="22" s="1"/>
  <c r="Q21" i="22"/>
  <c r="AG20" i="22"/>
  <c r="AF20" i="22"/>
  <c r="AE20" i="22"/>
  <c r="AD20" i="22"/>
  <c r="AC20" i="22"/>
  <c r="AB20" i="22"/>
  <c r="AA20" i="22"/>
  <c r="Z20" i="22"/>
  <c r="Y20" i="22"/>
  <c r="X20" i="22"/>
  <c r="W20" i="22"/>
  <c r="S20" i="22"/>
  <c r="R20" i="22"/>
  <c r="AI20" i="22" s="1"/>
  <c r="Q20" i="22"/>
  <c r="AG19" i="22"/>
  <c r="AF19" i="22"/>
  <c r="AE19" i="22"/>
  <c r="AD19" i="22"/>
  <c r="AC19" i="22"/>
  <c r="AB19" i="22"/>
  <c r="AA19" i="22"/>
  <c r="Z19" i="22"/>
  <c r="Y19" i="22"/>
  <c r="X19" i="22"/>
  <c r="W19" i="22"/>
  <c r="S19" i="22"/>
  <c r="R19" i="22"/>
  <c r="AI19" i="22" s="1"/>
  <c r="Q19" i="22"/>
  <c r="AG18" i="22"/>
  <c r="AF18" i="22"/>
  <c r="AE18" i="22"/>
  <c r="AD18" i="22"/>
  <c r="AC18" i="22"/>
  <c r="AB18" i="22"/>
  <c r="AA18" i="22"/>
  <c r="Z18" i="22"/>
  <c r="Y18" i="22"/>
  <c r="X18" i="22"/>
  <c r="W18" i="22"/>
  <c r="S18" i="22"/>
  <c r="R18" i="22"/>
  <c r="AI18" i="22" s="1"/>
  <c r="Q18" i="22"/>
  <c r="AG17" i="22"/>
  <c r="AF17" i="22"/>
  <c r="AE17" i="22"/>
  <c r="AD17" i="22"/>
  <c r="AC17" i="22"/>
  <c r="AB17" i="22"/>
  <c r="AA17" i="22"/>
  <c r="Z17" i="22"/>
  <c r="Y17" i="22"/>
  <c r="X17" i="22"/>
  <c r="W17" i="22"/>
  <c r="S17" i="22"/>
  <c r="R17" i="22"/>
  <c r="AI17" i="22" s="1"/>
  <c r="Q17" i="22"/>
  <c r="AG16" i="22"/>
  <c r="AF16" i="22"/>
  <c r="AE16" i="22"/>
  <c r="AD16" i="22"/>
  <c r="AC16" i="22"/>
  <c r="AB16" i="22"/>
  <c r="AA16" i="22"/>
  <c r="Z16" i="22"/>
  <c r="Y16" i="22"/>
  <c r="X16" i="22"/>
  <c r="W16" i="22"/>
  <c r="S16" i="22"/>
  <c r="R16" i="22"/>
  <c r="AI16" i="22" s="1"/>
  <c r="Q16" i="22"/>
  <c r="AG14" i="22"/>
  <c r="AF14" i="22"/>
  <c r="AE14" i="22"/>
  <c r="AD14" i="22"/>
  <c r="AC14" i="22"/>
  <c r="AB14" i="22"/>
  <c r="AA14" i="22"/>
  <c r="Z14" i="22"/>
  <c r="Y14" i="22"/>
  <c r="X14" i="22"/>
  <c r="W14" i="22"/>
  <c r="S14" i="22"/>
  <c r="R14" i="22"/>
  <c r="AI14" i="22" s="1"/>
  <c r="Q14" i="22"/>
  <c r="AG13" i="22"/>
  <c r="AF13" i="22"/>
  <c r="AE13" i="22"/>
  <c r="AD13" i="22"/>
  <c r="AC13" i="22"/>
  <c r="AB13" i="22"/>
  <c r="AA13" i="22"/>
  <c r="Z13" i="22"/>
  <c r="Y13" i="22"/>
  <c r="X13" i="22"/>
  <c r="W13" i="22"/>
  <c r="S13" i="22"/>
  <c r="R13" i="22"/>
  <c r="AI13" i="22" s="1"/>
  <c r="Q13" i="22"/>
  <c r="AG11" i="22"/>
  <c r="AF11" i="22"/>
  <c r="AE11" i="22"/>
  <c r="AD11" i="22"/>
  <c r="AC11" i="22"/>
  <c r="AB11" i="22"/>
  <c r="AA11" i="22"/>
  <c r="Z11" i="22"/>
  <c r="Y11" i="22"/>
  <c r="X11" i="22"/>
  <c r="W11" i="22"/>
  <c r="S11" i="22"/>
  <c r="R11" i="22"/>
  <c r="AI11" i="22" s="1"/>
  <c r="Q11" i="22"/>
  <c r="AG10" i="22"/>
  <c r="AF10" i="22"/>
  <c r="AE10" i="22"/>
  <c r="AD10" i="22"/>
  <c r="AC10" i="22"/>
  <c r="AB10" i="22"/>
  <c r="AA10" i="22"/>
  <c r="Z10" i="22"/>
  <c r="Y10" i="22"/>
  <c r="X10" i="22"/>
  <c r="W10" i="22"/>
  <c r="S10" i="22"/>
  <c r="R10" i="22"/>
  <c r="AI10" i="22" s="1"/>
  <c r="Q10" i="22"/>
  <c r="AG9" i="22"/>
  <c r="AF9" i="22"/>
  <c r="AE9" i="22"/>
  <c r="AD9" i="22"/>
  <c r="AC9" i="22"/>
  <c r="AB9" i="22"/>
  <c r="AA9" i="22"/>
  <c r="Z9" i="22"/>
  <c r="Y9" i="22"/>
  <c r="X9" i="22"/>
  <c r="W9" i="22"/>
  <c r="S9" i="22"/>
  <c r="R9" i="22"/>
  <c r="AI9" i="22" s="1"/>
  <c r="Q9" i="22"/>
  <c r="AG6" i="22"/>
  <c r="AF6" i="22"/>
  <c r="AE6" i="22"/>
  <c r="AD6" i="22"/>
  <c r="AC6" i="22"/>
  <c r="AB6" i="22"/>
  <c r="AA6" i="22"/>
  <c r="Z6" i="22"/>
  <c r="Y6" i="22"/>
  <c r="X6" i="22"/>
  <c r="W6" i="22"/>
  <c r="S6" i="22"/>
  <c r="R6" i="22"/>
  <c r="AI6" i="22" s="1"/>
  <c r="Q6" i="22"/>
  <c r="AG4" i="22"/>
  <c r="AF4" i="22"/>
  <c r="AE4" i="22"/>
  <c r="AD4" i="22"/>
  <c r="AC4" i="22"/>
  <c r="AB4" i="22"/>
  <c r="AA4" i="22"/>
  <c r="Z4" i="22"/>
  <c r="Y4" i="22"/>
  <c r="X4" i="22"/>
  <c r="W4" i="22"/>
  <c r="S4" i="22"/>
  <c r="R4" i="22"/>
  <c r="Q4" i="22"/>
  <c r="C56" i="21"/>
  <c r="C55" i="21"/>
  <c r="C54" i="21"/>
  <c r="C53" i="21"/>
  <c r="C51" i="21"/>
  <c r="C50" i="21"/>
  <c r="C49" i="21"/>
  <c r="C48" i="21"/>
  <c r="C47" i="21"/>
  <c r="C46" i="21"/>
  <c r="C45" i="21"/>
  <c r="C44" i="21"/>
  <c r="C43" i="21"/>
  <c r="C42" i="21"/>
  <c r="C41" i="21"/>
  <c r="C40" i="21"/>
  <c r="C39" i="21"/>
  <c r="C38" i="21"/>
  <c r="C37" i="21"/>
  <c r="C36" i="21"/>
  <c r="C35" i="21"/>
  <c r="C34" i="21"/>
  <c r="C33" i="21"/>
  <c r="C32" i="21"/>
  <c r="C12" i="21"/>
  <c r="O56" i="20"/>
  <c r="C56" i="20"/>
  <c r="C55" i="20"/>
  <c r="L53" i="20"/>
  <c r="P51" i="20"/>
  <c r="O50" i="20"/>
  <c r="C50" i="20"/>
  <c r="C49" i="20"/>
  <c r="O48" i="20"/>
  <c r="C48" i="20"/>
  <c r="O47" i="20"/>
  <c r="M46" i="20"/>
  <c r="C46" i="20"/>
  <c r="O45" i="20"/>
  <c r="K45" i="20"/>
  <c r="P44" i="20"/>
  <c r="P43" i="20"/>
  <c r="P42" i="20"/>
  <c r="K42" i="20"/>
  <c r="C42" i="20"/>
  <c r="O41" i="20"/>
  <c r="O40" i="20"/>
  <c r="C40" i="20"/>
  <c r="AE25" i="19"/>
  <c r="T21" i="2" s="1"/>
  <c r="AE23" i="19"/>
  <c r="T19" i="2" s="1"/>
  <c r="AE22" i="19"/>
  <c r="T18" i="2" s="1"/>
  <c r="AE19" i="19"/>
  <c r="T15" i="2" s="1"/>
  <c r="AE17" i="19"/>
  <c r="T14" i="2" s="1"/>
  <c r="AE12" i="19"/>
  <c r="T9" i="2" s="1"/>
  <c r="AE55" i="18"/>
  <c r="S51" i="2" s="1"/>
  <c r="AE47" i="18"/>
  <c r="S43" i="2" s="1"/>
  <c r="AE40" i="18"/>
  <c r="S36" i="2" s="1"/>
  <c r="U36" i="2" s="1"/>
  <c r="AE33" i="18"/>
  <c r="S29" i="2" s="1"/>
  <c r="AE15" i="18"/>
  <c r="S12" i="2" s="1"/>
  <c r="AB6" i="2"/>
  <c r="Q38" i="20"/>
  <c r="P38" i="20"/>
  <c r="O38" i="20"/>
  <c r="M38" i="20"/>
  <c r="L38" i="20"/>
  <c r="K38" i="20"/>
  <c r="C38" i="20"/>
  <c r="Q37" i="20"/>
  <c r="P37" i="20"/>
  <c r="O37" i="20"/>
  <c r="M37" i="20"/>
  <c r="L37" i="20"/>
  <c r="K37" i="20"/>
  <c r="C37" i="20"/>
  <c r="Q36" i="20"/>
  <c r="P36" i="20"/>
  <c r="O36" i="20"/>
  <c r="M36" i="20"/>
  <c r="L36" i="20"/>
  <c r="K36" i="20"/>
  <c r="C36" i="20"/>
  <c r="Q35" i="20"/>
  <c r="P35" i="20"/>
  <c r="O35" i="20"/>
  <c r="M35" i="20"/>
  <c r="L35" i="20"/>
  <c r="K35" i="20"/>
  <c r="C35" i="20"/>
  <c r="Q34" i="20"/>
  <c r="P34" i="20"/>
  <c r="O34" i="20"/>
  <c r="M34" i="20"/>
  <c r="L34" i="20"/>
  <c r="K34" i="20"/>
  <c r="C34" i="20"/>
  <c r="Q33" i="20"/>
  <c r="P33" i="20"/>
  <c r="O33" i="20"/>
  <c r="M33" i="20"/>
  <c r="L33" i="20"/>
  <c r="K33" i="20"/>
  <c r="C33" i="20"/>
  <c r="Q32" i="20"/>
  <c r="P32" i="20"/>
  <c r="O32" i="20"/>
  <c r="M32" i="20"/>
  <c r="L32" i="20"/>
  <c r="K32" i="20"/>
  <c r="C32" i="20"/>
  <c r="Q31" i="20"/>
  <c r="P31" i="20"/>
  <c r="O31" i="20"/>
  <c r="M31" i="20"/>
  <c r="L31" i="20"/>
  <c r="K31" i="20"/>
  <c r="C31" i="20"/>
  <c r="Q29" i="20"/>
  <c r="P29" i="20"/>
  <c r="O29" i="20"/>
  <c r="M29" i="20"/>
  <c r="L29" i="20"/>
  <c r="K29" i="20"/>
  <c r="C29" i="20"/>
  <c r="Q28" i="20"/>
  <c r="P28" i="20"/>
  <c r="O28" i="20"/>
  <c r="M28" i="20"/>
  <c r="L28" i="20"/>
  <c r="K28" i="20"/>
  <c r="C28" i="20"/>
  <c r="Q27" i="20"/>
  <c r="P27" i="20"/>
  <c r="O27" i="20"/>
  <c r="M27" i="20"/>
  <c r="L27" i="20"/>
  <c r="K27" i="20"/>
  <c r="C27" i="20"/>
  <c r="Q26" i="20"/>
  <c r="P26" i="20"/>
  <c r="O26" i="20"/>
  <c r="M26" i="20"/>
  <c r="L26" i="20"/>
  <c r="K26" i="20"/>
  <c r="C26" i="20"/>
  <c r="Q25" i="20"/>
  <c r="P25" i="20"/>
  <c r="O25" i="20"/>
  <c r="M25" i="20"/>
  <c r="L25" i="20"/>
  <c r="K25" i="20"/>
  <c r="C25" i="20"/>
  <c r="Q24" i="20"/>
  <c r="P24" i="20"/>
  <c r="O24" i="20"/>
  <c r="M24" i="20"/>
  <c r="L24" i="20"/>
  <c r="K24" i="20"/>
  <c r="C24" i="20"/>
  <c r="Q23" i="20"/>
  <c r="P23" i="20"/>
  <c r="O23" i="20"/>
  <c r="M23" i="20"/>
  <c r="L23" i="20"/>
  <c r="K23" i="20"/>
  <c r="C23" i="20"/>
  <c r="Q22" i="20"/>
  <c r="P22" i="20"/>
  <c r="O22" i="20"/>
  <c r="M22" i="20"/>
  <c r="L22" i="20"/>
  <c r="K22" i="20"/>
  <c r="C22" i="20"/>
  <c r="Q21" i="20"/>
  <c r="P21" i="20"/>
  <c r="O21" i="20"/>
  <c r="M21" i="20"/>
  <c r="L21" i="20"/>
  <c r="K21" i="20"/>
  <c r="C21" i="20"/>
  <c r="Q20" i="20"/>
  <c r="P20" i="20"/>
  <c r="O20" i="20"/>
  <c r="M20" i="20"/>
  <c r="L20" i="20"/>
  <c r="K20" i="20"/>
  <c r="C20" i="20"/>
  <c r="Q19" i="20"/>
  <c r="P19" i="20"/>
  <c r="O19" i="20"/>
  <c r="M19" i="20"/>
  <c r="L19" i="20"/>
  <c r="K19" i="20"/>
  <c r="C19" i="20"/>
  <c r="Q17" i="20"/>
  <c r="P17" i="20"/>
  <c r="O17" i="20"/>
  <c r="M17" i="20"/>
  <c r="L17" i="20"/>
  <c r="K17" i="20"/>
  <c r="C17" i="20"/>
  <c r="Q15" i="20"/>
  <c r="P15" i="20"/>
  <c r="O15" i="20"/>
  <c r="M15" i="20"/>
  <c r="L15" i="20"/>
  <c r="K15" i="20"/>
  <c r="C15" i="20"/>
  <c r="Q14" i="20"/>
  <c r="P14" i="20"/>
  <c r="O14" i="20"/>
  <c r="M14" i="20"/>
  <c r="L14" i="20"/>
  <c r="C14" i="20"/>
  <c r="Q12" i="20"/>
  <c r="P12" i="20"/>
  <c r="O12" i="20"/>
  <c r="M12" i="20"/>
  <c r="L12" i="20"/>
  <c r="C12" i="20"/>
  <c r="Q11" i="20"/>
  <c r="P11" i="20"/>
  <c r="O11" i="20"/>
  <c r="M11" i="20"/>
  <c r="L11" i="20"/>
  <c r="C11" i="20"/>
  <c r="Q10" i="20"/>
  <c r="P10" i="20"/>
  <c r="O10" i="20"/>
  <c r="M10" i="20"/>
  <c r="L10" i="20"/>
  <c r="C10" i="20"/>
  <c r="Q9" i="20"/>
  <c r="P9" i="20"/>
  <c r="O9" i="20"/>
  <c r="M9" i="20"/>
  <c r="L9" i="20"/>
  <c r="C9" i="20"/>
  <c r="Q8" i="20"/>
  <c r="P8" i="20"/>
  <c r="O8" i="20"/>
  <c r="M8" i="20"/>
  <c r="L8" i="20"/>
  <c r="C8" i="20"/>
  <c r="Q7" i="20"/>
  <c r="P7" i="20"/>
  <c r="O7" i="20"/>
  <c r="M7" i="20"/>
  <c r="L7" i="20"/>
  <c r="C7" i="20"/>
  <c r="Q5" i="20"/>
  <c r="Q57" i="20" s="1"/>
  <c r="P5" i="20"/>
  <c r="O5" i="20"/>
  <c r="M5" i="20"/>
  <c r="L5" i="20"/>
  <c r="C5" i="20"/>
  <c r="AE56" i="19"/>
  <c r="T52" i="2" s="1"/>
  <c r="AE55" i="19"/>
  <c r="T51" i="2" s="1"/>
  <c r="AE54" i="19"/>
  <c r="T50" i="2" s="1"/>
  <c r="AE53" i="19"/>
  <c r="T49" i="2" s="1"/>
  <c r="AE52" i="19"/>
  <c r="T48" i="2" s="1"/>
  <c r="AE51" i="19"/>
  <c r="T47" i="2" s="1"/>
  <c r="AE50" i="19"/>
  <c r="T46" i="2" s="1"/>
  <c r="AE49" i="19"/>
  <c r="T45" i="2" s="1"/>
  <c r="AE48" i="19"/>
  <c r="T44" i="2" s="1"/>
  <c r="AE47" i="19"/>
  <c r="T43" i="2" s="1"/>
  <c r="AE46" i="19"/>
  <c r="T42" i="2" s="1"/>
  <c r="AE45" i="19"/>
  <c r="T41" i="2" s="1"/>
  <c r="AE44" i="19"/>
  <c r="T40" i="2" s="1"/>
  <c r="AE43" i="19"/>
  <c r="T39" i="2" s="1"/>
  <c r="AE42" i="19"/>
  <c r="T38" i="2" s="1"/>
  <c r="AE41" i="19"/>
  <c r="T37" i="2" s="1"/>
  <c r="AE39" i="19"/>
  <c r="T35" i="2" s="1"/>
  <c r="AE38" i="19"/>
  <c r="T34" i="2" s="1"/>
  <c r="AE37" i="19"/>
  <c r="T33" i="2" s="1"/>
  <c r="AE36" i="19"/>
  <c r="T32" i="2" s="1"/>
  <c r="AE35" i="19"/>
  <c r="T31" i="2" s="1"/>
  <c r="AE34" i="19"/>
  <c r="T30" i="2" s="1"/>
  <c r="AE33" i="19"/>
  <c r="T29" i="2" s="1"/>
  <c r="AE32" i="19"/>
  <c r="T28" i="2" s="1"/>
  <c r="AE31" i="19"/>
  <c r="T27" i="2" s="1"/>
  <c r="AE26" i="19"/>
  <c r="T22" i="2" s="1"/>
  <c r="W1" i="19"/>
  <c r="AE50" i="18"/>
  <c r="S46" i="2" s="1"/>
  <c r="U46" i="2" s="1"/>
  <c r="AE38" i="18"/>
  <c r="S34" i="2" s="1"/>
  <c r="U34" i="2" s="1"/>
  <c r="AE30" i="18"/>
  <c r="S26" i="2" s="1"/>
  <c r="AE20" i="18"/>
  <c r="S16" i="2" s="1"/>
  <c r="U41" i="2"/>
  <c r="Q14" i="14"/>
  <c r="K14" i="20" s="1"/>
  <c r="Q12" i="14"/>
  <c r="K12" i="20" s="1"/>
  <c r="Q11" i="14"/>
  <c r="K11" i="20" s="1"/>
  <c r="Q10" i="14"/>
  <c r="K10" i="20" s="1"/>
  <c r="Q9" i="14"/>
  <c r="K9" i="20" s="1"/>
  <c r="Q8" i="14"/>
  <c r="K8" i="20" s="1"/>
  <c r="Q7" i="14"/>
  <c r="K7" i="20" s="1"/>
  <c r="Q5" i="14"/>
  <c r="K5" i="20" s="1"/>
  <c r="Q56" i="13"/>
  <c r="J56" i="20" s="1"/>
  <c r="Q55" i="13"/>
  <c r="J55" i="20" s="1"/>
  <c r="Q54" i="13"/>
  <c r="J54" i="20" s="1"/>
  <c r="Q53" i="13"/>
  <c r="J53" i="20" s="1"/>
  <c r="Q51" i="13"/>
  <c r="J51" i="20" s="1"/>
  <c r="Q50" i="13"/>
  <c r="J50" i="20" s="1"/>
  <c r="Q49" i="13"/>
  <c r="J49" i="20" s="1"/>
  <c r="Q48" i="13"/>
  <c r="J48" i="20" s="1"/>
  <c r="Q47" i="13"/>
  <c r="J47" i="20" s="1"/>
  <c r="Q46" i="13"/>
  <c r="J46" i="20" s="1"/>
  <c r="Q45" i="13"/>
  <c r="J45" i="20" s="1"/>
  <c r="Q44" i="13"/>
  <c r="J44" i="20" s="1"/>
  <c r="Q43" i="13"/>
  <c r="J43" i="20" s="1"/>
  <c r="Q42" i="13"/>
  <c r="J42" i="20" s="1"/>
  <c r="Q41" i="13"/>
  <c r="J41" i="20" s="1"/>
  <c r="Q40" i="13"/>
  <c r="J40" i="20" s="1"/>
  <c r="Q39" i="13"/>
  <c r="J39" i="20" s="1"/>
  <c r="Q38" i="13"/>
  <c r="J38" i="20" s="1"/>
  <c r="Q37" i="13"/>
  <c r="J37" i="20" s="1"/>
  <c r="Q36" i="13"/>
  <c r="J36" i="20" s="1"/>
  <c r="Q35" i="13"/>
  <c r="J35" i="20" s="1"/>
  <c r="Q34" i="13"/>
  <c r="J34" i="20" s="1"/>
  <c r="Q33" i="13"/>
  <c r="J33" i="20" s="1"/>
  <c r="Q32" i="13"/>
  <c r="J32" i="20" s="1"/>
  <c r="Q31" i="13"/>
  <c r="J31" i="20" s="1"/>
  <c r="Q29" i="13"/>
  <c r="J29" i="20" s="1"/>
  <c r="Q28" i="13"/>
  <c r="J28" i="20" s="1"/>
  <c r="Q27" i="13"/>
  <c r="J27" i="20" s="1"/>
  <c r="Q26" i="13"/>
  <c r="J26" i="20" s="1"/>
  <c r="Q25" i="13"/>
  <c r="J25" i="20" s="1"/>
  <c r="Q24" i="13"/>
  <c r="J24" i="20" s="1"/>
  <c r="Q23" i="13"/>
  <c r="J23" i="20" s="1"/>
  <c r="Q22" i="13"/>
  <c r="J22" i="20" s="1"/>
  <c r="Q21" i="13"/>
  <c r="J21" i="20" s="1"/>
  <c r="Q20" i="13"/>
  <c r="J20" i="20" s="1"/>
  <c r="Q19" i="13"/>
  <c r="J19" i="20" s="1"/>
  <c r="Q17" i="13"/>
  <c r="J17" i="20" s="1"/>
  <c r="Q15" i="13"/>
  <c r="J15" i="20" s="1"/>
  <c r="Q14" i="13"/>
  <c r="J14" i="20" s="1"/>
  <c r="Q12" i="13"/>
  <c r="J12" i="20" s="1"/>
  <c r="Q11" i="13"/>
  <c r="J11" i="20" s="1"/>
  <c r="Q10" i="13"/>
  <c r="J10" i="20" s="1"/>
  <c r="Q9" i="13"/>
  <c r="J9" i="20" s="1"/>
  <c r="Q8" i="13"/>
  <c r="J8" i="20" s="1"/>
  <c r="Q7" i="13"/>
  <c r="J7" i="20" s="1"/>
  <c r="Q5" i="13"/>
  <c r="J5" i="20" s="1"/>
  <c r="Q56" i="12"/>
  <c r="I56" i="20" s="1"/>
  <c r="Q55" i="12"/>
  <c r="I55" i="20" s="1"/>
  <c r="Q54" i="12"/>
  <c r="I54" i="20" s="1"/>
  <c r="Q53" i="12"/>
  <c r="I53" i="20" s="1"/>
  <c r="Q51" i="12"/>
  <c r="I51" i="20" s="1"/>
  <c r="Q50" i="12"/>
  <c r="I50" i="20" s="1"/>
  <c r="Q49" i="12"/>
  <c r="I49" i="20" s="1"/>
  <c r="Q48" i="12"/>
  <c r="I48" i="20" s="1"/>
  <c r="Q47" i="12"/>
  <c r="I47" i="20" s="1"/>
  <c r="Q46" i="12"/>
  <c r="I46" i="20" s="1"/>
  <c r="Q45" i="12"/>
  <c r="I45" i="20" s="1"/>
  <c r="Q44" i="12"/>
  <c r="I44" i="20" s="1"/>
  <c r="Q43" i="12"/>
  <c r="I43" i="20" s="1"/>
  <c r="Q42" i="12"/>
  <c r="I42" i="20" s="1"/>
  <c r="Q41" i="12"/>
  <c r="I41" i="20" s="1"/>
  <c r="Q40" i="12"/>
  <c r="I40" i="20" s="1"/>
  <c r="Q39" i="12"/>
  <c r="I39" i="20" s="1"/>
  <c r="Q38" i="12"/>
  <c r="I38" i="20" s="1"/>
  <c r="Q37" i="12"/>
  <c r="I37" i="20" s="1"/>
  <c r="Q36" i="12"/>
  <c r="I36" i="20" s="1"/>
  <c r="Q35" i="12"/>
  <c r="I35" i="20" s="1"/>
  <c r="Q34" i="12"/>
  <c r="I34" i="20" s="1"/>
  <c r="Q33" i="12"/>
  <c r="I33" i="20" s="1"/>
  <c r="Q32" i="12"/>
  <c r="I32" i="20" s="1"/>
  <c r="Q31" i="12"/>
  <c r="I31" i="20" s="1"/>
  <c r="Q29" i="12"/>
  <c r="I29" i="20" s="1"/>
  <c r="Q28" i="12"/>
  <c r="I28" i="20" s="1"/>
  <c r="Q27" i="12"/>
  <c r="I27" i="20" s="1"/>
  <c r="Q26" i="12"/>
  <c r="I26" i="20" s="1"/>
  <c r="Q25" i="12"/>
  <c r="I25" i="20" s="1"/>
  <c r="Q24" i="12"/>
  <c r="I24" i="20" s="1"/>
  <c r="Q23" i="12"/>
  <c r="I23" i="20" s="1"/>
  <c r="Q22" i="12"/>
  <c r="I22" i="20" s="1"/>
  <c r="Q21" i="12"/>
  <c r="I21" i="20" s="1"/>
  <c r="Q20" i="12"/>
  <c r="I20" i="20" s="1"/>
  <c r="Q19" i="12"/>
  <c r="I19" i="20" s="1"/>
  <c r="Q17" i="12"/>
  <c r="I17" i="20" s="1"/>
  <c r="Q15" i="12"/>
  <c r="I15" i="20" s="1"/>
  <c r="Q14" i="12"/>
  <c r="I14" i="20" s="1"/>
  <c r="Q12" i="12"/>
  <c r="I12" i="20" s="1"/>
  <c r="Q11" i="12"/>
  <c r="I11" i="20" s="1"/>
  <c r="Q10" i="12"/>
  <c r="I10" i="20" s="1"/>
  <c r="Q9" i="12"/>
  <c r="I9" i="20" s="1"/>
  <c r="Q8" i="12"/>
  <c r="I8" i="20" s="1"/>
  <c r="Q7" i="12"/>
  <c r="I7" i="20" s="1"/>
  <c r="Q5" i="12"/>
  <c r="I5" i="20" s="1"/>
  <c r="Q56" i="11"/>
  <c r="N56" i="20" s="1"/>
  <c r="Q55" i="11"/>
  <c r="N55" i="20" s="1"/>
  <c r="Q54" i="11"/>
  <c r="N54" i="20" s="1"/>
  <c r="Q53" i="11"/>
  <c r="N53" i="20" s="1"/>
  <c r="Q51" i="11"/>
  <c r="N51" i="20" s="1"/>
  <c r="Q50" i="11"/>
  <c r="N50" i="20" s="1"/>
  <c r="Q49" i="11"/>
  <c r="N49" i="20" s="1"/>
  <c r="Q48" i="11"/>
  <c r="N48" i="20" s="1"/>
  <c r="Q47" i="11"/>
  <c r="N47" i="20" s="1"/>
  <c r="Q46" i="11"/>
  <c r="N46" i="20" s="1"/>
  <c r="Q45" i="11"/>
  <c r="N45" i="20" s="1"/>
  <c r="Q44" i="11"/>
  <c r="N44" i="20" s="1"/>
  <c r="Q43" i="11"/>
  <c r="N43" i="20" s="1"/>
  <c r="Q42" i="11"/>
  <c r="N42" i="20" s="1"/>
  <c r="Q41" i="11"/>
  <c r="N41" i="20" s="1"/>
  <c r="Q40" i="11"/>
  <c r="N40" i="20" s="1"/>
  <c r="Q39" i="11"/>
  <c r="N39" i="20" s="1"/>
  <c r="Q38" i="11"/>
  <c r="N38" i="20" s="1"/>
  <c r="Q37" i="11"/>
  <c r="N37" i="20" s="1"/>
  <c r="Q36" i="11"/>
  <c r="N36" i="20" s="1"/>
  <c r="Q35" i="11"/>
  <c r="N35" i="20" s="1"/>
  <c r="Q34" i="11"/>
  <c r="N34" i="20" s="1"/>
  <c r="Q33" i="11"/>
  <c r="N33" i="20" s="1"/>
  <c r="Q32" i="11"/>
  <c r="N32" i="20" s="1"/>
  <c r="Q31" i="11"/>
  <c r="N31" i="20" s="1"/>
  <c r="Q29" i="11"/>
  <c r="N29" i="20" s="1"/>
  <c r="Q28" i="11"/>
  <c r="N28" i="20" s="1"/>
  <c r="Q27" i="11"/>
  <c r="N27" i="20" s="1"/>
  <c r="Q26" i="11"/>
  <c r="N26" i="20" s="1"/>
  <c r="Q25" i="11"/>
  <c r="N25" i="20" s="1"/>
  <c r="Q24" i="11"/>
  <c r="N24" i="20" s="1"/>
  <c r="Q23" i="11"/>
  <c r="N23" i="20" s="1"/>
  <c r="Q22" i="11"/>
  <c r="N22" i="20" s="1"/>
  <c r="Q21" i="11"/>
  <c r="N21" i="20" s="1"/>
  <c r="Q20" i="11"/>
  <c r="N20" i="20" s="1"/>
  <c r="Q19" i="11"/>
  <c r="N19" i="20" s="1"/>
  <c r="Q17" i="11"/>
  <c r="N17" i="20" s="1"/>
  <c r="Q15" i="11"/>
  <c r="N15" i="20" s="1"/>
  <c r="Q14" i="11"/>
  <c r="N14" i="20" s="1"/>
  <c r="Q12" i="11"/>
  <c r="N12" i="20" s="1"/>
  <c r="Q11" i="11"/>
  <c r="N11" i="20" s="1"/>
  <c r="Q10" i="11"/>
  <c r="N10" i="20" s="1"/>
  <c r="Q9" i="11"/>
  <c r="N9" i="20" s="1"/>
  <c r="Q8" i="11"/>
  <c r="N8" i="20" s="1"/>
  <c r="Q7" i="11"/>
  <c r="N7" i="20" s="1"/>
  <c r="Q5" i="11"/>
  <c r="N5" i="20" s="1"/>
  <c r="N57" i="20" s="1"/>
  <c r="Q56" i="10"/>
  <c r="H56" i="20" s="1"/>
  <c r="Q55" i="10"/>
  <c r="H55" i="20" s="1"/>
  <c r="Q54" i="10"/>
  <c r="H54" i="20" s="1"/>
  <c r="Q53" i="10"/>
  <c r="H53" i="20" s="1"/>
  <c r="Q51" i="10"/>
  <c r="H51" i="20" s="1"/>
  <c r="Q50" i="10"/>
  <c r="H50" i="20" s="1"/>
  <c r="Q49" i="10"/>
  <c r="H49" i="20" s="1"/>
  <c r="Q48" i="10"/>
  <c r="H48" i="20" s="1"/>
  <c r="Q47" i="10"/>
  <c r="H47" i="20" s="1"/>
  <c r="Q46" i="10"/>
  <c r="H46" i="20" s="1"/>
  <c r="Q45" i="10"/>
  <c r="H45" i="20" s="1"/>
  <c r="Q44" i="10"/>
  <c r="H44" i="20" s="1"/>
  <c r="Q43" i="10"/>
  <c r="H43" i="20" s="1"/>
  <c r="Q42" i="10"/>
  <c r="H42" i="20" s="1"/>
  <c r="Q41" i="10"/>
  <c r="H41" i="20" s="1"/>
  <c r="Q40" i="10"/>
  <c r="H40" i="20" s="1"/>
  <c r="Q39" i="10"/>
  <c r="H39" i="20" s="1"/>
  <c r="Q38" i="10"/>
  <c r="H38" i="20" s="1"/>
  <c r="Q37" i="10"/>
  <c r="H37" i="20" s="1"/>
  <c r="Q36" i="10"/>
  <c r="H36" i="20" s="1"/>
  <c r="Q35" i="10"/>
  <c r="H35" i="20" s="1"/>
  <c r="Q34" i="10"/>
  <c r="H34" i="20" s="1"/>
  <c r="Q33" i="10"/>
  <c r="H33" i="20" s="1"/>
  <c r="Q32" i="10"/>
  <c r="H32" i="20" s="1"/>
  <c r="Q31" i="10"/>
  <c r="H31" i="20" s="1"/>
  <c r="Q29" i="10"/>
  <c r="H29" i="20" s="1"/>
  <c r="Q28" i="10"/>
  <c r="H28" i="20" s="1"/>
  <c r="Q27" i="10"/>
  <c r="H27" i="20" s="1"/>
  <c r="Q26" i="10"/>
  <c r="H26" i="20" s="1"/>
  <c r="Q25" i="10"/>
  <c r="H25" i="20" s="1"/>
  <c r="Q24" i="10"/>
  <c r="H24" i="20" s="1"/>
  <c r="Q23" i="10"/>
  <c r="H23" i="20" s="1"/>
  <c r="Q22" i="10"/>
  <c r="H22" i="20" s="1"/>
  <c r="Q21" i="10"/>
  <c r="H21" i="20" s="1"/>
  <c r="Q20" i="10"/>
  <c r="H20" i="20" s="1"/>
  <c r="Q19" i="10"/>
  <c r="H19" i="20" s="1"/>
  <c r="Q17" i="10"/>
  <c r="H17" i="20" s="1"/>
  <c r="Q15" i="10"/>
  <c r="H15" i="20" s="1"/>
  <c r="Q14" i="10"/>
  <c r="H14" i="20" s="1"/>
  <c r="Q12" i="10"/>
  <c r="H12" i="20" s="1"/>
  <c r="Q11" i="10"/>
  <c r="H11" i="20" s="1"/>
  <c r="Q10" i="10"/>
  <c r="H10" i="20" s="1"/>
  <c r="Q9" i="10"/>
  <c r="H9" i="20" s="1"/>
  <c r="Q8" i="10"/>
  <c r="H8" i="20" s="1"/>
  <c r="Q7" i="10"/>
  <c r="H7" i="20" s="1"/>
  <c r="Q5" i="10"/>
  <c r="H5" i="20" s="1"/>
  <c r="Q56" i="9"/>
  <c r="G56" i="20" s="1"/>
  <c r="Q55" i="9"/>
  <c r="G55" i="20" s="1"/>
  <c r="Q54" i="9"/>
  <c r="G54" i="20" s="1"/>
  <c r="Q53" i="9"/>
  <c r="G53" i="20" s="1"/>
  <c r="Q51" i="9"/>
  <c r="G51" i="20" s="1"/>
  <c r="Q50" i="9"/>
  <c r="G50" i="20" s="1"/>
  <c r="Q49" i="9"/>
  <c r="G49" i="20" s="1"/>
  <c r="Q48" i="9"/>
  <c r="G48" i="20" s="1"/>
  <c r="Q47" i="9"/>
  <c r="G47" i="20" s="1"/>
  <c r="Q46" i="9"/>
  <c r="G46" i="20" s="1"/>
  <c r="Q45" i="9"/>
  <c r="G45" i="20" s="1"/>
  <c r="Q44" i="9"/>
  <c r="G44" i="20" s="1"/>
  <c r="Q43" i="9"/>
  <c r="G43" i="20" s="1"/>
  <c r="Q42" i="9"/>
  <c r="G42" i="20" s="1"/>
  <c r="Q41" i="9"/>
  <c r="G41" i="20" s="1"/>
  <c r="Q40" i="9"/>
  <c r="G40" i="20" s="1"/>
  <c r="Q39" i="9"/>
  <c r="G39" i="20" s="1"/>
  <c r="Q38" i="9"/>
  <c r="G38" i="20" s="1"/>
  <c r="Q37" i="9"/>
  <c r="G37" i="20" s="1"/>
  <c r="Q36" i="9"/>
  <c r="G36" i="20" s="1"/>
  <c r="Q35" i="9"/>
  <c r="G35" i="20" s="1"/>
  <c r="Q34" i="9"/>
  <c r="G34" i="20" s="1"/>
  <c r="Q33" i="9"/>
  <c r="G33" i="20" s="1"/>
  <c r="Q32" i="9"/>
  <c r="G32" i="20" s="1"/>
  <c r="Q31" i="9"/>
  <c r="G31" i="20" s="1"/>
  <c r="Q29" i="9"/>
  <c r="G29" i="20" s="1"/>
  <c r="Q28" i="9"/>
  <c r="G28" i="20" s="1"/>
  <c r="Q27" i="9"/>
  <c r="G27" i="20" s="1"/>
  <c r="Q26" i="9"/>
  <c r="G26" i="20" s="1"/>
  <c r="Q25" i="9"/>
  <c r="G25" i="20" s="1"/>
  <c r="Q24" i="9"/>
  <c r="G24" i="20" s="1"/>
  <c r="Q23" i="9"/>
  <c r="G23" i="20" s="1"/>
  <c r="Q22" i="9"/>
  <c r="G22" i="20" s="1"/>
  <c r="Q21" i="9"/>
  <c r="G21" i="20" s="1"/>
  <c r="Q20" i="9"/>
  <c r="G20" i="20" s="1"/>
  <c r="Q19" i="9"/>
  <c r="G19" i="20" s="1"/>
  <c r="Q17" i="9"/>
  <c r="G17" i="20" s="1"/>
  <c r="Q15" i="9"/>
  <c r="G15" i="20" s="1"/>
  <c r="Q14" i="9"/>
  <c r="G14" i="20" s="1"/>
  <c r="Q12" i="9"/>
  <c r="G12" i="20" s="1"/>
  <c r="Q11" i="9"/>
  <c r="G11" i="20" s="1"/>
  <c r="Q10" i="9"/>
  <c r="G10" i="20" s="1"/>
  <c r="Q9" i="9"/>
  <c r="G9" i="20" s="1"/>
  <c r="Q8" i="9"/>
  <c r="G8" i="20" s="1"/>
  <c r="Q7" i="9"/>
  <c r="G7" i="20" s="1"/>
  <c r="Q5" i="9"/>
  <c r="G5" i="20" s="1"/>
  <c r="P60" i="8"/>
  <c r="O60" i="8"/>
  <c r="P59" i="8"/>
  <c r="O59" i="8"/>
  <c r="P58" i="8"/>
  <c r="O58" i="8"/>
  <c r="Q56" i="8"/>
  <c r="F56" i="20" s="1"/>
  <c r="Q55" i="8"/>
  <c r="F55" i="20" s="1"/>
  <c r="Q54" i="8"/>
  <c r="F54" i="20" s="1"/>
  <c r="Q53" i="8"/>
  <c r="F53" i="20" s="1"/>
  <c r="Q51" i="8"/>
  <c r="F51" i="20" s="1"/>
  <c r="Q50" i="8"/>
  <c r="F50" i="20" s="1"/>
  <c r="Q49" i="8"/>
  <c r="F49" i="20" s="1"/>
  <c r="Q48" i="8"/>
  <c r="F48" i="20" s="1"/>
  <c r="Q47" i="8"/>
  <c r="F47" i="20" s="1"/>
  <c r="Q46" i="8"/>
  <c r="F46" i="20" s="1"/>
  <c r="Q45" i="8"/>
  <c r="F45" i="20" s="1"/>
  <c r="Q44" i="8"/>
  <c r="F44" i="20" s="1"/>
  <c r="Q43" i="8"/>
  <c r="F43" i="20" s="1"/>
  <c r="Q42" i="8"/>
  <c r="F42" i="20" s="1"/>
  <c r="Q41" i="8"/>
  <c r="F41" i="20" s="1"/>
  <c r="Q40" i="8"/>
  <c r="F40" i="20" s="1"/>
  <c r="Q39" i="8"/>
  <c r="F39" i="20" s="1"/>
  <c r="Q38" i="8"/>
  <c r="F38" i="20" s="1"/>
  <c r="Q37" i="8"/>
  <c r="F37" i="20" s="1"/>
  <c r="Q36" i="8"/>
  <c r="F36" i="20" s="1"/>
  <c r="Q35" i="8"/>
  <c r="F35" i="20" s="1"/>
  <c r="Q34" i="8"/>
  <c r="F34" i="20" s="1"/>
  <c r="Q33" i="8"/>
  <c r="F33" i="20" s="1"/>
  <c r="Q32" i="8"/>
  <c r="F32" i="20" s="1"/>
  <c r="Q31" i="8"/>
  <c r="F31" i="20" s="1"/>
  <c r="Q29" i="8"/>
  <c r="F29" i="20" s="1"/>
  <c r="Q28" i="8"/>
  <c r="F28" i="20" s="1"/>
  <c r="Q27" i="8"/>
  <c r="F27" i="20" s="1"/>
  <c r="Q26" i="8"/>
  <c r="F26" i="20" s="1"/>
  <c r="Q25" i="8"/>
  <c r="F25" i="20" s="1"/>
  <c r="Q24" i="8"/>
  <c r="F24" i="20" s="1"/>
  <c r="Q23" i="8"/>
  <c r="F23" i="20" s="1"/>
  <c r="Q22" i="8"/>
  <c r="F22" i="20" s="1"/>
  <c r="Q21" i="8"/>
  <c r="F21" i="20" s="1"/>
  <c r="Q20" i="8"/>
  <c r="F20" i="20" s="1"/>
  <c r="Q19" i="8"/>
  <c r="F19" i="20" s="1"/>
  <c r="Q17" i="8"/>
  <c r="F17" i="20" s="1"/>
  <c r="Q15" i="8"/>
  <c r="F15" i="20" s="1"/>
  <c r="Q14" i="8"/>
  <c r="F14" i="20" s="1"/>
  <c r="Q12" i="8"/>
  <c r="F12" i="20" s="1"/>
  <c r="Q11" i="8"/>
  <c r="F11" i="20" s="1"/>
  <c r="Q10" i="8"/>
  <c r="F10" i="20" s="1"/>
  <c r="Q9" i="8"/>
  <c r="F9" i="20" s="1"/>
  <c r="Q8" i="8"/>
  <c r="F8" i="20" s="1"/>
  <c r="Q7" i="8"/>
  <c r="F7" i="20" s="1"/>
  <c r="Q5" i="8"/>
  <c r="P60" i="7"/>
  <c r="O60" i="7"/>
  <c r="P59" i="7"/>
  <c r="O59" i="7"/>
  <c r="P58" i="7"/>
  <c r="O58" i="7"/>
  <c r="Q56" i="7"/>
  <c r="E56" i="20" s="1"/>
  <c r="Q55" i="7"/>
  <c r="E55" i="20" s="1"/>
  <c r="Q54" i="7"/>
  <c r="E54" i="20" s="1"/>
  <c r="Q53" i="7"/>
  <c r="E53" i="20" s="1"/>
  <c r="Q51" i="7"/>
  <c r="E51" i="20" s="1"/>
  <c r="Q50" i="7"/>
  <c r="E50" i="20" s="1"/>
  <c r="Q49" i="7"/>
  <c r="E49" i="20" s="1"/>
  <c r="Q48" i="7"/>
  <c r="E48" i="20" s="1"/>
  <c r="Q47" i="7"/>
  <c r="E47" i="20" s="1"/>
  <c r="Q46" i="7"/>
  <c r="E46" i="20" s="1"/>
  <c r="Q45" i="7"/>
  <c r="E45" i="20" s="1"/>
  <c r="Q44" i="7"/>
  <c r="E44" i="20" s="1"/>
  <c r="Q43" i="7"/>
  <c r="E43" i="20" s="1"/>
  <c r="Q42" i="7"/>
  <c r="E42" i="20" s="1"/>
  <c r="Q41" i="7"/>
  <c r="E41" i="20" s="1"/>
  <c r="Q40" i="7"/>
  <c r="E40" i="20" s="1"/>
  <c r="Q39" i="7"/>
  <c r="E39" i="20" s="1"/>
  <c r="Q38" i="7"/>
  <c r="E38" i="20" s="1"/>
  <c r="Q37" i="7"/>
  <c r="E37" i="20" s="1"/>
  <c r="Q36" i="7"/>
  <c r="E36" i="20" s="1"/>
  <c r="Q35" i="7"/>
  <c r="E35" i="20" s="1"/>
  <c r="Q34" i="7"/>
  <c r="E34" i="20" s="1"/>
  <c r="Q33" i="7"/>
  <c r="E33" i="20" s="1"/>
  <c r="Q32" i="7"/>
  <c r="E32" i="20" s="1"/>
  <c r="Q31" i="7"/>
  <c r="E31" i="20" s="1"/>
  <c r="Q29" i="7"/>
  <c r="E29" i="20" s="1"/>
  <c r="Q28" i="7"/>
  <c r="E28" i="20" s="1"/>
  <c r="Q27" i="7"/>
  <c r="E27" i="20" s="1"/>
  <c r="Q26" i="7"/>
  <c r="E26" i="20" s="1"/>
  <c r="Q25" i="7"/>
  <c r="E25" i="20" s="1"/>
  <c r="Q24" i="7"/>
  <c r="E24" i="20" s="1"/>
  <c r="Q23" i="7"/>
  <c r="E23" i="20" s="1"/>
  <c r="Q22" i="7"/>
  <c r="E22" i="20" s="1"/>
  <c r="Q21" i="7"/>
  <c r="E21" i="20" s="1"/>
  <c r="Q20" i="7"/>
  <c r="E20" i="20" s="1"/>
  <c r="Q19" i="7"/>
  <c r="E19" i="20" s="1"/>
  <c r="Q17" i="7"/>
  <c r="E17" i="20" s="1"/>
  <c r="Q15" i="7"/>
  <c r="E15" i="20" s="1"/>
  <c r="Q14" i="7"/>
  <c r="E14" i="20" s="1"/>
  <c r="Q12" i="7"/>
  <c r="E12" i="20" s="1"/>
  <c r="Q11" i="7"/>
  <c r="E11" i="20" s="1"/>
  <c r="Q10" i="7"/>
  <c r="E10" i="20" s="1"/>
  <c r="Q9" i="7"/>
  <c r="E9" i="20" s="1"/>
  <c r="Q8" i="7"/>
  <c r="E8" i="20" s="1"/>
  <c r="Q7" i="7"/>
  <c r="E7" i="20" s="1"/>
  <c r="Q5" i="7"/>
  <c r="Q56" i="6"/>
  <c r="D56" i="20" s="1"/>
  <c r="Q55" i="6"/>
  <c r="D55" i="20" s="1"/>
  <c r="Q54" i="6"/>
  <c r="D54" i="20" s="1"/>
  <c r="Q53" i="6"/>
  <c r="D53" i="20" s="1"/>
  <c r="Q51" i="6"/>
  <c r="D51" i="20" s="1"/>
  <c r="Q50" i="6"/>
  <c r="D50" i="20" s="1"/>
  <c r="Q49" i="6"/>
  <c r="D49" i="20" s="1"/>
  <c r="Q48" i="6"/>
  <c r="D48" i="20" s="1"/>
  <c r="Q47" i="6"/>
  <c r="D47" i="20" s="1"/>
  <c r="Q46" i="6"/>
  <c r="D46" i="20" s="1"/>
  <c r="Q45" i="6"/>
  <c r="D45" i="20" s="1"/>
  <c r="Q44" i="6"/>
  <c r="D44" i="20" s="1"/>
  <c r="Q43" i="6"/>
  <c r="D43" i="20" s="1"/>
  <c r="Q42" i="6"/>
  <c r="D42" i="20" s="1"/>
  <c r="Q41" i="6"/>
  <c r="D41" i="20" s="1"/>
  <c r="Q40" i="6"/>
  <c r="D40" i="20" s="1"/>
  <c r="Q39" i="6"/>
  <c r="D39" i="20" s="1"/>
  <c r="Q38" i="6"/>
  <c r="D38" i="20" s="1"/>
  <c r="Q37" i="6"/>
  <c r="D37" i="20" s="1"/>
  <c r="Q36" i="6"/>
  <c r="D36" i="20" s="1"/>
  <c r="Q35" i="6"/>
  <c r="D35" i="20" s="1"/>
  <c r="Q34" i="6"/>
  <c r="D34" i="20" s="1"/>
  <c r="Q33" i="6"/>
  <c r="D33" i="20" s="1"/>
  <c r="Q32" i="6"/>
  <c r="D32" i="20" s="1"/>
  <c r="Q31" i="6"/>
  <c r="D31" i="20" s="1"/>
  <c r="Q29" i="6"/>
  <c r="D29" i="20" s="1"/>
  <c r="Q28" i="6"/>
  <c r="D28" i="20" s="1"/>
  <c r="Q27" i="6"/>
  <c r="D27" i="20" s="1"/>
  <c r="Q26" i="6"/>
  <c r="D26" i="20" s="1"/>
  <c r="Q25" i="6"/>
  <c r="D25" i="20" s="1"/>
  <c r="Q24" i="6"/>
  <c r="D24" i="20" s="1"/>
  <c r="Q23" i="6"/>
  <c r="D23" i="20" s="1"/>
  <c r="Q22" i="6"/>
  <c r="D22" i="20" s="1"/>
  <c r="Q21" i="6"/>
  <c r="D21" i="20" s="1"/>
  <c r="Q20" i="6"/>
  <c r="D20" i="20" s="1"/>
  <c r="Q19" i="6"/>
  <c r="D19" i="20" s="1"/>
  <c r="Q17" i="6"/>
  <c r="D17" i="20" s="1"/>
  <c r="Q15" i="6"/>
  <c r="D15" i="20" s="1"/>
  <c r="Q14" i="6"/>
  <c r="D14" i="20" s="1"/>
  <c r="Q12" i="6"/>
  <c r="D12" i="20" s="1"/>
  <c r="Q11" i="6"/>
  <c r="D11" i="20" s="1"/>
  <c r="Q10" i="6"/>
  <c r="D10" i="20" s="1"/>
  <c r="Q9" i="6"/>
  <c r="D9" i="20" s="1"/>
  <c r="Q8" i="6"/>
  <c r="D8" i="20" s="1"/>
  <c r="Q7" i="6"/>
  <c r="D7" i="20" s="1"/>
  <c r="Q5" i="6"/>
  <c r="D5" i="20" s="1"/>
  <c r="R62" i="4"/>
  <c r="Q60" i="4"/>
  <c r="P60" i="4"/>
  <c r="O60" i="4"/>
  <c r="Q59" i="4"/>
  <c r="P59" i="4"/>
  <c r="O59" i="4"/>
  <c r="Q58" i="4"/>
  <c r="P58" i="4"/>
  <c r="O58" i="4"/>
  <c r="O57" i="4"/>
  <c r="AH56" i="4"/>
  <c r="AH55" i="4"/>
  <c r="AH54" i="4"/>
  <c r="AH53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29" i="4"/>
  <c r="AH28" i="4"/>
  <c r="AH27" i="4"/>
  <c r="AH26" i="4"/>
  <c r="AH25" i="4"/>
  <c r="AH24" i="4"/>
  <c r="AH23" i="4"/>
  <c r="AH22" i="4"/>
  <c r="AH21" i="4"/>
  <c r="AH20" i="4"/>
  <c r="AH19" i="4"/>
  <c r="AH17" i="4"/>
  <c r="AH15" i="4"/>
  <c r="AH14" i="4"/>
  <c r="AH12" i="4"/>
  <c r="AH11" i="4"/>
  <c r="AH10" i="4"/>
  <c r="AH9" i="4"/>
  <c r="AH8" i="4"/>
  <c r="AH7" i="4"/>
  <c r="AH5" i="4"/>
  <c r="U615" i="22" l="1"/>
  <c r="U614" i="22"/>
  <c r="U613" i="22"/>
  <c r="U612" i="22"/>
  <c r="U610" i="22"/>
  <c r="U609" i="22"/>
  <c r="U608" i="22"/>
  <c r="U607" i="22"/>
  <c r="U606" i="22"/>
  <c r="U605" i="22"/>
  <c r="U604" i="22"/>
  <c r="U603" i="22"/>
  <c r="U602" i="22"/>
  <c r="U601" i="22"/>
  <c r="U600" i="22"/>
  <c r="U599" i="22"/>
  <c r="U598" i="22"/>
  <c r="U597" i="22"/>
  <c r="U596" i="22"/>
  <c r="U595" i="22"/>
  <c r="U594" i="22"/>
  <c r="U593" i="22"/>
  <c r="U592" i="22"/>
  <c r="U591" i="22"/>
  <c r="U590" i="22"/>
  <c r="U588" i="22"/>
  <c r="U587" i="22"/>
  <c r="U586" i="22"/>
  <c r="U585" i="22"/>
  <c r="U584" i="22"/>
  <c r="U583" i="22"/>
  <c r="U582" i="22"/>
  <c r="U581" i="22"/>
  <c r="U580" i="22"/>
  <c r="U579" i="22"/>
  <c r="U578" i="22"/>
  <c r="U575" i="22"/>
  <c r="U574" i="22"/>
  <c r="U572" i="22"/>
  <c r="U571" i="22"/>
  <c r="U570" i="22"/>
  <c r="U568" i="22"/>
  <c r="U567" i="22"/>
  <c r="U565" i="22"/>
  <c r="U564" i="22"/>
  <c r="U563" i="22"/>
  <c r="U562" i="22"/>
  <c r="U561" i="22"/>
  <c r="U559" i="22"/>
  <c r="U558" i="22"/>
  <c r="U557" i="22"/>
  <c r="U556" i="22"/>
  <c r="U555" i="22"/>
  <c r="U554" i="22"/>
  <c r="U553" i="22"/>
  <c r="U552" i="22"/>
  <c r="U551" i="22"/>
  <c r="U550" i="22"/>
  <c r="U549" i="22"/>
  <c r="U548" i="22"/>
  <c r="U547" i="22"/>
  <c r="U546" i="22"/>
  <c r="U545" i="22"/>
  <c r="U544" i="22"/>
  <c r="U543" i="22"/>
  <c r="U542" i="22"/>
  <c r="U541" i="22"/>
  <c r="U540" i="22"/>
  <c r="U539" i="22"/>
  <c r="U537" i="22"/>
  <c r="U536" i="22"/>
  <c r="U535" i="22"/>
  <c r="U534" i="22"/>
  <c r="U533" i="22"/>
  <c r="U532" i="22"/>
  <c r="U531" i="22"/>
  <c r="U530" i="22"/>
  <c r="U529" i="22"/>
  <c r="U528" i="22"/>
  <c r="U527" i="22"/>
  <c r="U526" i="22"/>
  <c r="U524" i="22"/>
  <c r="U523" i="22"/>
  <c r="U521" i="22"/>
  <c r="U520" i="22"/>
  <c r="U519" i="22"/>
  <c r="U428" i="22"/>
  <c r="U427" i="22"/>
  <c r="U426" i="22"/>
  <c r="U425" i="22"/>
  <c r="U424" i="22"/>
  <c r="U422" i="22"/>
  <c r="U421" i="22"/>
  <c r="U419" i="22"/>
  <c r="U418" i="22"/>
  <c r="U417" i="22"/>
  <c r="U415" i="22"/>
  <c r="V415" i="22"/>
  <c r="U518" i="22"/>
  <c r="V518" i="22"/>
  <c r="U517" i="22"/>
  <c r="U516" i="22"/>
  <c r="U514" i="22"/>
  <c r="U513" i="22"/>
  <c r="U512" i="22"/>
  <c r="U511" i="22"/>
  <c r="U510" i="22"/>
  <c r="U508" i="22"/>
  <c r="U507" i="22"/>
  <c r="U506" i="22"/>
  <c r="U505" i="22"/>
  <c r="U504" i="22"/>
  <c r="U503" i="22"/>
  <c r="U502" i="22"/>
  <c r="U501" i="22"/>
  <c r="U500" i="22"/>
  <c r="U499" i="22"/>
  <c r="U498" i="22"/>
  <c r="U497" i="22"/>
  <c r="U496" i="22"/>
  <c r="U495" i="22"/>
  <c r="U494" i="22"/>
  <c r="U493" i="22"/>
  <c r="U492" i="22"/>
  <c r="U491" i="22"/>
  <c r="U490" i="22"/>
  <c r="U489" i="22"/>
  <c r="U488" i="22"/>
  <c r="U486" i="22"/>
  <c r="U485" i="22"/>
  <c r="U484" i="22"/>
  <c r="U483" i="22"/>
  <c r="U482" i="22"/>
  <c r="U481" i="22"/>
  <c r="U480" i="22"/>
  <c r="U479" i="22"/>
  <c r="U478" i="22"/>
  <c r="U477" i="22"/>
  <c r="U476" i="22"/>
  <c r="U475" i="22"/>
  <c r="U473" i="22"/>
  <c r="U472" i="22"/>
  <c r="U470" i="22"/>
  <c r="U468" i="22"/>
  <c r="U466" i="22"/>
  <c r="U465" i="22"/>
  <c r="U463" i="22"/>
  <c r="U462" i="22"/>
  <c r="U461" i="22"/>
  <c r="V461" i="22"/>
  <c r="U460" i="22"/>
  <c r="U459" i="22"/>
  <c r="U457" i="22"/>
  <c r="U456" i="22"/>
  <c r="U455" i="22"/>
  <c r="U454" i="22"/>
  <c r="U453" i="22"/>
  <c r="U452" i="22"/>
  <c r="U451" i="22"/>
  <c r="U450" i="22"/>
  <c r="U449" i="22"/>
  <c r="U448" i="22"/>
  <c r="U447" i="22"/>
  <c r="U446" i="22"/>
  <c r="U445" i="22"/>
  <c r="U444" i="22"/>
  <c r="U441" i="22"/>
  <c r="U440" i="22"/>
  <c r="U438" i="22"/>
  <c r="U435" i="22"/>
  <c r="U434" i="22"/>
  <c r="U433" i="22"/>
  <c r="U432" i="22"/>
  <c r="U431" i="22"/>
  <c r="U430" i="22"/>
  <c r="U429" i="22"/>
  <c r="U414" i="22"/>
  <c r="U412" i="22"/>
  <c r="U411" i="22"/>
  <c r="U410" i="22"/>
  <c r="U409" i="22"/>
  <c r="U408" i="22"/>
  <c r="U406" i="22"/>
  <c r="U405" i="22"/>
  <c r="U404" i="22"/>
  <c r="U403" i="22"/>
  <c r="U402" i="22"/>
  <c r="U401" i="22"/>
  <c r="U400" i="22"/>
  <c r="U399" i="22"/>
  <c r="U398" i="22"/>
  <c r="U397" i="22"/>
  <c r="U396" i="22"/>
  <c r="U395" i="22"/>
  <c r="U394" i="22"/>
  <c r="U393" i="22"/>
  <c r="U392" i="22"/>
  <c r="U391" i="22"/>
  <c r="U390" i="22"/>
  <c r="U389" i="22"/>
  <c r="U388" i="22"/>
  <c r="U387" i="22"/>
  <c r="U386" i="22"/>
  <c r="U384" i="22"/>
  <c r="U383" i="22"/>
  <c r="U382" i="22"/>
  <c r="U381" i="22"/>
  <c r="U380" i="22"/>
  <c r="U379" i="22"/>
  <c r="U378" i="22"/>
  <c r="U377" i="22"/>
  <c r="U376" i="22"/>
  <c r="U375" i="22"/>
  <c r="U374" i="22"/>
  <c r="U373" i="22"/>
  <c r="U371" i="22"/>
  <c r="U368" i="22"/>
  <c r="U367" i="22"/>
  <c r="U366" i="22"/>
  <c r="U364" i="22"/>
  <c r="U363" i="22"/>
  <c r="U361" i="22"/>
  <c r="U360" i="22"/>
  <c r="U359" i="22"/>
  <c r="U358" i="22"/>
  <c r="U357" i="22"/>
  <c r="U355" i="22"/>
  <c r="U354" i="22"/>
  <c r="U353" i="22"/>
  <c r="U352" i="22"/>
  <c r="U351" i="22"/>
  <c r="U350" i="22"/>
  <c r="U349" i="22"/>
  <c r="U348" i="22"/>
  <c r="U347" i="22"/>
  <c r="U346" i="22"/>
  <c r="U345" i="22"/>
  <c r="U344" i="22"/>
  <c r="U343" i="22"/>
  <c r="U342" i="22"/>
  <c r="U341" i="22"/>
  <c r="U340" i="22"/>
  <c r="U339" i="22"/>
  <c r="U338" i="22"/>
  <c r="U336" i="22"/>
  <c r="U335" i="22"/>
  <c r="U333" i="22"/>
  <c r="U332" i="22"/>
  <c r="U331" i="22"/>
  <c r="U330" i="22"/>
  <c r="U329" i="22"/>
  <c r="U328" i="22"/>
  <c r="U327" i="22"/>
  <c r="U326" i="22"/>
  <c r="U325" i="22"/>
  <c r="U324" i="22"/>
  <c r="U323" i="22"/>
  <c r="U322" i="22"/>
  <c r="U320" i="22"/>
  <c r="U317" i="22"/>
  <c r="U316" i="22"/>
  <c r="U315" i="22"/>
  <c r="U220" i="22"/>
  <c r="U218" i="22"/>
  <c r="U217" i="22"/>
  <c r="U215" i="22"/>
  <c r="U214" i="22"/>
  <c r="U213" i="22"/>
  <c r="U212" i="22"/>
  <c r="U210" i="22"/>
  <c r="U208" i="22"/>
  <c r="V120" i="22"/>
  <c r="U120" i="22"/>
  <c r="U118" i="22"/>
  <c r="V118" i="22"/>
  <c r="U116" i="22"/>
  <c r="U113" i="22"/>
  <c r="V112" i="22"/>
  <c r="U112" i="22"/>
  <c r="U111" i="22"/>
  <c r="U108" i="22"/>
  <c r="U103" i="22"/>
  <c r="U97" i="22"/>
  <c r="V96" i="22"/>
  <c r="U96" i="22"/>
  <c r="U92" i="22"/>
  <c r="V91" i="22"/>
  <c r="U91" i="22"/>
  <c r="F31" i="21"/>
  <c r="K31" i="21"/>
  <c r="L31" i="21"/>
  <c r="D31" i="21"/>
  <c r="G31" i="21"/>
  <c r="I31" i="21"/>
  <c r="E31" i="21"/>
  <c r="H31" i="21"/>
  <c r="J31" i="21"/>
  <c r="E29" i="21"/>
  <c r="I29" i="21"/>
  <c r="J29" i="21"/>
  <c r="G29" i="21"/>
  <c r="L29" i="21"/>
  <c r="D29" i="21"/>
  <c r="F29" i="21"/>
  <c r="H29" i="21"/>
  <c r="K29" i="21"/>
  <c r="F25" i="21"/>
  <c r="H25" i="21"/>
  <c r="K25" i="21"/>
  <c r="E25" i="21"/>
  <c r="J25" i="21"/>
  <c r="D25" i="21"/>
  <c r="G25" i="21"/>
  <c r="I25" i="21"/>
  <c r="L25" i="21"/>
  <c r="G24" i="21"/>
  <c r="I24" i="21"/>
  <c r="E24" i="21"/>
  <c r="K24" i="21"/>
  <c r="D24" i="21"/>
  <c r="F24" i="21"/>
  <c r="H24" i="21"/>
  <c r="J24" i="21"/>
  <c r="L24" i="21"/>
  <c r="H19" i="21"/>
  <c r="E19" i="21"/>
  <c r="G19" i="21"/>
  <c r="K19" i="21"/>
  <c r="D19" i="21"/>
  <c r="F19" i="21"/>
  <c r="I19" i="21"/>
  <c r="J19" i="21"/>
  <c r="L19" i="21"/>
  <c r="F17" i="21"/>
  <c r="J17" i="21"/>
  <c r="I17" i="21"/>
  <c r="E17" i="21"/>
  <c r="H17" i="21"/>
  <c r="K17" i="21"/>
  <c r="D17" i="21"/>
  <c r="G17" i="21"/>
  <c r="L17" i="21"/>
  <c r="E9" i="21"/>
  <c r="H9" i="21"/>
  <c r="F9" i="21"/>
  <c r="J9" i="21"/>
  <c r="D9" i="21"/>
  <c r="K9" i="21"/>
  <c r="L9" i="21"/>
  <c r="G9" i="21"/>
  <c r="I9" i="21"/>
  <c r="F7" i="21"/>
  <c r="H7" i="21"/>
  <c r="K7" i="21"/>
  <c r="D7" i="21"/>
  <c r="I7" i="21"/>
  <c r="J7" i="21"/>
  <c r="L7" i="21"/>
  <c r="E7" i="21"/>
  <c r="G7" i="21"/>
  <c r="U314" i="22"/>
  <c r="U313" i="22"/>
  <c r="U312" i="22"/>
  <c r="U310" i="22"/>
  <c r="U309" i="22"/>
  <c r="U308" i="22"/>
  <c r="U307" i="22"/>
  <c r="V307" i="22"/>
  <c r="U306" i="22"/>
  <c r="U303" i="22"/>
  <c r="U302" i="22"/>
  <c r="U301" i="22"/>
  <c r="U300" i="22"/>
  <c r="U299" i="22"/>
  <c r="U298" i="22"/>
  <c r="U296" i="22"/>
  <c r="U295" i="22"/>
  <c r="U294" i="22"/>
  <c r="U293" i="22"/>
  <c r="U292" i="22"/>
  <c r="U291" i="22"/>
  <c r="U290" i="22"/>
  <c r="U289" i="22"/>
  <c r="U288" i="22"/>
  <c r="U287" i="22"/>
  <c r="U285" i="22"/>
  <c r="U284" i="22"/>
  <c r="U282" i="22"/>
  <c r="U281" i="22"/>
  <c r="U280" i="22"/>
  <c r="U279" i="22"/>
  <c r="U278" i="22"/>
  <c r="U277" i="22"/>
  <c r="U276" i="22"/>
  <c r="U275" i="22"/>
  <c r="U274" i="22"/>
  <c r="U273" i="22"/>
  <c r="U272" i="22"/>
  <c r="U271" i="22"/>
  <c r="U269" i="22"/>
  <c r="U266" i="22"/>
  <c r="U265" i="22"/>
  <c r="U264" i="22"/>
  <c r="U261" i="22"/>
  <c r="U259" i="22"/>
  <c r="U258" i="22"/>
  <c r="U257" i="22"/>
  <c r="U256" i="22"/>
  <c r="U255" i="22"/>
  <c r="U252" i="22"/>
  <c r="U251" i="22"/>
  <c r="U250" i="22"/>
  <c r="U249" i="22"/>
  <c r="U248" i="22"/>
  <c r="U247" i="22"/>
  <c r="U245" i="22"/>
  <c r="U244" i="22"/>
  <c r="U243" i="22"/>
  <c r="U242" i="22"/>
  <c r="U241" i="22"/>
  <c r="U240" i="22"/>
  <c r="U239" i="22"/>
  <c r="U238" i="22"/>
  <c r="U237" i="22"/>
  <c r="U234" i="22"/>
  <c r="U233" i="22"/>
  <c r="U231" i="22"/>
  <c r="U230" i="22"/>
  <c r="U229" i="22"/>
  <c r="U228" i="22"/>
  <c r="U227" i="22"/>
  <c r="U226" i="22"/>
  <c r="U225" i="22"/>
  <c r="U224" i="22"/>
  <c r="U223" i="22"/>
  <c r="U222" i="22"/>
  <c r="U221" i="22"/>
  <c r="U207" i="22"/>
  <c r="U206" i="22"/>
  <c r="V206" i="22"/>
  <c r="U106" i="22"/>
  <c r="V102" i="22"/>
  <c r="U102" i="22"/>
  <c r="U99" i="22"/>
  <c r="V95" i="22"/>
  <c r="U95" i="22"/>
  <c r="G27" i="21"/>
  <c r="I27" i="21"/>
  <c r="L27" i="21"/>
  <c r="E27" i="21"/>
  <c r="F27" i="21"/>
  <c r="K27" i="21"/>
  <c r="D27" i="21"/>
  <c r="H27" i="21"/>
  <c r="J27" i="21"/>
  <c r="E23" i="21"/>
  <c r="H23" i="21"/>
  <c r="J23" i="21"/>
  <c r="L23" i="21"/>
  <c r="D23" i="21"/>
  <c r="G23" i="21"/>
  <c r="I23" i="21"/>
  <c r="F23" i="21"/>
  <c r="K23" i="21"/>
  <c r="F21" i="21"/>
  <c r="H21" i="21"/>
  <c r="K21" i="21"/>
  <c r="D21" i="21"/>
  <c r="I21" i="21"/>
  <c r="L21" i="21"/>
  <c r="E21" i="21"/>
  <c r="G21" i="21"/>
  <c r="J21" i="21"/>
  <c r="D14" i="21"/>
  <c r="G14" i="21"/>
  <c r="I14" i="21"/>
  <c r="L14" i="21"/>
  <c r="F14" i="21"/>
  <c r="J14" i="21"/>
  <c r="E14" i="21"/>
  <c r="H14" i="21"/>
  <c r="K14" i="21"/>
  <c r="I11" i="21"/>
  <c r="L11" i="21"/>
  <c r="D11" i="21"/>
  <c r="K11" i="21"/>
  <c r="G11" i="21"/>
  <c r="E11" i="21"/>
  <c r="F11" i="21"/>
  <c r="H11" i="21"/>
  <c r="J11" i="21"/>
  <c r="I10" i="21"/>
  <c r="D10" i="21"/>
  <c r="F10" i="21"/>
  <c r="H10" i="21"/>
  <c r="J10" i="21"/>
  <c r="K10" i="21"/>
  <c r="E10" i="21"/>
  <c r="L10" i="21"/>
  <c r="G10" i="21"/>
  <c r="F8" i="21"/>
  <c r="I8" i="21"/>
  <c r="K8" i="21"/>
  <c r="E8" i="21"/>
  <c r="J8" i="21"/>
  <c r="G8" i="21"/>
  <c r="D8" i="21"/>
  <c r="H8" i="21"/>
  <c r="L8" i="21"/>
  <c r="U205" i="22"/>
  <c r="U204" i="22"/>
  <c r="U201" i="22"/>
  <c r="U200" i="22"/>
  <c r="U199" i="22"/>
  <c r="U198" i="22"/>
  <c r="U197" i="22"/>
  <c r="U194" i="22"/>
  <c r="U193" i="22"/>
  <c r="U191" i="22"/>
  <c r="U190" i="22"/>
  <c r="U189" i="22"/>
  <c r="U188" i="22"/>
  <c r="U187" i="22"/>
  <c r="U186" i="22"/>
  <c r="U183" i="22"/>
  <c r="U182" i="22"/>
  <c r="U180" i="22"/>
  <c r="U179" i="22"/>
  <c r="U178" i="22"/>
  <c r="U177" i="22"/>
  <c r="U176" i="22"/>
  <c r="U175" i="22"/>
  <c r="U174" i="22"/>
  <c r="U173" i="22"/>
  <c r="U172" i="22"/>
  <c r="U171" i="22"/>
  <c r="U170" i="22"/>
  <c r="U169" i="22"/>
  <c r="U167" i="22"/>
  <c r="U166" i="22"/>
  <c r="U164" i="22"/>
  <c r="U163" i="22"/>
  <c r="U162" i="22"/>
  <c r="U159" i="22"/>
  <c r="U157" i="22"/>
  <c r="U156" i="22"/>
  <c r="U155" i="22"/>
  <c r="U154" i="22"/>
  <c r="U153" i="22"/>
  <c r="U150" i="22"/>
  <c r="U149" i="22"/>
  <c r="U148" i="22"/>
  <c r="U147" i="22"/>
  <c r="U146" i="22"/>
  <c r="U143" i="22"/>
  <c r="U142" i="22"/>
  <c r="U140" i="22"/>
  <c r="U139" i="22"/>
  <c r="U137" i="22"/>
  <c r="U136" i="22"/>
  <c r="U135" i="22"/>
  <c r="U132" i="22"/>
  <c r="U131" i="22"/>
  <c r="U129" i="22"/>
  <c r="U128" i="22"/>
  <c r="U127" i="22"/>
  <c r="U126" i="22"/>
  <c r="U125" i="22"/>
  <c r="U124" i="22"/>
  <c r="U123" i="22"/>
  <c r="U122" i="22"/>
  <c r="U121" i="22"/>
  <c r="V119" i="22"/>
  <c r="U119" i="22"/>
  <c r="V115" i="22"/>
  <c r="U115" i="22"/>
  <c r="U110" i="22"/>
  <c r="V110" i="22"/>
  <c r="V105" i="22"/>
  <c r="U105" i="22"/>
  <c r="V104" i="22"/>
  <c r="U104" i="22"/>
  <c r="U98" i="22"/>
  <c r="U89" i="22"/>
  <c r="V89" i="22"/>
  <c r="G28" i="21"/>
  <c r="J28" i="21"/>
  <c r="F28" i="21"/>
  <c r="H28" i="21"/>
  <c r="L28" i="21"/>
  <c r="D28" i="21"/>
  <c r="E28" i="21"/>
  <c r="I28" i="21"/>
  <c r="K28" i="21"/>
  <c r="F26" i="21"/>
  <c r="J26" i="21"/>
  <c r="L26" i="21"/>
  <c r="E26" i="21"/>
  <c r="H26" i="21"/>
  <c r="D26" i="21"/>
  <c r="G26" i="21"/>
  <c r="I26" i="21"/>
  <c r="K26" i="21"/>
  <c r="D22" i="21"/>
  <c r="H22" i="21"/>
  <c r="K22" i="21"/>
  <c r="E22" i="21"/>
  <c r="G22" i="21"/>
  <c r="J22" i="21"/>
  <c r="F22" i="21"/>
  <c r="I22" i="21"/>
  <c r="L22" i="21"/>
  <c r="G20" i="21"/>
  <c r="I20" i="21"/>
  <c r="E20" i="21"/>
  <c r="J20" i="21"/>
  <c r="K20" i="21"/>
  <c r="D20" i="21"/>
  <c r="F20" i="21"/>
  <c r="H20" i="21"/>
  <c r="L20" i="21"/>
  <c r="E15" i="21"/>
  <c r="G15" i="21"/>
  <c r="K15" i="21"/>
  <c r="F15" i="21"/>
  <c r="L15" i="21"/>
  <c r="D15" i="21"/>
  <c r="H15" i="21"/>
  <c r="J15" i="21"/>
  <c r="I15" i="21"/>
  <c r="F5" i="21"/>
  <c r="J5" i="21"/>
  <c r="L5" i="21"/>
  <c r="G5" i="21"/>
  <c r="E5" i="21"/>
  <c r="H5" i="21"/>
  <c r="K5" i="21"/>
  <c r="I5" i="21"/>
  <c r="C57" i="21"/>
  <c r="C58" i="21"/>
  <c r="C59" i="21"/>
  <c r="S53" i="2"/>
  <c r="U2" i="2"/>
  <c r="U88" i="22"/>
  <c r="U86" i="22"/>
  <c r="U85" i="22"/>
  <c r="U84" i="22"/>
  <c r="U81" i="22"/>
  <c r="U80" i="22"/>
  <c r="U78" i="22"/>
  <c r="U77" i="22"/>
  <c r="U76" i="22"/>
  <c r="U75" i="22"/>
  <c r="U74" i="22"/>
  <c r="U73" i="22"/>
  <c r="U72" i="22"/>
  <c r="U71" i="22"/>
  <c r="U70" i="22"/>
  <c r="U69" i="22"/>
  <c r="U68" i="22"/>
  <c r="U67" i="22"/>
  <c r="U65" i="22"/>
  <c r="U64" i="22"/>
  <c r="U62" i="22"/>
  <c r="U61" i="22"/>
  <c r="U60" i="22"/>
  <c r="U57" i="22"/>
  <c r="U55" i="22"/>
  <c r="U54" i="22"/>
  <c r="U53" i="22"/>
  <c r="U52" i="22"/>
  <c r="U51" i="22"/>
  <c r="U48" i="22"/>
  <c r="U47" i="22"/>
  <c r="U46" i="22"/>
  <c r="U45" i="22"/>
  <c r="U44" i="22"/>
  <c r="U41" i="22"/>
  <c r="U40" i="22"/>
  <c r="U37" i="22"/>
  <c r="U35" i="22"/>
  <c r="U34" i="22"/>
  <c r="U33" i="22"/>
  <c r="U30" i="22"/>
  <c r="U29" i="22"/>
  <c r="U27" i="22"/>
  <c r="U26" i="22"/>
  <c r="U25" i="22"/>
  <c r="U24" i="22"/>
  <c r="U23" i="22"/>
  <c r="U22" i="22"/>
  <c r="U21" i="22"/>
  <c r="U20" i="22"/>
  <c r="U19" i="22"/>
  <c r="U18" i="22"/>
  <c r="U17" i="22"/>
  <c r="U16" i="22"/>
  <c r="U14" i="22"/>
  <c r="U13" i="22"/>
  <c r="U11" i="22"/>
  <c r="U10" i="22"/>
  <c r="U9" i="22"/>
  <c r="U6" i="22"/>
  <c r="D50" i="2" a="1"/>
  <c r="D52" i="2" a="1"/>
  <c r="D52" i="2" s="1"/>
  <c r="B28" i="2" s="1"/>
  <c r="D57" i="2" a="1"/>
  <c r="D57" i="2" s="1"/>
  <c r="B33" i="2" s="1"/>
  <c r="D58" i="2" a="1"/>
  <c r="D58" i="2" s="1"/>
  <c r="B34" i="2" s="1"/>
  <c r="D60" i="2" a="1"/>
  <c r="D60" i="2" s="1"/>
  <c r="B36" i="2" s="1"/>
  <c r="D63" i="2" a="1"/>
  <c r="D63" i="2" s="1"/>
  <c r="B39" i="2" s="1"/>
  <c r="D55" i="2" a="1"/>
  <c r="D55" i="2" s="1"/>
  <c r="B31" i="2" s="1"/>
  <c r="D56" i="2" a="1"/>
  <c r="D56" i="2" s="1"/>
  <c r="B32" i="2" s="1"/>
  <c r="D54" i="2" a="1"/>
  <c r="D54" i="2" s="1"/>
  <c r="B30" i="2" s="1"/>
  <c r="D53" i="2" a="1"/>
  <c r="D53" i="2" s="1"/>
  <c r="B29" i="2" s="1"/>
  <c r="D61" i="2" a="1"/>
  <c r="D61" i="2" s="1"/>
  <c r="B37" i="2" s="1"/>
  <c r="D64" i="2" a="1"/>
  <c r="D64" i="2" s="1"/>
  <c r="B40" i="2" s="1"/>
  <c r="D62" i="2" a="1"/>
  <c r="D62" i="2" s="1"/>
  <c r="B38" i="2" s="1"/>
  <c r="D59" i="2" a="1"/>
  <c r="D59" i="2" s="1"/>
  <c r="B35" i="2" s="1"/>
  <c r="D65" i="2" a="1"/>
  <c r="D65" i="2" s="1"/>
  <c r="U4" i="22"/>
  <c r="V4" i="22"/>
  <c r="AI4" i="22"/>
  <c r="AM4" i="22"/>
  <c r="D56" i="21"/>
  <c r="E56" i="21"/>
  <c r="F56" i="21"/>
  <c r="G56" i="21"/>
  <c r="H56" i="21"/>
  <c r="I56" i="21"/>
  <c r="J56" i="21"/>
  <c r="K56" i="21"/>
  <c r="L56" i="21"/>
  <c r="D55" i="21"/>
  <c r="E55" i="21"/>
  <c r="F55" i="21"/>
  <c r="G55" i="21"/>
  <c r="H55" i="21"/>
  <c r="I55" i="21"/>
  <c r="J55" i="21"/>
  <c r="K55" i="21"/>
  <c r="L55" i="21"/>
  <c r="D54" i="21"/>
  <c r="E54" i="21"/>
  <c r="F54" i="21"/>
  <c r="G54" i="21"/>
  <c r="H54" i="21"/>
  <c r="I54" i="21"/>
  <c r="J54" i="21"/>
  <c r="K54" i="21"/>
  <c r="L54" i="21"/>
  <c r="D53" i="21"/>
  <c r="E53" i="21"/>
  <c r="F53" i="21"/>
  <c r="G53" i="21"/>
  <c r="H53" i="21"/>
  <c r="I53" i="21"/>
  <c r="J53" i="21"/>
  <c r="K53" i="21"/>
  <c r="L53" i="21"/>
  <c r="D51" i="21"/>
  <c r="E51" i="21"/>
  <c r="F51" i="21"/>
  <c r="G51" i="21"/>
  <c r="H51" i="21"/>
  <c r="I51" i="21"/>
  <c r="J51" i="21"/>
  <c r="K51" i="21"/>
  <c r="L51" i="21"/>
  <c r="D50" i="21"/>
  <c r="E50" i="21"/>
  <c r="F50" i="21"/>
  <c r="G50" i="21"/>
  <c r="H50" i="21"/>
  <c r="I50" i="21"/>
  <c r="J50" i="21"/>
  <c r="K50" i="21"/>
  <c r="L50" i="21"/>
  <c r="D49" i="21"/>
  <c r="E49" i="21"/>
  <c r="F49" i="21"/>
  <c r="G49" i="21"/>
  <c r="H49" i="21"/>
  <c r="I49" i="21"/>
  <c r="J49" i="21"/>
  <c r="K49" i="21"/>
  <c r="L49" i="21"/>
  <c r="D48" i="21"/>
  <c r="E48" i="21"/>
  <c r="F48" i="21"/>
  <c r="G48" i="21"/>
  <c r="H48" i="21"/>
  <c r="I48" i="21"/>
  <c r="J48" i="21"/>
  <c r="K48" i="21"/>
  <c r="L48" i="21"/>
  <c r="D47" i="21"/>
  <c r="E47" i="21"/>
  <c r="F47" i="21"/>
  <c r="G47" i="21"/>
  <c r="H47" i="21"/>
  <c r="I47" i="21"/>
  <c r="J47" i="21"/>
  <c r="K47" i="21"/>
  <c r="L47" i="21"/>
  <c r="D46" i="21"/>
  <c r="E46" i="21"/>
  <c r="F46" i="21"/>
  <c r="G46" i="21"/>
  <c r="H46" i="21"/>
  <c r="I46" i="21"/>
  <c r="J46" i="21"/>
  <c r="K46" i="21"/>
  <c r="L46" i="21"/>
  <c r="D45" i="21"/>
  <c r="E45" i="21"/>
  <c r="F45" i="21"/>
  <c r="G45" i="21"/>
  <c r="H45" i="21"/>
  <c r="I45" i="21"/>
  <c r="J45" i="21"/>
  <c r="K45" i="21"/>
  <c r="L45" i="21"/>
  <c r="D44" i="21"/>
  <c r="E44" i="21"/>
  <c r="F44" i="21"/>
  <c r="G44" i="21"/>
  <c r="H44" i="21"/>
  <c r="I44" i="21"/>
  <c r="J44" i="21"/>
  <c r="K44" i="21"/>
  <c r="L44" i="21"/>
  <c r="D43" i="21"/>
  <c r="E43" i="21"/>
  <c r="F43" i="21"/>
  <c r="G43" i="21"/>
  <c r="H43" i="21"/>
  <c r="I43" i="21"/>
  <c r="J43" i="21"/>
  <c r="K43" i="21"/>
  <c r="L43" i="21"/>
  <c r="D42" i="21"/>
  <c r="E42" i="21"/>
  <c r="F42" i="21"/>
  <c r="G42" i="21"/>
  <c r="H42" i="21"/>
  <c r="I42" i="21"/>
  <c r="J42" i="21"/>
  <c r="K42" i="21"/>
  <c r="L42" i="21"/>
  <c r="D41" i="21"/>
  <c r="E41" i="21"/>
  <c r="F41" i="21"/>
  <c r="G41" i="21"/>
  <c r="H41" i="21"/>
  <c r="I41" i="21"/>
  <c r="J41" i="21"/>
  <c r="K41" i="21"/>
  <c r="L41" i="21"/>
  <c r="D40" i="21"/>
  <c r="E40" i="21"/>
  <c r="F40" i="21"/>
  <c r="G40" i="21"/>
  <c r="H40" i="21"/>
  <c r="I40" i="21"/>
  <c r="J40" i="21"/>
  <c r="K40" i="21"/>
  <c r="L40" i="21"/>
  <c r="D39" i="21"/>
  <c r="E39" i="21"/>
  <c r="F39" i="21"/>
  <c r="G39" i="21"/>
  <c r="H39" i="21"/>
  <c r="I39" i="21"/>
  <c r="J39" i="21"/>
  <c r="K39" i="21"/>
  <c r="L39" i="21"/>
  <c r="D38" i="21"/>
  <c r="E38" i="21"/>
  <c r="F38" i="21"/>
  <c r="G38" i="21"/>
  <c r="H38" i="21"/>
  <c r="I38" i="21"/>
  <c r="J38" i="21"/>
  <c r="K38" i="21"/>
  <c r="L38" i="21"/>
  <c r="D37" i="21"/>
  <c r="E37" i="21"/>
  <c r="F37" i="21"/>
  <c r="G37" i="21"/>
  <c r="H37" i="21"/>
  <c r="I37" i="21"/>
  <c r="J37" i="21"/>
  <c r="K37" i="21"/>
  <c r="L37" i="21"/>
  <c r="D36" i="21"/>
  <c r="E36" i="21"/>
  <c r="F36" i="21"/>
  <c r="G36" i="21"/>
  <c r="H36" i="21"/>
  <c r="I36" i="21"/>
  <c r="J36" i="21"/>
  <c r="K36" i="21"/>
  <c r="L36" i="21"/>
  <c r="D35" i="21"/>
  <c r="E35" i="21"/>
  <c r="F35" i="21"/>
  <c r="G35" i="21"/>
  <c r="H35" i="21"/>
  <c r="I35" i="21"/>
  <c r="J35" i="21"/>
  <c r="K35" i="21"/>
  <c r="L35" i="21"/>
  <c r="D34" i="21"/>
  <c r="E34" i="21"/>
  <c r="F34" i="21"/>
  <c r="G34" i="21"/>
  <c r="H34" i="21"/>
  <c r="I34" i="21"/>
  <c r="J34" i="21"/>
  <c r="K34" i="21"/>
  <c r="L34" i="21"/>
  <c r="D33" i="21"/>
  <c r="E33" i="21"/>
  <c r="F33" i="21"/>
  <c r="G33" i="21"/>
  <c r="H33" i="21"/>
  <c r="I33" i="21"/>
  <c r="J33" i="21"/>
  <c r="K33" i="21"/>
  <c r="L33" i="21"/>
  <c r="D32" i="21"/>
  <c r="E32" i="21"/>
  <c r="F32" i="21"/>
  <c r="G32" i="21"/>
  <c r="H32" i="21"/>
  <c r="I32" i="21"/>
  <c r="J32" i="21"/>
  <c r="K32" i="21"/>
  <c r="L32" i="21"/>
  <c r="I12" i="21"/>
  <c r="D12" i="21"/>
  <c r="G12" i="21"/>
  <c r="J12" i="21"/>
  <c r="L12" i="21"/>
  <c r="E12" i="21"/>
  <c r="F12" i="21"/>
  <c r="H12" i="21"/>
  <c r="K12" i="21"/>
  <c r="M64" i="20"/>
  <c r="M63" i="20"/>
  <c r="M65" i="20"/>
  <c r="M57" i="20"/>
  <c r="L64" i="20"/>
  <c r="L65" i="20"/>
  <c r="L57" i="20"/>
  <c r="L63" i="20"/>
  <c r="C57" i="20"/>
  <c r="C63" i="20"/>
  <c r="C65" i="20"/>
  <c r="C64" i="20"/>
  <c r="K57" i="20"/>
  <c r="K64" i="20"/>
  <c r="K63" i="20"/>
  <c r="K65" i="20"/>
  <c r="J65" i="20"/>
  <c r="J63" i="20"/>
  <c r="J57" i="20"/>
  <c r="J64" i="20"/>
  <c r="I63" i="20"/>
  <c r="I64" i="20"/>
  <c r="I57" i="20"/>
  <c r="I65" i="20"/>
  <c r="H57" i="20"/>
  <c r="H63" i="20"/>
  <c r="H64" i="20"/>
  <c r="H65" i="20"/>
  <c r="G65" i="20"/>
  <c r="G57" i="20"/>
  <c r="G63" i="20"/>
  <c r="G64" i="20"/>
  <c r="Q58" i="8"/>
  <c r="Q59" i="8"/>
  <c r="Q60" i="8"/>
  <c r="F5" i="20"/>
  <c r="Q58" i="7"/>
  <c r="Q59" i="7"/>
  <c r="Q60" i="7"/>
  <c r="E5" i="20"/>
  <c r="D64" i="20"/>
  <c r="D63" i="20"/>
  <c r="D57" i="20"/>
  <c r="D65" i="20"/>
  <c r="T615" i="22"/>
  <c r="T614" i="22"/>
  <c r="T613" i="22"/>
  <c r="T612" i="22"/>
  <c r="T610" i="22"/>
  <c r="T609" i="22"/>
  <c r="T608" i="22"/>
  <c r="T607" i="22"/>
  <c r="T606" i="22"/>
  <c r="T605" i="22"/>
  <c r="T604" i="22"/>
  <c r="T603" i="22"/>
  <c r="T602" i="22"/>
  <c r="T601" i="22"/>
  <c r="T600" i="22"/>
  <c r="T599" i="22"/>
  <c r="T598" i="22"/>
  <c r="T597" i="22"/>
  <c r="T596" i="22"/>
  <c r="T595" i="22"/>
  <c r="T594" i="22"/>
  <c r="T593" i="22"/>
  <c r="T592" i="22"/>
  <c r="T591" i="22"/>
  <c r="T590" i="22"/>
  <c r="T588" i="22"/>
  <c r="T587" i="22"/>
  <c r="T586" i="22"/>
  <c r="T585" i="22"/>
  <c r="T584" i="22"/>
  <c r="T583" i="22"/>
  <c r="T582" i="22"/>
  <c r="T581" i="22"/>
  <c r="T580" i="22"/>
  <c r="T579" i="22"/>
  <c r="T578" i="22"/>
  <c r="T575" i="22"/>
  <c r="T574" i="22"/>
  <c r="T572" i="22"/>
  <c r="T571" i="22"/>
  <c r="T570" i="22"/>
  <c r="T568" i="22"/>
  <c r="T567" i="22"/>
  <c r="T565" i="22"/>
  <c r="T564" i="22"/>
  <c r="T563" i="22"/>
  <c r="T562" i="22"/>
  <c r="T561" i="22"/>
  <c r="T559" i="22"/>
  <c r="T558" i="22"/>
  <c r="T557" i="22"/>
  <c r="T556" i="22"/>
  <c r="T555" i="22"/>
  <c r="T554" i="22"/>
  <c r="T553" i="22"/>
  <c r="T552" i="22"/>
  <c r="T551" i="22"/>
  <c r="T550" i="22"/>
  <c r="T549" i="22"/>
  <c r="T548" i="22"/>
  <c r="T547" i="22"/>
  <c r="T546" i="22"/>
  <c r="T545" i="22"/>
  <c r="T544" i="22"/>
  <c r="T543" i="22"/>
  <c r="T542" i="22"/>
  <c r="T541" i="22"/>
  <c r="T540" i="22"/>
  <c r="T539" i="22"/>
  <c r="T537" i="22"/>
  <c r="T536" i="22"/>
  <c r="T535" i="22"/>
  <c r="T534" i="22"/>
  <c r="T406" i="22"/>
  <c r="T405" i="22"/>
  <c r="T402" i="22"/>
  <c r="T401" i="22"/>
  <c r="T399" i="22"/>
  <c r="T395" i="22"/>
  <c r="T394" i="22"/>
  <c r="T393" i="22"/>
  <c r="T391" i="22"/>
  <c r="T390" i="22"/>
  <c r="T387" i="22"/>
  <c r="T382" i="22"/>
  <c r="T380" i="22"/>
  <c r="T378" i="22"/>
  <c r="T375" i="22"/>
  <c r="T368" i="22"/>
  <c r="T367" i="22"/>
  <c r="T366" i="22"/>
  <c r="T364" i="22"/>
  <c r="T324" i="22"/>
  <c r="T217" i="22"/>
  <c r="T213" i="22"/>
  <c r="AI208" i="22"/>
  <c r="T110" i="22"/>
  <c r="T95" i="22"/>
  <c r="T307" i="22"/>
  <c r="T533" i="22"/>
  <c r="T532" i="22"/>
  <c r="T531" i="22"/>
  <c r="T530" i="22"/>
  <c r="T529" i="22"/>
  <c r="T528" i="22"/>
  <c r="T527" i="22"/>
  <c r="T526" i="22"/>
  <c r="T524" i="22"/>
  <c r="T523" i="22"/>
  <c r="T521" i="22"/>
  <c r="T520" i="22"/>
  <c r="T519" i="22"/>
  <c r="T428" i="22"/>
  <c r="T427" i="22"/>
  <c r="T426" i="22"/>
  <c r="T425" i="22"/>
  <c r="T424" i="22"/>
  <c r="T422" i="22"/>
  <c r="T421" i="22"/>
  <c r="T419" i="22"/>
  <c r="T418" i="22"/>
  <c r="T417" i="22"/>
  <c r="AI415" i="22"/>
  <c r="AC11" i="2"/>
  <c r="AC7" i="2"/>
  <c r="T517" i="22"/>
  <c r="T516" i="22"/>
  <c r="T514" i="22"/>
  <c r="T513" i="22"/>
  <c r="T512" i="22"/>
  <c r="T511" i="22"/>
  <c r="T510" i="22"/>
  <c r="T508" i="22"/>
  <c r="T507" i="22"/>
  <c r="T506" i="22"/>
  <c r="T505" i="22"/>
  <c r="T504" i="22"/>
  <c r="T503" i="22"/>
  <c r="T502" i="22"/>
  <c r="T501" i="22"/>
  <c r="T500" i="22"/>
  <c r="T499" i="22"/>
  <c r="T498" i="22"/>
  <c r="T497" i="22"/>
  <c r="T496" i="22"/>
  <c r="T495" i="22"/>
  <c r="T494" i="22"/>
  <c r="T493" i="22"/>
  <c r="T492" i="22"/>
  <c r="T491" i="22"/>
  <c r="T490" i="22"/>
  <c r="T489" i="22"/>
  <c r="T488" i="22"/>
  <c r="T486" i="22"/>
  <c r="T485" i="22"/>
  <c r="T484" i="22"/>
  <c r="T483" i="22"/>
  <c r="T482" i="22"/>
  <c r="T481" i="22"/>
  <c r="T480" i="22"/>
  <c r="T479" i="22"/>
  <c r="T478" i="22"/>
  <c r="T477" i="22"/>
  <c r="T476" i="22"/>
  <c r="T475" i="22"/>
  <c r="T473" i="22"/>
  <c r="T472" i="22"/>
  <c r="T470" i="22"/>
  <c r="T468" i="22"/>
  <c r="T466" i="22"/>
  <c r="T465" i="22"/>
  <c r="T463" i="22"/>
  <c r="T462" i="22"/>
  <c r="T429" i="22"/>
  <c r="AC5" i="2"/>
  <c r="T411" i="22"/>
  <c r="T409" i="22"/>
  <c r="T404" i="22"/>
  <c r="T403" i="22"/>
  <c r="T400" i="22"/>
  <c r="T398" i="22"/>
  <c r="T397" i="22"/>
  <c r="T396" i="22"/>
  <c r="T392" i="22"/>
  <c r="T386" i="22"/>
  <c r="T384" i="22"/>
  <c r="T379" i="22"/>
  <c r="T377" i="22"/>
  <c r="T376" i="22"/>
  <c r="T332" i="22"/>
  <c r="T331" i="22"/>
  <c r="T315" i="22"/>
  <c r="T218" i="22"/>
  <c r="T208" i="22"/>
  <c r="T104" i="22"/>
  <c r="AC13" i="2"/>
  <c r="T309" i="22"/>
  <c r="T308" i="22"/>
  <c r="AI461" i="22"/>
  <c r="T460" i="22"/>
  <c r="T459" i="22"/>
  <c r="T457" i="22"/>
  <c r="T456" i="22"/>
  <c r="T455" i="22"/>
  <c r="T454" i="22"/>
  <c r="T453" i="22"/>
  <c r="T452" i="22"/>
  <c r="T451" i="22"/>
  <c r="T450" i="22"/>
  <c r="T449" i="22"/>
  <c r="T448" i="22"/>
  <c r="T447" i="22"/>
  <c r="T446" i="22"/>
  <c r="T445" i="22"/>
  <c r="T444" i="22"/>
  <c r="T441" i="22"/>
  <c r="T440" i="22"/>
  <c r="T438" i="22"/>
  <c r="T435" i="22"/>
  <c r="T434" i="22"/>
  <c r="T433" i="22"/>
  <c r="T432" i="22"/>
  <c r="T431" i="22"/>
  <c r="T430" i="22"/>
  <c r="T414" i="22"/>
  <c r="T412" i="22"/>
  <c r="T410" i="22"/>
  <c r="T408" i="22"/>
  <c r="T389" i="22"/>
  <c r="T388" i="22"/>
  <c r="T383" i="22"/>
  <c r="T381" i="22"/>
  <c r="T374" i="22"/>
  <c r="T373" i="22"/>
  <c r="T371" i="22"/>
  <c r="T363" i="22"/>
  <c r="T329" i="22"/>
  <c r="T327" i="22"/>
  <c r="T326" i="22"/>
  <c r="T325" i="22"/>
  <c r="T322" i="22"/>
  <c r="T220" i="22"/>
  <c r="T215" i="22"/>
  <c r="T313" i="22"/>
  <c r="T361" i="22"/>
  <c r="T360" i="22"/>
  <c r="T359" i="22"/>
  <c r="T358" i="22"/>
  <c r="T357" i="22"/>
  <c r="T355" i="22"/>
  <c r="T354" i="22"/>
  <c r="T353" i="22"/>
  <c r="T352" i="22"/>
  <c r="T351" i="22"/>
  <c r="T350" i="22"/>
  <c r="T349" i="22"/>
  <c r="T348" i="22"/>
  <c r="T347" i="22"/>
  <c r="T346" i="22"/>
  <c r="T345" i="22"/>
  <c r="T344" i="22"/>
  <c r="T343" i="22"/>
  <c r="T342" i="22"/>
  <c r="T341" i="22"/>
  <c r="T340" i="22"/>
  <c r="T339" i="22"/>
  <c r="T338" i="22"/>
  <c r="T336" i="22"/>
  <c r="T335" i="22"/>
  <c r="T333" i="22"/>
  <c r="T330" i="22"/>
  <c r="T328" i="22"/>
  <c r="T323" i="22"/>
  <c r="T320" i="22"/>
  <c r="T317" i="22"/>
  <c r="T316" i="22"/>
  <c r="AI315" i="22"/>
  <c r="T214" i="22"/>
  <c r="T212" i="22"/>
  <c r="T210" i="22"/>
  <c r="T207" i="22"/>
  <c r="T106" i="22"/>
  <c r="AC12" i="2"/>
  <c r="T312" i="22"/>
  <c r="T306" i="22"/>
  <c r="T303" i="22"/>
  <c r="T302" i="22"/>
  <c r="T301" i="22"/>
  <c r="T300" i="22"/>
  <c r="T299" i="22"/>
  <c r="T298" i="22"/>
  <c r="T296" i="22"/>
  <c r="T295" i="22"/>
  <c r="T294" i="22"/>
  <c r="T293" i="22"/>
  <c r="T292" i="22"/>
  <c r="T291" i="22"/>
  <c r="T290" i="22"/>
  <c r="T289" i="22"/>
  <c r="T288" i="22"/>
  <c r="T287" i="22"/>
  <c r="T285" i="22"/>
  <c r="T284" i="22"/>
  <c r="T282" i="22"/>
  <c r="T281" i="22"/>
  <c r="T280" i="22"/>
  <c r="T279" i="22"/>
  <c r="T278" i="22"/>
  <c r="T277" i="22"/>
  <c r="T276" i="22"/>
  <c r="T275" i="22"/>
  <c r="T274" i="22"/>
  <c r="T273" i="22"/>
  <c r="T272" i="22"/>
  <c r="T271" i="22"/>
  <c r="T269" i="22"/>
  <c r="T266" i="22"/>
  <c r="T265" i="22"/>
  <c r="T264" i="22"/>
  <c r="T261" i="22"/>
  <c r="T259" i="22"/>
  <c r="T258" i="22"/>
  <c r="T257" i="22"/>
  <c r="T256" i="22"/>
  <c r="T255" i="22"/>
  <c r="T252" i="22"/>
  <c r="T251" i="22"/>
  <c r="T250" i="22"/>
  <c r="T249" i="22"/>
  <c r="T248" i="22"/>
  <c r="T247" i="22"/>
  <c r="T245" i="22"/>
  <c r="T244" i="22"/>
  <c r="T243" i="22"/>
  <c r="T242" i="22"/>
  <c r="T241" i="22"/>
  <c r="T240" i="22"/>
  <c r="T239" i="22"/>
  <c r="T238" i="22"/>
  <c r="T237" i="22"/>
  <c r="T234" i="22"/>
  <c r="T233" i="22"/>
  <c r="T231" i="22"/>
  <c r="T230" i="22"/>
  <c r="T229" i="22"/>
  <c r="T228" i="22"/>
  <c r="T227" i="22"/>
  <c r="T226" i="22"/>
  <c r="T225" i="22"/>
  <c r="T224" i="22"/>
  <c r="T223" i="22"/>
  <c r="T222" i="22"/>
  <c r="T221" i="22"/>
  <c r="AI120" i="22"/>
  <c r="T116" i="22"/>
  <c r="T111" i="22"/>
  <c r="T108" i="22"/>
  <c r="T314" i="22"/>
  <c r="AI103" i="22"/>
  <c r="T98" i="22"/>
  <c r="T97" i="22"/>
  <c r="AI96" i="22"/>
  <c r="T92" i="22"/>
  <c r="AC10" i="2"/>
  <c r="AC9" i="2"/>
  <c r="U9" i="2"/>
  <c r="AC8" i="2"/>
  <c r="U5" i="2"/>
  <c r="AC4" i="2"/>
  <c r="T205" i="22"/>
  <c r="T204" i="22"/>
  <c r="T201" i="22"/>
  <c r="T200" i="22"/>
  <c r="T199" i="22"/>
  <c r="T198" i="22"/>
  <c r="T197" i="22"/>
  <c r="T194" i="22"/>
  <c r="T193" i="22"/>
  <c r="T191" i="22"/>
  <c r="T190" i="22"/>
  <c r="T189" i="22"/>
  <c r="T188" i="22"/>
  <c r="T187" i="22"/>
  <c r="T186" i="22"/>
  <c r="T183" i="22"/>
  <c r="T182" i="22"/>
  <c r="T180" i="22"/>
  <c r="T179" i="22"/>
  <c r="T178" i="22"/>
  <c r="T177" i="22"/>
  <c r="T176" i="22"/>
  <c r="T175" i="22"/>
  <c r="T174" i="22"/>
  <c r="T173" i="22"/>
  <c r="T172" i="22"/>
  <c r="T171" i="22"/>
  <c r="T170" i="22"/>
  <c r="T169" i="22"/>
  <c r="T167" i="22"/>
  <c r="T166" i="22"/>
  <c r="T164" i="22"/>
  <c r="T163" i="22"/>
  <c r="T162" i="22"/>
  <c r="T159" i="22"/>
  <c r="T157" i="22"/>
  <c r="T156" i="22"/>
  <c r="T155" i="22"/>
  <c r="T154" i="22"/>
  <c r="T153" i="22"/>
  <c r="T150" i="22"/>
  <c r="T149" i="22"/>
  <c r="T148" i="22"/>
  <c r="T147" i="22"/>
  <c r="T146" i="22"/>
  <c r="T143" i="22"/>
  <c r="T142" i="22"/>
  <c r="T140" i="22"/>
  <c r="T139" i="22"/>
  <c r="T137" i="22"/>
  <c r="T136" i="22"/>
  <c r="T135" i="22"/>
  <c r="T132" i="22"/>
  <c r="T131" i="22"/>
  <c r="T129" i="22"/>
  <c r="T128" i="22"/>
  <c r="T127" i="22"/>
  <c r="T126" i="22"/>
  <c r="T125" i="22"/>
  <c r="T124" i="22"/>
  <c r="T123" i="22"/>
  <c r="T122" i="22"/>
  <c r="T121" i="22"/>
  <c r="T310" i="22"/>
  <c r="AI116" i="22"/>
  <c r="T113" i="22"/>
  <c r="AI111" i="22"/>
  <c r="AI108" i="22"/>
  <c r="AI106" i="22"/>
  <c r="T103" i="22"/>
  <c r="AI102" i="22"/>
  <c r="T99" i="22"/>
  <c r="AI97" i="22"/>
  <c r="AI95" i="22"/>
  <c r="AI92" i="22"/>
  <c r="AI91" i="22"/>
  <c r="U17" i="2"/>
  <c r="T53" i="2"/>
  <c r="U23" i="2"/>
  <c r="U22" i="2"/>
  <c r="T88" i="22"/>
  <c r="T86" i="22"/>
  <c r="T85" i="22"/>
  <c r="T84" i="22"/>
  <c r="T81" i="22"/>
  <c r="T80" i="22"/>
  <c r="T78" i="22"/>
  <c r="T77" i="22"/>
  <c r="T76" i="22"/>
  <c r="T75" i="22"/>
  <c r="T74" i="22"/>
  <c r="T73" i="22"/>
  <c r="T72" i="22"/>
  <c r="T71" i="22"/>
  <c r="T70" i="22"/>
  <c r="T69" i="22"/>
  <c r="T68" i="22"/>
  <c r="T67" i="22"/>
  <c r="T65" i="22"/>
  <c r="T64" i="22"/>
  <c r="T62" i="22"/>
  <c r="T61" i="22"/>
  <c r="T60" i="22"/>
  <c r="T57" i="22"/>
  <c r="T55" i="22"/>
  <c r="T54" i="22"/>
  <c r="T53" i="22"/>
  <c r="T52" i="22"/>
  <c r="T51" i="22"/>
  <c r="T48" i="22"/>
  <c r="T47" i="22"/>
  <c r="T46" i="22"/>
  <c r="T45" i="22"/>
  <c r="T44" i="22"/>
  <c r="T41" i="22"/>
  <c r="T40" i="22"/>
  <c r="T37" i="22"/>
  <c r="T35" i="22"/>
  <c r="T34" i="22"/>
  <c r="T33" i="22"/>
  <c r="T30" i="22"/>
  <c r="T29" i="22"/>
  <c r="T27" i="22"/>
  <c r="T26" i="22"/>
  <c r="T25" i="22"/>
  <c r="T24" i="22"/>
  <c r="T23" i="22"/>
  <c r="T22" i="22"/>
  <c r="T21" i="22"/>
  <c r="T20" i="22"/>
  <c r="T19" i="22"/>
  <c r="T18" i="22"/>
  <c r="T17" i="22"/>
  <c r="T16" i="22"/>
  <c r="T14" i="22"/>
  <c r="T13" i="22"/>
  <c r="T11" i="22"/>
  <c r="T10" i="22"/>
  <c r="T9" i="22"/>
  <c r="T6" i="22"/>
  <c r="T4" i="22"/>
  <c r="U51" i="2"/>
  <c r="U43" i="2"/>
  <c r="U29" i="2"/>
  <c r="U12" i="2"/>
  <c r="U48" i="2"/>
  <c r="AC6" i="2"/>
  <c r="P57" i="20"/>
  <c r="O57" i="20"/>
  <c r="U26" i="2"/>
  <c r="U16" i="2"/>
  <c r="V16" i="2" s="1"/>
  <c r="F57" i="21" l="1"/>
  <c r="F58" i="21"/>
  <c r="F59" i="21"/>
  <c r="J57" i="21"/>
  <c r="J58" i="21"/>
  <c r="J59" i="21"/>
  <c r="L57" i="21"/>
  <c r="L58" i="21"/>
  <c r="L59" i="21"/>
  <c r="G57" i="21"/>
  <c r="G58" i="21"/>
  <c r="G59" i="21"/>
  <c r="E57" i="21"/>
  <c r="E58" i="21"/>
  <c r="E59" i="21"/>
  <c r="H57" i="21"/>
  <c r="H58" i="21"/>
  <c r="H59" i="21"/>
  <c r="K57" i="21"/>
  <c r="K58" i="21"/>
  <c r="K59" i="21"/>
  <c r="I57" i="21"/>
  <c r="I58" i="21"/>
  <c r="I59" i="21"/>
  <c r="V27" i="2"/>
  <c r="V41" i="2"/>
  <c r="V34" i="2"/>
  <c r="V46" i="2"/>
  <c r="V36" i="2"/>
  <c r="V15" i="2"/>
  <c r="V13" i="2"/>
  <c r="V18" i="2"/>
  <c r="V19" i="2"/>
  <c r="V21" i="2"/>
  <c r="V33" i="2"/>
  <c r="V39" i="2"/>
  <c r="V40" i="2"/>
  <c r="V44" i="2"/>
  <c r="V50" i="2"/>
  <c r="V14" i="2"/>
  <c r="V7" i="2"/>
  <c r="V32" i="2"/>
  <c r="V35" i="2"/>
  <c r="V45" i="2"/>
  <c r="V47" i="2"/>
  <c r="V11" i="2"/>
  <c r="V30" i="2"/>
  <c r="V31" i="2"/>
  <c r="V49" i="2"/>
  <c r="V25" i="2"/>
  <c r="V42" i="2"/>
  <c r="V10" i="2"/>
  <c r="V24" i="2"/>
  <c r="V38" i="2"/>
  <c r="V52" i="2"/>
  <c r="V8" i="2"/>
  <c r="V6" i="2"/>
  <c r="V4" i="2"/>
  <c r="V37" i="2"/>
  <c r="V20" i="2"/>
  <c r="V2" i="2"/>
  <c r="U53" i="2"/>
  <c r="U54" i="2" s="1"/>
  <c r="D50" i="2"/>
  <c r="D51" i="2"/>
  <c r="B27" i="2" s="1"/>
  <c r="B53" i="2" a="1"/>
  <c r="B53" i="2" s="1"/>
  <c r="B8" i="2" s="1"/>
  <c r="C8" i="2" s="1"/>
  <c r="B58" i="2" a="1"/>
  <c r="B58" i="2" s="1"/>
  <c r="B13" i="2" s="1"/>
  <c r="C13" i="2" s="1"/>
  <c r="B60" i="2" a="1"/>
  <c r="B60" i="2" s="1"/>
  <c r="B15" i="2" s="1"/>
  <c r="C15" i="2" s="1"/>
  <c r="B64" i="2" a="1"/>
  <c r="B64" i="2" s="1"/>
  <c r="B19" i="2" s="1"/>
  <c r="B52" i="2" a="1"/>
  <c r="B52" i="2" s="1"/>
  <c r="B7" i="2" s="1"/>
  <c r="C7" i="2" s="1"/>
  <c r="B55" i="2" a="1"/>
  <c r="B55" i="2" s="1"/>
  <c r="B10" i="2" s="1"/>
  <c r="C10" i="2" s="1"/>
  <c r="B56" i="2" a="1"/>
  <c r="B56" i="2" s="1"/>
  <c r="B11" i="2" s="1"/>
  <c r="C11" i="2" s="1"/>
  <c r="B57" i="2" a="1"/>
  <c r="B57" i="2" s="1"/>
  <c r="B12" i="2" s="1"/>
  <c r="C12" i="2" s="1"/>
  <c r="B59" i="2" a="1"/>
  <c r="B59" i="2" s="1"/>
  <c r="B14" i="2" s="1"/>
  <c r="C14" i="2" s="1"/>
  <c r="B61" i="2" a="1"/>
  <c r="B61" i="2" s="1"/>
  <c r="B16" i="2" s="1"/>
  <c r="C16" i="2" s="1"/>
  <c r="B65" i="2" a="1"/>
  <c r="B65" i="2" s="1"/>
  <c r="B20" i="2" s="1"/>
  <c r="B54" i="2" a="1"/>
  <c r="B54" i="2" s="1"/>
  <c r="B9" i="2" s="1"/>
  <c r="C9" i="2" s="1"/>
  <c r="B50" i="2" a="1"/>
  <c r="B63" i="2" a="1"/>
  <c r="B63" i="2" s="1"/>
  <c r="B18" i="2" s="1"/>
  <c r="C18" i="2" s="1"/>
  <c r="B62" i="2" a="1"/>
  <c r="B62" i="2" s="1"/>
  <c r="B17" i="2" s="1"/>
  <c r="C17" i="2" s="1"/>
  <c r="F65" i="20"/>
  <c r="F63" i="20"/>
  <c r="F64" i="20"/>
  <c r="F57" i="20"/>
  <c r="E57" i="20"/>
  <c r="E65" i="20"/>
  <c r="E63" i="20"/>
  <c r="E64" i="20"/>
  <c r="V615" i="22"/>
  <c r="V614" i="22"/>
  <c r="V613" i="22"/>
  <c r="V612" i="22"/>
  <c r="V610" i="22"/>
  <c r="V609" i="22"/>
  <c r="V608" i="22"/>
  <c r="V607" i="22"/>
  <c r="V606" i="22"/>
  <c r="V605" i="22"/>
  <c r="V604" i="22"/>
  <c r="V603" i="22"/>
  <c r="V602" i="22"/>
  <c r="V601" i="22"/>
  <c r="V600" i="22"/>
  <c r="V599" i="22"/>
  <c r="V598" i="22"/>
  <c r="V597" i="22"/>
  <c r="V596" i="22"/>
  <c r="V595" i="22"/>
  <c r="V594" i="22"/>
  <c r="V593" i="22"/>
  <c r="V592" i="22"/>
  <c r="V591" i="22"/>
  <c r="V590" i="22"/>
  <c r="V588" i="22"/>
  <c r="V587" i="22"/>
  <c r="V586" i="22"/>
  <c r="V585" i="22"/>
  <c r="V584" i="22"/>
  <c r="V583" i="22"/>
  <c r="V582" i="22"/>
  <c r="V581" i="22"/>
  <c r="V580" i="22"/>
  <c r="V579" i="22"/>
  <c r="V578" i="22"/>
  <c r="V575" i="22"/>
  <c r="V574" i="22"/>
  <c r="V572" i="22"/>
  <c r="V571" i="22"/>
  <c r="V570" i="22"/>
  <c r="V568" i="22"/>
  <c r="V567" i="22"/>
  <c r="V565" i="22"/>
  <c r="V564" i="22"/>
  <c r="V563" i="22"/>
  <c r="V562" i="22"/>
  <c r="V561" i="22"/>
  <c r="V559" i="22"/>
  <c r="V558" i="22"/>
  <c r="V557" i="22"/>
  <c r="V556" i="22"/>
  <c r="V555" i="22"/>
  <c r="V554" i="22"/>
  <c r="V553" i="22"/>
  <c r="V552" i="22"/>
  <c r="V551" i="22"/>
  <c r="V550" i="22"/>
  <c r="V549" i="22"/>
  <c r="V548" i="22"/>
  <c r="V547" i="22"/>
  <c r="V546" i="22"/>
  <c r="V545" i="22"/>
  <c r="V544" i="22"/>
  <c r="V543" i="22"/>
  <c r="V542" i="22"/>
  <c r="V541" i="22"/>
  <c r="V540" i="22"/>
  <c r="V539" i="22"/>
  <c r="V537" i="22"/>
  <c r="V536" i="22"/>
  <c r="V535" i="22"/>
  <c r="V534" i="22"/>
  <c r="V533" i="22"/>
  <c r="V532" i="22"/>
  <c r="V531" i="22"/>
  <c r="V530" i="22"/>
  <c r="V529" i="22"/>
  <c r="V528" i="22"/>
  <c r="V527" i="22"/>
  <c r="V526" i="22"/>
  <c r="V524" i="22"/>
  <c r="V523" i="22"/>
  <c r="V521" i="22"/>
  <c r="V520" i="22"/>
  <c r="V519" i="22"/>
  <c r="V428" i="22"/>
  <c r="V427" i="22"/>
  <c r="V426" i="22"/>
  <c r="V425" i="22"/>
  <c r="V424" i="22"/>
  <c r="V422" i="22"/>
  <c r="V421" i="22"/>
  <c r="V419" i="22"/>
  <c r="V418" i="22"/>
  <c r="V417" i="22"/>
  <c r="V517" i="22"/>
  <c r="V516" i="22"/>
  <c r="V514" i="22"/>
  <c r="V513" i="22"/>
  <c r="V512" i="22"/>
  <c r="V511" i="22"/>
  <c r="V510" i="22"/>
  <c r="V508" i="22"/>
  <c r="V507" i="22"/>
  <c r="V506" i="22"/>
  <c r="V505" i="22"/>
  <c r="V504" i="22"/>
  <c r="V503" i="22"/>
  <c r="V502" i="22"/>
  <c r="V501" i="22"/>
  <c r="V500" i="22"/>
  <c r="V499" i="22"/>
  <c r="V498" i="22"/>
  <c r="V497" i="22"/>
  <c r="V496" i="22"/>
  <c r="V495" i="22"/>
  <c r="V494" i="22"/>
  <c r="V493" i="22"/>
  <c r="V492" i="22"/>
  <c r="V491" i="22"/>
  <c r="V490" i="22"/>
  <c r="V489" i="22"/>
  <c r="V488" i="22"/>
  <c r="V486" i="22"/>
  <c r="V302" i="22"/>
  <c r="V301" i="22"/>
  <c r="V298" i="22"/>
  <c r="V296" i="22"/>
  <c r="V291" i="22"/>
  <c r="V284" i="22"/>
  <c r="V282" i="22"/>
  <c r="V266" i="22"/>
  <c r="V261" i="22"/>
  <c r="V259" i="22"/>
  <c r="V255" i="22"/>
  <c r="V247" i="22"/>
  <c r="V245" i="22"/>
  <c r="V243" i="22"/>
  <c r="V241" i="22"/>
  <c r="V238" i="22"/>
  <c r="V234" i="22"/>
  <c r="V197" i="22"/>
  <c r="V194" i="22"/>
  <c r="V193" i="22"/>
  <c r="V190" i="22"/>
  <c r="V183" i="22"/>
  <c r="V178" i="22"/>
  <c r="V177" i="22"/>
  <c r="V176" i="22"/>
  <c r="V175" i="22"/>
  <c r="V173" i="22"/>
  <c r="V172" i="22"/>
  <c r="V171" i="22"/>
  <c r="V170" i="22"/>
  <c r="V166" i="22"/>
  <c r="V163" i="22"/>
  <c r="V157" i="22"/>
  <c r="V156" i="22"/>
  <c r="V155" i="22"/>
  <c r="V149" i="22"/>
  <c r="V148" i="22"/>
  <c r="V147" i="22"/>
  <c r="V146" i="22"/>
  <c r="V143" i="22"/>
  <c r="V142" i="22"/>
  <c r="V137" i="22"/>
  <c r="V136" i="22"/>
  <c r="V127" i="22"/>
  <c r="V485" i="22"/>
  <c r="V484" i="22"/>
  <c r="V483" i="22"/>
  <c r="V482" i="22"/>
  <c r="V481" i="22"/>
  <c r="V480" i="22"/>
  <c r="V479" i="22"/>
  <c r="V478" i="22"/>
  <c r="V477" i="22"/>
  <c r="V476" i="22"/>
  <c r="V475" i="22"/>
  <c r="V473" i="22"/>
  <c r="V472" i="22"/>
  <c r="V470" i="22"/>
  <c r="V468" i="22"/>
  <c r="V466" i="22"/>
  <c r="V465" i="22"/>
  <c r="V463" i="22"/>
  <c r="V462" i="22"/>
  <c r="V460" i="22"/>
  <c r="V459" i="22"/>
  <c r="V457" i="22"/>
  <c r="V456" i="22"/>
  <c r="V455" i="22"/>
  <c r="V454" i="22"/>
  <c r="V453" i="22"/>
  <c r="V452" i="22"/>
  <c r="V451" i="22"/>
  <c r="V450" i="22"/>
  <c r="V449" i="22"/>
  <c r="V448" i="22"/>
  <c r="V447" i="22"/>
  <c r="V446" i="22"/>
  <c r="V445" i="22"/>
  <c r="V444" i="22"/>
  <c r="V441" i="22"/>
  <c r="V440" i="22"/>
  <c r="V438" i="22"/>
  <c r="V435" i="22"/>
  <c r="V434" i="22"/>
  <c r="V433" i="22"/>
  <c r="V432" i="22"/>
  <c r="V431" i="22"/>
  <c r="V430" i="22"/>
  <c r="V429" i="22"/>
  <c r="T54" i="2"/>
  <c r="T55" i="2" s="1"/>
  <c r="S54" i="2"/>
  <c r="S55" i="2" s="1"/>
  <c r="V414" i="22"/>
  <c r="V412" i="22"/>
  <c r="V411" i="22"/>
  <c r="V410" i="22"/>
  <c r="V409" i="22"/>
  <c r="V408" i="22"/>
  <c r="V406" i="22"/>
  <c r="V405" i="22"/>
  <c r="V404" i="22"/>
  <c r="V403" i="22"/>
  <c r="V402" i="22"/>
  <c r="V401" i="22"/>
  <c r="V400" i="22"/>
  <c r="V399" i="22"/>
  <c r="V398" i="22"/>
  <c r="V397" i="22"/>
  <c r="V396" i="22"/>
  <c r="V395" i="22"/>
  <c r="V394" i="22"/>
  <c r="V393" i="22"/>
  <c r="V392" i="22"/>
  <c r="V391" i="22"/>
  <c r="V390" i="22"/>
  <c r="V389" i="22"/>
  <c r="V388" i="22"/>
  <c r="V387" i="22"/>
  <c r="V386" i="22"/>
  <c r="V384" i="22"/>
  <c r="V383" i="22"/>
  <c r="V382" i="22"/>
  <c r="V381" i="22"/>
  <c r="V380" i="22"/>
  <c r="V379" i="22"/>
  <c r="V378" i="22"/>
  <c r="V377" i="22"/>
  <c r="V376" i="22"/>
  <c r="V375" i="22"/>
  <c r="V374" i="22"/>
  <c r="V373" i="22"/>
  <c r="V371" i="22"/>
  <c r="V368" i="22"/>
  <c r="V367" i="22"/>
  <c r="V366" i="22"/>
  <c r="V364" i="22"/>
  <c r="V363" i="22"/>
  <c r="V361" i="22"/>
  <c r="V360" i="22"/>
  <c r="V359" i="22"/>
  <c r="V358" i="22"/>
  <c r="V357" i="22"/>
  <c r="V355" i="22"/>
  <c r="V354" i="22"/>
  <c r="V353" i="22"/>
  <c r="V352" i="22"/>
  <c r="V351" i="22"/>
  <c r="V350" i="22"/>
  <c r="V349" i="22"/>
  <c r="V348" i="22"/>
  <c r="V347" i="22"/>
  <c r="V346" i="22"/>
  <c r="V345" i="22"/>
  <c r="V344" i="22"/>
  <c r="V343" i="22"/>
  <c r="V342" i="22"/>
  <c r="V341" i="22"/>
  <c r="V340" i="22"/>
  <c r="V339" i="22"/>
  <c r="V338" i="22"/>
  <c r="V336" i="22"/>
  <c r="V335" i="22"/>
  <c r="V333" i="22"/>
  <c r="V332" i="22"/>
  <c r="V331" i="22"/>
  <c r="V330" i="22"/>
  <c r="V329" i="22"/>
  <c r="V328" i="22"/>
  <c r="V327" i="22"/>
  <c r="V326" i="22"/>
  <c r="V325" i="22"/>
  <c r="V324" i="22"/>
  <c r="V323" i="22"/>
  <c r="V322" i="22"/>
  <c r="V320" i="22"/>
  <c r="V317" i="22"/>
  <c r="V316" i="22"/>
  <c r="V315" i="22"/>
  <c r="V220" i="22"/>
  <c r="V218" i="22"/>
  <c r="V217" i="22"/>
  <c r="V215" i="22"/>
  <c r="V214" i="22"/>
  <c r="V213" i="22"/>
  <c r="V212" i="22"/>
  <c r="V210" i="22"/>
  <c r="V208" i="22"/>
  <c r="V116" i="22"/>
  <c r="V113" i="22"/>
  <c r="V111" i="22"/>
  <c r="V108" i="22"/>
  <c r="V103" i="22"/>
  <c r="V97" i="22"/>
  <c r="V92" i="22"/>
  <c r="V314" i="22"/>
  <c r="V312" i="22"/>
  <c r="V310" i="22"/>
  <c r="V309" i="22"/>
  <c r="V306" i="22"/>
  <c r="V303" i="22"/>
  <c r="V299" i="22"/>
  <c r="V295" i="22"/>
  <c r="V294" i="22"/>
  <c r="V290" i="22"/>
  <c r="V289" i="22"/>
  <c r="V288" i="22"/>
  <c r="V285" i="22"/>
  <c r="V281" i="22"/>
  <c r="V279" i="22"/>
  <c r="V278" i="22"/>
  <c r="V277" i="22"/>
  <c r="V276" i="22"/>
  <c r="V275" i="22"/>
  <c r="V274" i="22"/>
  <c r="V273" i="22"/>
  <c r="V272" i="22"/>
  <c r="V271" i="22"/>
  <c r="V269" i="22"/>
  <c r="V265" i="22"/>
  <c r="V264" i="22"/>
  <c r="V252" i="22"/>
  <c r="V251" i="22"/>
  <c r="V250" i="22"/>
  <c r="V249" i="22"/>
  <c r="V244" i="22"/>
  <c r="V240" i="22"/>
  <c r="V199" i="22"/>
  <c r="V182" i="22"/>
  <c r="V180" i="22"/>
  <c r="V169" i="22"/>
  <c r="V164" i="22"/>
  <c r="V159" i="22"/>
  <c r="V154" i="22"/>
  <c r="V153" i="22"/>
  <c r="V140" i="22"/>
  <c r="V139" i="22"/>
  <c r="V132" i="22"/>
  <c r="V129" i="22"/>
  <c r="V128" i="22"/>
  <c r="V126" i="22"/>
  <c r="V125" i="22"/>
  <c r="V123" i="22"/>
  <c r="V121" i="22"/>
  <c r="V98" i="22"/>
  <c r="V313" i="22"/>
  <c r="V308" i="22"/>
  <c r="V300" i="22"/>
  <c r="V293" i="22"/>
  <c r="V292" i="22"/>
  <c r="V287" i="22"/>
  <c r="V280" i="22"/>
  <c r="V258" i="22"/>
  <c r="V257" i="22"/>
  <c r="V256" i="22"/>
  <c r="V248" i="22"/>
  <c r="V242" i="22"/>
  <c r="V239" i="22"/>
  <c r="V237" i="22"/>
  <c r="V233" i="22"/>
  <c r="V198" i="22"/>
  <c r="V189" i="22"/>
  <c r="V188" i="22"/>
  <c r="V187" i="22"/>
  <c r="V162" i="22"/>
  <c r="V150" i="22"/>
  <c r="V131" i="22"/>
  <c r="V124" i="22"/>
  <c r="V122" i="22"/>
  <c r="V231" i="22"/>
  <c r="V230" i="22"/>
  <c r="V229" i="22"/>
  <c r="V228" i="22"/>
  <c r="V227" i="22"/>
  <c r="V226" i="22"/>
  <c r="V225" i="22"/>
  <c r="V224" i="22"/>
  <c r="V223" i="22"/>
  <c r="V222" i="22"/>
  <c r="V221" i="22"/>
  <c r="V207" i="22"/>
  <c r="V106" i="22"/>
  <c r="V99" i="22"/>
  <c r="V205" i="22"/>
  <c r="V204" i="22"/>
  <c r="V201" i="22"/>
  <c r="V200" i="22"/>
  <c r="V191" i="22"/>
  <c r="V186" i="22"/>
  <c r="V179" i="22"/>
  <c r="V174" i="22"/>
  <c r="V167" i="22"/>
  <c r="V135" i="22"/>
  <c r="D5" i="21"/>
  <c r="V88" i="22"/>
  <c r="V86" i="22"/>
  <c r="V85" i="22"/>
  <c r="V84" i="22"/>
  <c r="V81" i="22"/>
  <c r="V80" i="22"/>
  <c r="V78" i="22"/>
  <c r="V77" i="22"/>
  <c r="V76" i="22"/>
  <c r="V75" i="22"/>
  <c r="V74" i="22"/>
  <c r="V73" i="22"/>
  <c r="V72" i="22"/>
  <c r="V71" i="22"/>
  <c r="V70" i="22"/>
  <c r="V69" i="22"/>
  <c r="V68" i="22"/>
  <c r="V67" i="22"/>
  <c r="V65" i="22"/>
  <c r="V64" i="22"/>
  <c r="V62" i="22"/>
  <c r="V61" i="22"/>
  <c r="V60" i="22"/>
  <c r="V57" i="22"/>
  <c r="V55" i="22"/>
  <c r="V54" i="22"/>
  <c r="V53" i="22"/>
  <c r="V52" i="22"/>
  <c r="V51" i="22"/>
  <c r="V48" i="22"/>
  <c r="V47" i="22"/>
  <c r="V46" i="22"/>
  <c r="V45" i="22"/>
  <c r="V44" i="22"/>
  <c r="V41" i="22"/>
  <c r="V40" i="22"/>
  <c r="V37" i="22"/>
  <c r="V35" i="22"/>
  <c r="V34" i="22"/>
  <c r="V33" i="22"/>
  <c r="V30" i="22"/>
  <c r="V29" i="22"/>
  <c r="V27" i="22"/>
  <c r="V26" i="22"/>
  <c r="V25" i="22"/>
  <c r="V24" i="22"/>
  <c r="V23" i="22"/>
  <c r="V22" i="22"/>
  <c r="V21" i="22"/>
  <c r="V20" i="22"/>
  <c r="V19" i="22"/>
  <c r="V18" i="22"/>
  <c r="V17" i="22"/>
  <c r="V16" i="22"/>
  <c r="V14" i="22"/>
  <c r="V13" i="22"/>
  <c r="V11" i="22"/>
  <c r="V10" i="22"/>
  <c r="V9" i="22"/>
  <c r="V6" i="22"/>
  <c r="V28" i="2"/>
  <c r="V9" i="2"/>
  <c r="V5" i="2"/>
  <c r="V3" i="2"/>
  <c r="V17" i="2"/>
  <c r="V23" i="2"/>
  <c r="V22" i="2"/>
  <c r="V51" i="2"/>
  <c r="V43" i="2"/>
  <c r="V29" i="2"/>
  <c r="V12" i="2"/>
  <c r="V48" i="2"/>
  <c r="V26" i="2"/>
  <c r="D66" i="2" l="1"/>
  <c r="B26" i="2"/>
  <c r="B42" i="2" s="1"/>
  <c r="B50" i="2"/>
  <c r="B51" i="2"/>
  <c r="B6" i="2" s="1"/>
  <c r="D59" i="21"/>
  <c r="D58" i="21"/>
  <c r="D57" i="21"/>
  <c r="E13" i="2"/>
  <c r="D14" i="2"/>
  <c r="C29" i="2" l="1"/>
  <c r="C37" i="2"/>
  <c r="C31" i="2"/>
  <c r="C28" i="2"/>
  <c r="C38" i="2"/>
  <c r="C36" i="2"/>
  <c r="C39" i="2"/>
  <c r="C35" i="2"/>
  <c r="C30" i="2"/>
  <c r="C33" i="2"/>
  <c r="C32" i="2"/>
  <c r="C34" i="2"/>
  <c r="E34" i="2" s="1"/>
  <c r="B66" i="2"/>
  <c r="B5" i="2"/>
  <c r="C5" i="2" l="1"/>
  <c r="E5" i="2" s="1"/>
  <c r="B22" i="2"/>
  <c r="E27" i="2"/>
  <c r="D35" i="2"/>
</calcChain>
</file>

<file path=xl/sharedStrings.xml><?xml version="1.0" encoding="utf-8"?>
<sst xmlns="http://schemas.openxmlformats.org/spreadsheetml/2006/main" count="2071" uniqueCount="251">
  <si>
    <t>平成11年度湿性沈着調査地点番号・地点名一覧</t>
  </si>
  <si>
    <t>地点名</t>
  </si>
  <si>
    <t>札幌北</t>
  </si>
  <si>
    <t>母子里</t>
  </si>
  <si>
    <t>札幌白石</t>
  </si>
  <si>
    <t>名川</t>
  </si>
  <si>
    <t>八森</t>
  </si>
  <si>
    <t>盛岡</t>
  </si>
  <si>
    <t>丸森</t>
  </si>
  <si>
    <t>1/5～1/17欠測（装置故障）　　　</t>
  </si>
  <si>
    <t>新潟</t>
  </si>
  <si>
    <t>新潟小新</t>
  </si>
  <si>
    <t>河内</t>
  </si>
  <si>
    <t>水戸</t>
  </si>
  <si>
    <t>前橋</t>
  </si>
  <si>
    <t>浦和</t>
  </si>
  <si>
    <t>騎西</t>
  </si>
  <si>
    <t>市原</t>
  </si>
  <si>
    <t>勝浦</t>
  </si>
  <si>
    <t>土気</t>
  </si>
  <si>
    <t>江東</t>
  </si>
  <si>
    <t>平塚</t>
  </si>
  <si>
    <t>磯子</t>
  </si>
  <si>
    <t>静岡</t>
  </si>
  <si>
    <t>小杉</t>
  </si>
  <si>
    <t>金沢</t>
  </si>
  <si>
    <t>4-7月ろ過式のため参考値</t>
  </si>
  <si>
    <t>鳥越</t>
  </si>
  <si>
    <t>福井</t>
  </si>
  <si>
    <t>伊自良</t>
  </si>
  <si>
    <t>豊橋</t>
  </si>
  <si>
    <t>四日市</t>
  </si>
  <si>
    <t>緑</t>
  </si>
  <si>
    <t>大津</t>
  </si>
  <si>
    <t>9月のみイオンバランスが良くないため採用すべきでない。（平木）</t>
  </si>
  <si>
    <t>周山</t>
  </si>
  <si>
    <t>池田</t>
  </si>
  <si>
    <t>奈良</t>
  </si>
  <si>
    <t>印南</t>
  </si>
  <si>
    <t>隣接道路のセメント舗装のため材料等の混入等が思料される。（２月１４日から２月２１日）</t>
  </si>
  <si>
    <t>神戸須磨</t>
  </si>
  <si>
    <t>岡山</t>
  </si>
  <si>
    <t>鳥取</t>
  </si>
  <si>
    <t>3月黄砂あり</t>
  </si>
  <si>
    <t>松江</t>
  </si>
  <si>
    <t>倉橋島</t>
  </si>
  <si>
    <t>広島安佐南</t>
  </si>
  <si>
    <t>香北</t>
  </si>
  <si>
    <t>8月ｵｰﾊﾞｰﾌﾛｰ(観測所雨量:502mm)325.9mm採取65％
9月ｵｰﾊﾞｰﾌﾛｰ(観測所雨量:361mm)312.1mm採取86％
3月黄砂多量</t>
  </si>
  <si>
    <t>山口</t>
  </si>
  <si>
    <t>測定値は、一降雨毎のデータを各期間中にあてはめ加重平均した。</t>
  </si>
  <si>
    <t>大宰府</t>
  </si>
  <si>
    <t>福岡</t>
  </si>
  <si>
    <t>5/6～10,10～17降水量0
7/26～8/2欠測
10/18～25降水量0
12/13～20欠測,12/27～1/4降水量0</t>
  </si>
  <si>
    <t>佐賀</t>
  </si>
  <si>
    <t>式見</t>
  </si>
  <si>
    <t>人吉</t>
  </si>
  <si>
    <t>阿蘇</t>
  </si>
  <si>
    <t>大分</t>
  </si>
  <si>
    <t>3月黄砂</t>
  </si>
  <si>
    <t>宮崎</t>
  </si>
  <si>
    <t>喜入</t>
  </si>
  <si>
    <t>7/12～7/19欠測.8/2～8/11欠測</t>
  </si>
  <si>
    <t>大里</t>
  </si>
  <si>
    <t>全データ数</t>
  </si>
  <si>
    <t>R1範囲外の個数</t>
  </si>
  <si>
    <t>R2範囲外の個数</t>
  </si>
  <si>
    <t>規格外総数</t>
  </si>
  <si>
    <t>順位</t>
  </si>
  <si>
    <t>R1</t>
  </si>
  <si>
    <t>4月</t>
  </si>
  <si>
    <t>データ区間</t>
  </si>
  <si>
    <t>頻度</t>
  </si>
  <si>
    <t>5月</t>
  </si>
  <si>
    <t>6月</t>
  </si>
  <si>
    <t>&lt;-35</t>
  </si>
  <si>
    <t>7月</t>
  </si>
  <si>
    <t>-35～-30</t>
  </si>
  <si>
    <t>8月</t>
  </si>
  <si>
    <t>-30～-25</t>
  </si>
  <si>
    <t>9月</t>
  </si>
  <si>
    <t>-25～-20</t>
  </si>
  <si>
    <t>10月</t>
  </si>
  <si>
    <t>-20～-15</t>
  </si>
  <si>
    <t>11月</t>
  </si>
  <si>
    <t>-15～-10</t>
  </si>
  <si>
    <t>12月</t>
  </si>
  <si>
    <t>-10～-5</t>
  </si>
  <si>
    <t>1月</t>
  </si>
  <si>
    <t>-5～0</t>
  </si>
  <si>
    <t>2月</t>
  </si>
  <si>
    <t>0～5</t>
  </si>
  <si>
    <t>3月</t>
  </si>
  <si>
    <t>5～10</t>
  </si>
  <si>
    <t>10～15</t>
  </si>
  <si>
    <t>15～20</t>
  </si>
  <si>
    <t>20～25</t>
  </si>
  <si>
    <t>25～30</t>
  </si>
  <si>
    <t>30～35</t>
  </si>
  <si>
    <t>&gt;35</t>
  </si>
  <si>
    <t>次の級</t>
  </si>
  <si>
    <t>R2</t>
  </si>
  <si>
    <t>R1範囲（XX以下）</t>
  </si>
  <si>
    <t>R1頻度</t>
  </si>
  <si>
    <t>R2範囲（XX以下）</t>
  </si>
  <si>
    <t>R2頻度</t>
  </si>
  <si>
    <t>平成11年度湿性沈着調査開始年月日</t>
  </si>
  <si>
    <t>４月開始</t>
  </si>
  <si>
    <t>４月終了</t>
  </si>
  <si>
    <t>５月開始</t>
  </si>
  <si>
    <t>５月終了</t>
  </si>
  <si>
    <t>６月開始</t>
  </si>
  <si>
    <t>６月終了</t>
  </si>
  <si>
    <t>７月開始</t>
  </si>
  <si>
    <t>７月終了</t>
  </si>
  <si>
    <t>８月開始</t>
  </si>
  <si>
    <t>８月終了</t>
  </si>
  <si>
    <t>９月開始</t>
  </si>
  <si>
    <t>９月終了</t>
  </si>
  <si>
    <t>１０月開始</t>
  </si>
  <si>
    <t>１０月終了</t>
  </si>
  <si>
    <t>１１月開始</t>
  </si>
  <si>
    <t>１１月終了</t>
  </si>
  <si>
    <t>１２月開始</t>
  </si>
  <si>
    <t>１２月終了</t>
  </si>
  <si>
    <t>１月開始</t>
  </si>
  <si>
    <t>１月終了</t>
  </si>
  <si>
    <t>２月開始</t>
  </si>
  <si>
    <t>２月終了</t>
  </si>
  <si>
    <t>３月開始</t>
  </si>
  <si>
    <t>３月終了</t>
  </si>
  <si>
    <t>000104</t>
  </si>
  <si>
    <t>000131</t>
  </si>
  <si>
    <t>000306</t>
  </si>
  <si>
    <t>000403</t>
  </si>
  <si>
    <t>991227</t>
  </si>
  <si>
    <t>000228</t>
  </si>
  <si>
    <t>000220</t>
  </si>
  <si>
    <t>991228</t>
  </si>
  <si>
    <t>000201</t>
  </si>
  <si>
    <t>000303</t>
  </si>
  <si>
    <t>991220</t>
  </si>
  <si>
    <t>000124</t>
  </si>
  <si>
    <t>000223</t>
  </si>
  <si>
    <t>000321</t>
  </si>
  <si>
    <t>000105</t>
  </si>
  <si>
    <t>前</t>
  </si>
  <si>
    <t>先</t>
  </si>
  <si>
    <t>全環研協議会　第3次酸性雨共同調査（平成11年度）測定日数　月・年平均値</t>
  </si>
  <si>
    <t>データ数</t>
  </si>
  <si>
    <t>単位：　mm</t>
  </si>
  <si>
    <t>有効データ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</si>
  <si>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</si>
  <si>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</si>
  <si>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</si>
  <si>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</si>
  <si>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</si>
  <si>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</si>
  <si>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</si>
  <si>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</si>
  <si>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</si>
  <si>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</si>
  <si>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</si>
  <si>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</si>
  <si>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合計</t>
  </si>
  <si>
    <t>最大</t>
  </si>
  <si>
    <t>最小</t>
  </si>
  <si>
    <t>平均</t>
  </si>
  <si>
    <t>日数不適合</t>
  </si>
  <si>
    <t>単純平均</t>
  </si>
  <si>
    <t>L</t>
  </si>
  <si>
    <t>75%未満,（合計平均については80％未満）</t>
  </si>
  <si>
    <t>E</t>
  </si>
  <si>
    <t>125％を越える、（合計平均については120％）</t>
  </si>
  <si>
    <t>降水量ゼロ</t>
  </si>
  <si>
    <t>基準</t>
  </si>
  <si>
    <t>付表1.1</t>
  </si>
  <si>
    <t>全環研協議会　第3次酸性雨共同調査（平成11年度）降水量　月・年平均値</t>
  </si>
  <si>
    <t>欠測定</t>
  </si>
  <si>
    <t>測定日数75%未満（合計平均については80％）</t>
  </si>
  <si>
    <t>測定日数125％を越える（合計平均については120％）</t>
  </si>
  <si>
    <t>オーバーフローにより月捕集率75％未満(参考）</t>
  </si>
  <si>
    <t>（　　　　）：オーバーフローあり</t>
  </si>
  <si>
    <t>付表1.2</t>
  </si>
  <si>
    <t>全環研協議会　第3次酸性雨共同調査（平成11年度）湿性沈着　ｐＨ　月・年平均値</t>
  </si>
  <si>
    <t>付表1.3</t>
  </si>
  <si>
    <t>全環研協議会　第3次酸性雨共同調査（平成11年度）湿性沈着　電気伝導率　月・年平均値</t>
  </si>
  <si>
    <t>付表1.4</t>
  </si>
  <si>
    <r>
      <rPr>
        <sz val="12"/>
        <color theme="1"/>
        <rFont val="MS Mincho"/>
        <family val="1"/>
        <charset val="128"/>
      </rPr>
      <t>全環研協議会　第3次酸性雨共同調査（平成11年度）湿性沈着　SO</t>
    </r>
    <r>
      <rPr>
        <vertAlign val="subscript"/>
        <sz val="12"/>
        <color theme="1"/>
        <rFont val="ＭＳ 明朝"/>
        <family val="1"/>
        <charset val="128"/>
      </rPr>
      <t>4</t>
    </r>
    <r>
      <rPr>
        <vertAlign val="superscript"/>
        <sz val="12"/>
        <color theme="1"/>
        <rFont val="ＭＳ 明朝"/>
        <family val="1"/>
        <charset val="128"/>
      </rPr>
      <t>2-</t>
    </r>
    <r>
      <rPr>
        <sz val="12"/>
        <color theme="1"/>
        <rFont val="ＭＳ 明朝"/>
        <family val="1"/>
        <charset val="128"/>
      </rPr>
      <t>濃度　月・年平均値</t>
    </r>
  </si>
  <si>
    <t>付表1.5</t>
  </si>
  <si>
    <r>
      <rPr>
        <sz val="12"/>
        <color theme="1"/>
        <rFont val="MS Mincho"/>
        <family val="1"/>
        <charset val="128"/>
      </rPr>
      <t>全環研協議会　第3次酸性雨共同調査（平成11年度）湿性沈着　NO</t>
    </r>
    <r>
      <rPr>
        <vertAlign val="subscript"/>
        <sz val="12"/>
        <color theme="1"/>
        <rFont val="ＭＳ 明朝"/>
        <family val="1"/>
        <charset val="128"/>
      </rPr>
      <t>3</t>
    </r>
    <r>
      <rPr>
        <vertAlign val="superscript"/>
        <sz val="12"/>
        <color theme="1"/>
        <rFont val="ＭＳ 明朝"/>
        <family val="1"/>
        <charset val="128"/>
      </rPr>
      <t>-</t>
    </r>
    <r>
      <rPr>
        <sz val="12"/>
        <color theme="1"/>
        <rFont val="ＭＳ 明朝"/>
        <family val="1"/>
        <charset val="128"/>
      </rPr>
      <t>濃度　月・年平均値</t>
    </r>
  </si>
  <si>
    <t>単位：　μmol/L</t>
  </si>
  <si>
    <t>付表1.6</t>
  </si>
  <si>
    <t>全環研協議会　第3次酸性雨共同調査（平成11年度）湿性沈着　Cl-濃度　月・年平均値</t>
  </si>
  <si>
    <t>全環研協議会　第3次酸性雨共同調査（平成11年度）湿性沈着　H+濃度　月・年平均値</t>
  </si>
  <si>
    <t>付表1.7</t>
  </si>
  <si>
    <t>全環研協議会　第3次酸性雨共同調査（平成11年度）湿性沈着　NH4+濃度　月・年平均値</t>
  </si>
  <si>
    <t>付表1.8</t>
  </si>
  <si>
    <t>全環研協議会　第3次酸性雨共同調査（平成11年度）湿性沈着　Na+濃度　月・年平均値</t>
  </si>
  <si>
    <t>付表1.9</t>
  </si>
  <si>
    <t>全環研協議会　第3次酸性雨共同調査（平成11年度）湿性沈着　K+濃度　月・年平均値</t>
  </si>
  <si>
    <t>付表1.10</t>
  </si>
  <si>
    <t>全環研協議会　第3次酸性雨共同調査（平成11年度）湿性沈着　Mg2+濃度　月・年平均値</t>
  </si>
  <si>
    <t>付表1.11</t>
  </si>
  <si>
    <t>全環研協議会　第3次酸性雨共同調査（平成11年度）湿性沈着　Ca2+濃度　月・年平均値</t>
  </si>
  <si>
    <t>全環研協議会　第3次酸性雨共同調査（平成11年度）湿性沈着　A+C (μeq /L)　月・年平均値</t>
  </si>
  <si>
    <t>検定範囲内</t>
  </si>
  <si>
    <t>全環研協議会　第3次酸性雨共同調査（平成11年度）湿性沈着　R1(ｲｵﾝﾊﾞﾗﾝｽ)　月・年平均値</t>
  </si>
  <si>
    <t>不合格</t>
  </si>
  <si>
    <t>全環研協議会　第3次酸性雨共同調査（平成11年度）湿性沈着　R2(導電率ﾊﾞﾗﾝｽ)　月・年平均値</t>
  </si>
  <si>
    <t>湿性沈着　年平均値（平成11年度）</t>
  </si>
  <si>
    <t>色づけ：測定日数80%未満</t>
  </si>
  <si>
    <t>Rain</t>
  </si>
  <si>
    <t>pH</t>
  </si>
  <si>
    <t>EC</t>
  </si>
  <si>
    <t>SO4</t>
  </si>
  <si>
    <t>NO3</t>
  </si>
  <si>
    <t>Cl</t>
  </si>
  <si>
    <t>NH4</t>
  </si>
  <si>
    <t>Na</t>
  </si>
  <si>
    <t>K</t>
  </si>
  <si>
    <t>Ca</t>
  </si>
  <si>
    <t>Mg</t>
  </si>
  <si>
    <t>H</t>
  </si>
  <si>
    <t>A+C</t>
  </si>
  <si>
    <t>mm</t>
  </si>
  <si>
    <t>mS/m</t>
  </si>
  <si>
    <t>μmol/L</t>
  </si>
  <si>
    <t>%</t>
  </si>
  <si>
    <t>AVE</t>
  </si>
  <si>
    <t>MIN</t>
  </si>
  <si>
    <t>MAX</t>
  </si>
  <si>
    <t>湿性沈着　年間沈着量（平成11年度）</t>
  </si>
  <si>
    <t>m mol/m2</t>
  </si>
  <si>
    <t>全環研協議会　第3次酸性雨共同調査（平成11年度）</t>
  </si>
  <si>
    <t>mm/期間</t>
  </si>
  <si>
    <t>μeq./L</t>
  </si>
  <si>
    <r>
      <rPr>
        <sz val="10"/>
        <color theme="1"/>
        <rFont val="MS Mincho"/>
        <family val="1"/>
        <charset val="128"/>
      </rPr>
      <t>m mol/m</t>
    </r>
    <r>
      <rPr>
        <vertAlign val="superscript"/>
        <sz val="10"/>
        <color theme="1"/>
        <rFont val="ＭＳ 明朝"/>
        <family val="1"/>
        <charset val="128"/>
      </rPr>
      <t>2</t>
    </r>
    <r>
      <rPr>
        <sz val="10"/>
        <color theme="1"/>
        <rFont val="ＭＳ 明朝"/>
        <family val="1"/>
        <charset val="128"/>
      </rPr>
      <t>/期間</t>
    </r>
  </si>
  <si>
    <t>連番</t>
  </si>
  <si>
    <t>月</t>
  </si>
  <si>
    <t>地点番号</t>
  </si>
  <si>
    <t>測定日数</t>
  </si>
  <si>
    <t>降水量</t>
  </si>
  <si>
    <t>HCO3(計算値）</t>
  </si>
  <si>
    <t>Anion</t>
  </si>
  <si>
    <t>Cation</t>
  </si>
  <si>
    <t>Anion+HCO3</t>
  </si>
  <si>
    <t>R1(with HCO3)</t>
  </si>
  <si>
    <t>R1範囲</t>
  </si>
  <si>
    <t>R2範囲</t>
  </si>
  <si>
    <t>nss-ANION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</si>
</sst>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0.0_);[Red]\(0.0\)"/>
    <numFmt numFmtId="177" formatCode="0_);[Red]\(0\)"/>
    <numFmt numFmtId="178" formatCode="yymmdd"/>
    <numFmt numFmtId="179" formatCode="0.0"/>
    <numFmt numFmtId="180" formatCode="&quot;(&quot;\ ####\ &quot;)&quot;"/>
    <numFmt numFmtId="181" formatCode="0.0_ "/>
    <numFmt numFmtId="182" formatCode="&quot;(&quot;####.0&quot;)&quot;"/>
    <numFmt numFmtId="183" formatCode="&quot;(&quot;\ ####.0\ &quot;)&quot;"/>
    <numFmt numFmtId="184" formatCode="0.00_);[Red]\(0.00\)"/>
    <numFmt numFmtId="185" formatCode="0_ "/>
  </numFmts>
  <fonts count="19">
    <font>
      <sz val="11"/>
      <color rgb="FF000000"/>
      <name val="MS PGothic"/>
      <scheme val="minor"/>
    </font>
    <font>
      <sz val="11"/>
      <color theme="1"/>
      <name val="MS Mincho"/>
      <family val="1"/>
      <charset val="128"/>
    </font>
    <font>
      <sz val="10"/>
      <color theme="1"/>
      <name val="MS Mincho"/>
      <family val="1"/>
      <charset val="128"/>
    </font>
    <font>
      <sz val="10"/>
      <color rgb="FF0000FF"/>
      <name val="MS Mincho"/>
      <family val="1"/>
      <charset val="128"/>
    </font>
    <font>
      <sz val="11"/>
      <color theme="1"/>
      <name val="MS PGothic"/>
      <family val="3"/>
      <charset val="128"/>
      <scheme val="minor"/>
    </font>
    <font>
      <sz val="11"/>
      <color theme="1"/>
      <name val="MS PGothic"/>
      <family val="3"/>
      <charset val="128"/>
    </font>
    <font>
      <sz val="8"/>
      <color theme="1"/>
      <name val="MS Mincho"/>
      <family val="1"/>
      <charset val="128"/>
    </font>
    <font>
      <sz val="10"/>
      <color rgb="FF000000"/>
      <name val="MS Mincho"/>
      <family val="1"/>
      <charset val="128"/>
    </font>
    <font>
      <sz val="11"/>
      <color rgb="FF000000"/>
      <name val="MS Mincho"/>
      <family val="1"/>
      <charset val="128"/>
    </font>
    <font>
      <sz val="12"/>
      <color theme="1"/>
      <name val="MS Mincho"/>
      <family val="1"/>
      <charset val="128"/>
    </font>
    <font>
      <sz val="14"/>
      <color theme="1"/>
      <name val="MS Mincho"/>
      <family val="1"/>
      <charset val="128"/>
    </font>
    <font>
      <sz val="16"/>
      <color theme="1"/>
      <name val="MS Mincho"/>
      <family val="1"/>
      <charset val="128"/>
    </font>
    <font>
      <sz val="9"/>
      <color rgb="FF000000"/>
      <name val="MS Mincho"/>
      <family val="1"/>
      <charset val="128"/>
    </font>
    <font>
      <vertAlign val="subscript"/>
      <sz val="12"/>
      <color theme="1"/>
      <name val="ＭＳ 明朝"/>
      <family val="1"/>
      <charset val="128"/>
    </font>
    <font>
      <vertAlign val="superscript"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vertAlign val="superscript"/>
      <sz val="1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MS PGothic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FF99"/>
        <bgColor rgb="FFFFFF99"/>
      </patternFill>
    </fill>
    <fill>
      <patternFill patternType="solid">
        <fgColor rgb="FF00FF00"/>
        <bgColor rgb="FF00FF00"/>
      </patternFill>
    </fill>
    <fill>
      <patternFill patternType="solid">
        <fgColor rgb="FF00FFFF"/>
        <bgColor rgb="FF00FFFF"/>
      </patternFill>
    </fill>
    <fill>
      <patternFill patternType="solid">
        <fgColor rgb="FFCC99FF"/>
        <bgColor rgb="FFCC99FF"/>
      </patternFill>
    </fill>
    <fill>
      <patternFill patternType="solid">
        <fgColor rgb="FFC0C0C0"/>
        <bgColor rgb="FFC0C0C0"/>
      </patternFill>
    </fill>
  </fills>
  <borders count="10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/>
      <top style="medium">
        <color rgb="FF000000"/>
      </top>
      <bottom style="dott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/>
      <right/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/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/>
      <top style="dotted">
        <color rgb="FF000000"/>
      </top>
      <bottom style="medium">
        <color rgb="FF000000"/>
      </bottom>
      <diagonal/>
    </border>
    <border>
      <left/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</borders>
  <cellStyleXfs count="1">
    <xf numFmtId="0" fontId="0" fillId="0" borderId="0"/>
  </cellStyleXfs>
  <cellXfs count="48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1" fillId="0" borderId="14" xfId="0" applyFont="1" applyBorder="1"/>
    <xf numFmtId="0" fontId="2" fillId="0" borderId="14" xfId="0" applyFont="1" applyBorder="1" applyAlignment="1">
      <alignment horizontal="left" vertical="center"/>
    </xf>
    <xf numFmtId="177" fontId="2" fillId="0" borderId="4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10" fontId="1" fillId="0" borderId="0" xfId="0" applyNumberFormat="1" applyFont="1"/>
    <xf numFmtId="9" fontId="1" fillId="0" borderId="0" xfId="0" applyNumberFormat="1" applyFont="1"/>
    <xf numFmtId="0" fontId="1" fillId="0" borderId="16" xfId="0" applyFont="1" applyBorder="1"/>
    <xf numFmtId="177" fontId="1" fillId="0" borderId="0" xfId="0" applyNumberFormat="1" applyFont="1"/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178" fontId="3" fillId="0" borderId="21" xfId="0" applyNumberFormat="1" applyFont="1" applyBorder="1" applyAlignment="1">
      <alignment horizontal="center"/>
    </xf>
    <xf numFmtId="178" fontId="3" fillId="0" borderId="22" xfId="0" applyNumberFormat="1" applyFont="1" applyBorder="1" applyAlignment="1">
      <alignment horizontal="center"/>
    </xf>
    <xf numFmtId="178" fontId="3" fillId="2" borderId="22" xfId="0" applyNumberFormat="1" applyFont="1" applyFill="1" applyBorder="1" applyAlignment="1">
      <alignment horizontal="center"/>
    </xf>
    <xf numFmtId="178" fontId="3" fillId="0" borderId="23" xfId="0" applyNumberFormat="1" applyFont="1" applyBorder="1" applyAlignment="1">
      <alignment horizontal="center"/>
    </xf>
    <xf numFmtId="178" fontId="3" fillId="0" borderId="24" xfId="0" applyNumberFormat="1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178" fontId="3" fillId="0" borderId="14" xfId="0" applyNumberFormat="1" applyFont="1" applyBorder="1" applyAlignment="1">
      <alignment horizontal="center"/>
    </xf>
    <xf numFmtId="178" fontId="3" fillId="0" borderId="26" xfId="0" applyNumberFormat="1" applyFont="1" applyBorder="1" applyAlignment="1">
      <alignment horizontal="center"/>
    </xf>
    <xf numFmtId="178" fontId="3" fillId="0" borderId="27" xfId="0" applyNumberFormat="1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178" fontId="3" fillId="3" borderId="22" xfId="0" applyNumberFormat="1" applyFont="1" applyFill="1" applyBorder="1" applyAlignment="1">
      <alignment horizontal="center"/>
    </xf>
    <xf numFmtId="0" fontId="3" fillId="0" borderId="22" xfId="0" applyFont="1" applyBorder="1" applyAlignment="1">
      <alignment horizontal="center"/>
    </xf>
    <xf numFmtId="178" fontId="3" fillId="3" borderId="32" xfId="0" applyNumberFormat="1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178" fontId="3" fillId="3" borderId="14" xfId="0" applyNumberFormat="1" applyFont="1" applyFill="1" applyBorder="1" applyAlignment="1">
      <alignment horizontal="center"/>
    </xf>
    <xf numFmtId="178" fontId="3" fillId="3" borderId="33" xfId="0" applyNumberFormat="1" applyFont="1" applyFill="1" applyBorder="1" applyAlignment="1">
      <alignment horizontal="center"/>
    </xf>
    <xf numFmtId="178" fontId="3" fillId="2" borderId="25" xfId="0" applyNumberFormat="1" applyFont="1" applyFill="1" applyBorder="1" applyAlignment="1">
      <alignment horizontal="center"/>
    </xf>
    <xf numFmtId="178" fontId="3" fillId="2" borderId="14" xfId="0" applyNumberFormat="1" applyFont="1" applyFill="1" applyBorder="1" applyAlignment="1">
      <alignment horizontal="center"/>
    </xf>
    <xf numFmtId="178" fontId="3" fillId="3" borderId="27" xfId="0" applyNumberFormat="1" applyFont="1" applyFill="1" applyBorder="1" applyAlignment="1">
      <alignment horizontal="center"/>
    </xf>
    <xf numFmtId="178" fontId="3" fillId="3" borderId="25" xfId="0" applyNumberFormat="1" applyFont="1" applyFill="1" applyBorder="1" applyAlignment="1">
      <alignment horizontal="center"/>
    </xf>
    <xf numFmtId="178" fontId="3" fillId="2" borderId="33" xfId="0" applyNumberFormat="1" applyFont="1" applyFill="1" applyBorder="1" applyAlignment="1">
      <alignment horizontal="center"/>
    </xf>
    <xf numFmtId="178" fontId="3" fillId="2" borderId="27" xfId="0" applyNumberFormat="1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3" borderId="33" xfId="0" applyFont="1" applyFill="1" applyBorder="1" applyAlignment="1">
      <alignment horizontal="center"/>
    </xf>
    <xf numFmtId="0" fontId="3" fillId="3" borderId="34" xfId="0" applyFont="1" applyFill="1" applyBorder="1" applyAlignment="1">
      <alignment horizontal="center"/>
    </xf>
    <xf numFmtId="0" fontId="3" fillId="3" borderId="35" xfId="0" applyFont="1" applyFill="1" applyBorder="1" applyAlignment="1">
      <alignment horizontal="center"/>
    </xf>
    <xf numFmtId="0" fontId="3" fillId="3" borderId="36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178" fontId="3" fillId="0" borderId="29" xfId="0" applyNumberFormat="1" applyFont="1" applyBorder="1" applyAlignment="1">
      <alignment horizontal="center"/>
    </xf>
    <xf numFmtId="178" fontId="3" fillId="0" borderId="30" xfId="0" applyNumberFormat="1" applyFont="1" applyBorder="1" applyAlignment="1">
      <alignment horizontal="center"/>
    </xf>
    <xf numFmtId="178" fontId="3" fillId="0" borderId="31" xfId="0" applyNumberFormat="1" applyFont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177" fontId="3" fillId="0" borderId="25" xfId="0" applyNumberFormat="1" applyFont="1" applyBorder="1" applyAlignment="1">
      <alignment horizontal="center"/>
    </xf>
    <xf numFmtId="177" fontId="3" fillId="0" borderId="14" xfId="0" applyNumberFormat="1" applyFont="1" applyBorder="1" applyAlignment="1">
      <alignment horizontal="center"/>
    </xf>
    <xf numFmtId="177" fontId="3" fillId="0" borderId="26" xfId="0" applyNumberFormat="1" applyFont="1" applyBorder="1" applyAlignment="1">
      <alignment horizontal="center"/>
    </xf>
    <xf numFmtId="177" fontId="3" fillId="0" borderId="27" xfId="0" applyNumberFormat="1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178" fontId="3" fillId="0" borderId="38" xfId="0" applyNumberFormat="1" applyFont="1" applyBorder="1" applyAlignment="1">
      <alignment horizontal="center"/>
    </xf>
    <xf numFmtId="178" fontId="3" fillId="0" borderId="39" xfId="0" applyNumberFormat="1" applyFont="1" applyBorder="1" applyAlignment="1">
      <alignment horizontal="center"/>
    </xf>
    <xf numFmtId="178" fontId="3" fillId="0" borderId="40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176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right"/>
    </xf>
    <xf numFmtId="1" fontId="1" fillId="0" borderId="0" xfId="0" applyNumberFormat="1" applyFo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1" fillId="0" borderId="41" xfId="0" applyNumberFormat="1" applyFont="1" applyBorder="1" applyAlignment="1">
      <alignment horizontal="center"/>
    </xf>
    <xf numFmtId="49" fontId="1" fillId="0" borderId="42" xfId="0" applyNumberFormat="1" applyFont="1" applyBorder="1" applyAlignment="1">
      <alignment horizontal="center"/>
    </xf>
    <xf numFmtId="49" fontId="1" fillId="0" borderId="43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44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0" fontId="2" fillId="0" borderId="3" xfId="0" applyFont="1" applyBorder="1" applyAlignment="1">
      <alignment horizontal="right"/>
    </xf>
    <xf numFmtId="176" fontId="1" fillId="0" borderId="4" xfId="0" applyNumberFormat="1" applyFont="1" applyBorder="1" applyAlignment="1">
      <alignment horizontal="center"/>
    </xf>
    <xf numFmtId="1" fontId="7" fillId="0" borderId="25" xfId="0" applyNumberFormat="1" applyFont="1" applyBorder="1" applyAlignment="1">
      <alignment horizontal="right"/>
    </xf>
    <xf numFmtId="1" fontId="7" fillId="0" borderId="14" xfId="0" applyNumberFormat="1" applyFont="1" applyBorder="1" applyAlignment="1">
      <alignment horizontal="right"/>
    </xf>
    <xf numFmtId="1" fontId="7" fillId="0" borderId="26" xfId="0" applyNumberFormat="1" applyFont="1" applyBorder="1" applyAlignment="1">
      <alignment horizontal="right"/>
    </xf>
    <xf numFmtId="1" fontId="7" fillId="0" borderId="21" xfId="0" applyNumberFormat="1" applyFont="1" applyBorder="1" applyAlignment="1">
      <alignment horizontal="right"/>
    </xf>
    <xf numFmtId="1" fontId="8" fillId="0" borderId="21" xfId="0" applyNumberFormat="1" applyFont="1" applyBorder="1" applyAlignment="1">
      <alignment horizontal="right"/>
    </xf>
    <xf numFmtId="1" fontId="8" fillId="0" borderId="22" xfId="0" applyNumberFormat="1" applyFont="1" applyBorder="1" applyAlignment="1">
      <alignment horizontal="right"/>
    </xf>
    <xf numFmtId="1" fontId="8" fillId="0" borderId="24" xfId="0" applyNumberFormat="1" applyFont="1" applyBorder="1" applyAlignment="1">
      <alignment horizontal="right"/>
    </xf>
    <xf numFmtId="179" fontId="7" fillId="0" borderId="25" xfId="0" applyNumberFormat="1" applyFont="1" applyBorder="1" applyAlignment="1">
      <alignment horizontal="right"/>
    </xf>
    <xf numFmtId="179" fontId="7" fillId="0" borderId="14" xfId="0" applyNumberFormat="1" applyFont="1" applyBorder="1" applyAlignment="1">
      <alignment horizontal="right"/>
    </xf>
    <xf numFmtId="179" fontId="7" fillId="0" borderId="26" xfId="0" applyNumberFormat="1" applyFont="1" applyBorder="1" applyAlignment="1">
      <alignment horizontal="right"/>
    </xf>
    <xf numFmtId="179" fontId="7" fillId="0" borderId="21" xfId="0" applyNumberFormat="1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1" fillId="0" borderId="4" xfId="0" applyFont="1" applyBorder="1" applyAlignment="1">
      <alignment horizontal="center"/>
    </xf>
    <xf numFmtId="1" fontId="8" fillId="0" borderId="25" xfId="0" applyNumberFormat="1" applyFont="1" applyBorder="1" applyAlignment="1">
      <alignment horizontal="right"/>
    </xf>
    <xf numFmtId="1" fontId="8" fillId="0" borderId="14" xfId="0" applyNumberFormat="1" applyFont="1" applyBorder="1" applyAlignment="1">
      <alignment horizontal="right"/>
    </xf>
    <xf numFmtId="1" fontId="8" fillId="0" borderId="27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left"/>
    </xf>
    <xf numFmtId="1" fontId="7" fillId="3" borderId="25" xfId="0" applyNumberFormat="1" applyFont="1" applyFill="1" applyBorder="1" applyAlignment="1">
      <alignment horizontal="right"/>
    </xf>
    <xf numFmtId="179" fontId="7" fillId="3" borderId="25" xfId="0" applyNumberFormat="1" applyFont="1" applyFill="1" applyBorder="1" applyAlignment="1">
      <alignment horizontal="right"/>
    </xf>
    <xf numFmtId="1" fontId="7" fillId="0" borderId="45" xfId="0" applyNumberFormat="1" applyFont="1" applyBorder="1" applyAlignment="1">
      <alignment horizontal="right"/>
    </xf>
    <xf numFmtId="179" fontId="7" fillId="0" borderId="45" xfId="0" applyNumberFormat="1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1" fontId="7" fillId="3" borderId="14" xfId="0" applyNumberFormat="1" applyFont="1" applyFill="1" applyBorder="1" applyAlignment="1">
      <alignment horizontal="right"/>
    </xf>
    <xf numFmtId="179" fontId="7" fillId="3" borderId="14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2" fillId="0" borderId="8" xfId="0" applyFont="1" applyBorder="1" applyAlignment="1">
      <alignment horizontal="right"/>
    </xf>
    <xf numFmtId="0" fontId="1" fillId="0" borderId="8" xfId="0" applyFont="1" applyBorder="1" applyAlignment="1">
      <alignment horizontal="center"/>
    </xf>
    <xf numFmtId="1" fontId="7" fillId="0" borderId="37" xfId="0" applyNumberFormat="1" applyFont="1" applyBorder="1" applyAlignment="1">
      <alignment horizontal="right"/>
    </xf>
    <xf numFmtId="1" fontId="7" fillId="0" borderId="38" xfId="0" applyNumberFormat="1" applyFont="1" applyBorder="1" applyAlignment="1">
      <alignment horizontal="right"/>
    </xf>
    <xf numFmtId="1" fontId="7" fillId="0" borderId="39" xfId="0" applyNumberFormat="1" applyFont="1" applyBorder="1" applyAlignment="1">
      <alignment horizontal="right"/>
    </xf>
    <xf numFmtId="1" fontId="8" fillId="0" borderId="37" xfId="0" applyNumberFormat="1" applyFont="1" applyBorder="1" applyAlignment="1">
      <alignment horizontal="right"/>
    </xf>
    <xf numFmtId="1" fontId="8" fillId="0" borderId="38" xfId="0" applyNumberFormat="1" applyFont="1" applyBorder="1" applyAlignment="1">
      <alignment horizontal="right"/>
    </xf>
    <xf numFmtId="1" fontId="8" fillId="0" borderId="40" xfId="0" applyNumberFormat="1" applyFont="1" applyBorder="1" applyAlignment="1">
      <alignment horizontal="right"/>
    </xf>
    <xf numFmtId="179" fontId="7" fillId="0" borderId="37" xfId="0" applyNumberFormat="1" applyFont="1" applyBorder="1" applyAlignment="1">
      <alignment horizontal="right"/>
    </xf>
    <xf numFmtId="179" fontId="7" fillId="0" borderId="38" xfId="0" applyNumberFormat="1" applyFont="1" applyBorder="1" applyAlignment="1">
      <alignment horizontal="right"/>
    </xf>
    <xf numFmtId="179" fontId="7" fillId="0" borderId="39" xfId="0" applyNumberFormat="1" applyFont="1" applyBorder="1" applyAlignment="1">
      <alignment horizontal="right"/>
    </xf>
    <xf numFmtId="0" fontId="1" fillId="0" borderId="9" xfId="0" applyFont="1" applyBorder="1" applyAlignment="1">
      <alignment horizontal="center"/>
    </xf>
    <xf numFmtId="1" fontId="7" fillId="3" borderId="46" xfId="0" applyNumberFormat="1" applyFont="1" applyFill="1" applyBorder="1" applyAlignment="1">
      <alignment horizontal="right"/>
    </xf>
    <xf numFmtId="1" fontId="7" fillId="4" borderId="47" xfId="0" applyNumberFormat="1" applyFont="1" applyFill="1" applyBorder="1" applyAlignment="1">
      <alignment horizontal="right"/>
    </xf>
    <xf numFmtId="1" fontId="7" fillId="0" borderId="48" xfId="0" applyNumberFormat="1" applyFont="1" applyBorder="1" applyAlignment="1">
      <alignment horizontal="right"/>
    </xf>
    <xf numFmtId="1" fontId="7" fillId="0" borderId="49" xfId="0" applyNumberFormat="1" applyFont="1" applyBorder="1" applyAlignment="1">
      <alignment horizontal="right"/>
    </xf>
    <xf numFmtId="1" fontId="8" fillId="0" borderId="50" xfId="0" applyNumberFormat="1" applyFont="1" applyBorder="1" applyAlignment="1">
      <alignment horizontal="right"/>
    </xf>
    <xf numFmtId="1" fontId="8" fillId="0" borderId="48" xfId="0" applyNumberFormat="1" applyFont="1" applyBorder="1" applyAlignment="1">
      <alignment horizontal="right"/>
    </xf>
    <xf numFmtId="1" fontId="8" fillId="0" borderId="51" xfId="0" applyNumberFormat="1" applyFont="1" applyBorder="1" applyAlignment="1">
      <alignment horizontal="right"/>
    </xf>
    <xf numFmtId="179" fontId="7" fillId="3" borderId="46" xfId="0" applyNumberFormat="1" applyFont="1" applyFill="1" applyBorder="1" applyAlignment="1">
      <alignment horizontal="right"/>
    </xf>
    <xf numFmtId="179" fontId="7" fillId="4" borderId="47" xfId="0" applyNumberFormat="1" applyFont="1" applyFill="1" applyBorder="1" applyAlignment="1">
      <alignment horizontal="right"/>
    </xf>
    <xf numFmtId="179" fontId="7" fillId="0" borderId="48" xfId="0" applyNumberFormat="1" applyFont="1" applyBorder="1" applyAlignment="1">
      <alignment horizontal="right"/>
    </xf>
    <xf numFmtId="179" fontId="7" fillId="0" borderId="49" xfId="0" applyNumberFormat="1" applyFont="1" applyBorder="1" applyAlignment="1">
      <alignment horizontal="right"/>
    </xf>
    <xf numFmtId="1" fontId="7" fillId="4" borderId="14" xfId="0" applyNumberFormat="1" applyFont="1" applyFill="1" applyBorder="1" applyAlignment="1">
      <alignment horizontal="right"/>
    </xf>
    <xf numFmtId="179" fontId="7" fillId="4" borderId="14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1" fontId="7" fillId="3" borderId="52" xfId="0" applyNumberFormat="1" applyFont="1" applyFill="1" applyBorder="1" applyAlignment="1">
      <alignment horizontal="right"/>
    </xf>
    <xf numFmtId="1" fontId="7" fillId="0" borderId="29" xfId="0" applyNumberFormat="1" applyFont="1" applyBorder="1" applyAlignment="1">
      <alignment horizontal="right"/>
    </xf>
    <xf numFmtId="1" fontId="7" fillId="4" borderId="34" xfId="0" applyNumberFormat="1" applyFont="1" applyFill="1" applyBorder="1" applyAlignment="1">
      <alignment horizontal="right"/>
    </xf>
    <xf numFmtId="1" fontId="7" fillId="0" borderId="30" xfId="0" applyNumberFormat="1" applyFont="1" applyBorder="1" applyAlignment="1">
      <alignment horizontal="right"/>
    </xf>
    <xf numFmtId="1" fontId="7" fillId="0" borderId="28" xfId="0" applyNumberFormat="1" applyFont="1" applyBorder="1" applyAlignment="1">
      <alignment horizontal="right"/>
    </xf>
    <xf numFmtId="1" fontId="8" fillId="0" borderId="28" xfId="0" applyNumberFormat="1" applyFont="1" applyBorder="1" applyAlignment="1">
      <alignment horizontal="right"/>
    </xf>
    <xf numFmtId="1" fontId="8" fillId="0" borderId="29" xfId="0" applyNumberFormat="1" applyFont="1" applyBorder="1" applyAlignment="1">
      <alignment horizontal="right"/>
    </xf>
    <xf numFmtId="1" fontId="8" fillId="0" borderId="31" xfId="0" applyNumberFormat="1" applyFont="1" applyBorder="1" applyAlignment="1">
      <alignment horizontal="right"/>
    </xf>
    <xf numFmtId="179" fontId="7" fillId="3" borderId="52" xfId="0" applyNumberFormat="1" applyFont="1" applyFill="1" applyBorder="1" applyAlignment="1">
      <alignment horizontal="right"/>
    </xf>
    <xf numFmtId="179" fontId="7" fillId="0" borderId="29" xfId="0" applyNumberFormat="1" applyFont="1" applyBorder="1" applyAlignment="1">
      <alignment horizontal="right"/>
    </xf>
    <xf numFmtId="179" fontId="7" fillId="4" borderId="34" xfId="0" applyNumberFormat="1" applyFont="1" applyFill="1" applyBorder="1" applyAlignment="1">
      <alignment horizontal="right"/>
    </xf>
    <xf numFmtId="179" fontId="7" fillId="0" borderId="30" xfId="0" applyNumberFormat="1" applyFont="1" applyBorder="1" applyAlignment="1">
      <alignment horizontal="right"/>
    </xf>
    <xf numFmtId="179" fontId="7" fillId="0" borderId="28" xfId="0" applyNumberFormat="1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1" fillId="0" borderId="12" xfId="0" applyFont="1" applyBorder="1" applyAlignment="1">
      <alignment horizontal="center"/>
    </xf>
    <xf numFmtId="1" fontId="7" fillId="0" borderId="22" xfId="0" applyNumberFormat="1" applyFont="1" applyBorder="1" applyAlignment="1">
      <alignment horizontal="right"/>
    </xf>
    <xf numFmtId="1" fontId="7" fillId="0" borderId="23" xfId="0" applyNumberFormat="1" applyFont="1" applyBorder="1" applyAlignment="1">
      <alignment horizontal="right"/>
    </xf>
    <xf numFmtId="179" fontId="7" fillId="0" borderId="22" xfId="0" applyNumberFormat="1" applyFont="1" applyBorder="1" applyAlignment="1">
      <alignment horizontal="right"/>
    </xf>
    <xf numFmtId="179" fontId="7" fillId="0" borderId="23" xfId="0" applyNumberFormat="1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1" fontId="7" fillId="0" borderId="53" xfId="0" applyNumberFormat="1" applyFont="1" applyBorder="1" applyAlignment="1">
      <alignment horizontal="right"/>
    </xf>
    <xf numFmtId="179" fontId="7" fillId="0" borderId="53" xfId="0" applyNumberFormat="1" applyFont="1" applyBorder="1" applyAlignment="1">
      <alignment horizontal="right"/>
    </xf>
    <xf numFmtId="1" fontId="7" fillId="0" borderId="50" xfId="0" applyNumberFormat="1" applyFont="1" applyBorder="1" applyAlignment="1">
      <alignment horizontal="right"/>
    </xf>
    <xf numFmtId="179" fontId="7" fillId="0" borderId="50" xfId="0" applyNumberFormat="1" applyFont="1" applyBorder="1" applyAlignment="1">
      <alignment horizontal="right"/>
    </xf>
    <xf numFmtId="1" fontId="7" fillId="0" borderId="14" xfId="0" applyNumberFormat="1" applyFont="1" applyBorder="1" applyAlignment="1">
      <alignment horizontal="right" shrinkToFit="1"/>
    </xf>
    <xf numFmtId="179" fontId="7" fillId="0" borderId="14" xfId="0" applyNumberFormat="1" applyFont="1" applyBorder="1" applyAlignment="1">
      <alignment horizontal="right" shrinkToFit="1"/>
    </xf>
    <xf numFmtId="0" fontId="1" fillId="0" borderId="13" xfId="0" applyFont="1" applyBorder="1" applyAlignment="1">
      <alignment horizontal="center"/>
    </xf>
    <xf numFmtId="0" fontId="7" fillId="0" borderId="37" xfId="0" applyFont="1" applyBorder="1"/>
    <xf numFmtId="0" fontId="7" fillId="0" borderId="38" xfId="0" applyFont="1" applyBorder="1"/>
    <xf numFmtId="0" fontId="7" fillId="0" borderId="39" xfId="0" applyFont="1" applyBorder="1"/>
    <xf numFmtId="0" fontId="1" fillId="0" borderId="54" xfId="0" applyFont="1" applyBorder="1" applyAlignment="1">
      <alignment horizontal="center"/>
    </xf>
    <xf numFmtId="0" fontId="2" fillId="0" borderId="0" xfId="0" applyFont="1"/>
    <xf numFmtId="1" fontId="2" fillId="0" borderId="0" xfId="0" applyNumberFormat="1" applyFont="1"/>
    <xf numFmtId="0" fontId="1" fillId="3" borderId="55" xfId="0" applyFont="1" applyFill="1" applyBorder="1" applyAlignment="1">
      <alignment horizontal="center"/>
    </xf>
    <xf numFmtId="0" fontId="1" fillId="3" borderId="55" xfId="0" applyFont="1" applyFill="1" applyBorder="1" applyAlignment="1">
      <alignment horizontal="left"/>
    </xf>
    <xf numFmtId="0" fontId="1" fillId="3" borderId="55" xfId="0" applyFont="1" applyFill="1" applyBorder="1"/>
    <xf numFmtId="0" fontId="1" fillId="4" borderId="55" xfId="0" applyFont="1" applyFill="1" applyBorder="1" applyAlignment="1">
      <alignment horizontal="center"/>
    </xf>
    <xf numFmtId="0" fontId="1" fillId="4" borderId="55" xfId="0" applyFont="1" applyFill="1" applyBorder="1" applyAlignment="1">
      <alignment horizontal="left"/>
    </xf>
    <xf numFmtId="0" fontId="1" fillId="4" borderId="55" xfId="0" applyFont="1" applyFill="1" applyBorder="1"/>
    <xf numFmtId="0" fontId="1" fillId="5" borderId="55" xfId="0" applyFont="1" applyFill="1" applyBorder="1"/>
    <xf numFmtId="177" fontId="1" fillId="0" borderId="0" xfId="0" applyNumberFormat="1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left"/>
    </xf>
    <xf numFmtId="176" fontId="9" fillId="0" borderId="0" xfId="0" applyNumberFormat="1" applyFont="1" applyAlignment="1">
      <alignment horizontal="right"/>
    </xf>
    <xf numFmtId="0" fontId="2" fillId="0" borderId="2" xfId="0" applyFont="1" applyBorder="1" applyAlignment="1">
      <alignment horizontal="center"/>
    </xf>
    <xf numFmtId="49" fontId="2" fillId="0" borderId="41" xfId="0" applyNumberFormat="1" applyFont="1" applyBorder="1" applyAlignment="1">
      <alignment horizontal="center"/>
    </xf>
    <xf numFmtId="49" fontId="2" fillId="0" borderId="42" xfId="0" applyNumberFormat="1" applyFont="1" applyBorder="1" applyAlignment="1">
      <alignment horizontal="center"/>
    </xf>
    <xf numFmtId="49" fontId="2" fillId="0" borderId="4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44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176" fontId="2" fillId="0" borderId="4" xfId="0" applyNumberFormat="1" applyFont="1" applyBorder="1" applyAlignment="1">
      <alignment horizontal="center"/>
    </xf>
    <xf numFmtId="179" fontId="7" fillId="0" borderId="24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179" fontId="7" fillId="0" borderId="27" xfId="0" applyNumberFormat="1" applyFont="1" applyBorder="1" applyAlignment="1">
      <alignment horizontal="right"/>
    </xf>
    <xf numFmtId="0" fontId="1" fillId="5" borderId="55" xfId="0" applyFont="1" applyFill="1" applyBorder="1" applyAlignment="1">
      <alignment horizontal="left"/>
    </xf>
    <xf numFmtId="0" fontId="1" fillId="6" borderId="55" xfId="0" applyFont="1" applyFill="1" applyBorder="1" applyAlignment="1">
      <alignment horizontal="left"/>
    </xf>
    <xf numFmtId="0" fontId="2" fillId="0" borderId="6" xfId="0" applyFont="1" applyBorder="1" applyAlignment="1">
      <alignment horizontal="center"/>
    </xf>
    <xf numFmtId="179" fontId="7" fillId="5" borderId="14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center"/>
    </xf>
    <xf numFmtId="179" fontId="7" fillId="0" borderId="31" xfId="0" applyNumberFormat="1" applyFont="1" applyBorder="1" applyAlignment="1">
      <alignment horizontal="right"/>
    </xf>
    <xf numFmtId="0" fontId="2" fillId="0" borderId="8" xfId="0" applyFont="1" applyBorder="1" applyAlignment="1">
      <alignment horizontal="center"/>
    </xf>
    <xf numFmtId="179" fontId="7" fillId="0" borderId="40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/>
    </xf>
    <xf numFmtId="179" fontId="7" fillId="0" borderId="51" xfId="0" applyNumberFormat="1" applyFont="1" applyBorder="1" applyAlignment="1">
      <alignment horizontal="right"/>
    </xf>
    <xf numFmtId="0" fontId="2" fillId="0" borderId="12" xfId="0" applyFont="1" applyBorder="1" applyAlignment="1">
      <alignment horizontal="center"/>
    </xf>
    <xf numFmtId="179" fontId="7" fillId="6" borderId="14" xfId="0" applyNumberFormat="1" applyFont="1" applyFill="1" applyBorder="1" applyAlignment="1">
      <alignment horizontal="right"/>
    </xf>
    <xf numFmtId="180" fontId="7" fillId="0" borderId="25" xfId="0" applyNumberFormat="1" applyFont="1" applyBorder="1" applyAlignment="1">
      <alignment horizontal="right"/>
    </xf>
    <xf numFmtId="180" fontId="7" fillId="0" borderId="27" xfId="0" applyNumberFormat="1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176" fontId="1" fillId="0" borderId="0" xfId="0" applyNumberFormat="1" applyFont="1" applyAlignment="1">
      <alignment horizontal="left"/>
    </xf>
    <xf numFmtId="176" fontId="1" fillId="0" borderId="0" xfId="0" applyNumberFormat="1" applyFont="1" applyAlignment="1">
      <alignment horizontal="center"/>
    </xf>
    <xf numFmtId="177" fontId="1" fillId="7" borderId="55" xfId="0" applyNumberFormat="1" applyFont="1" applyFill="1" applyBorder="1" applyAlignment="1">
      <alignment horizontal="right"/>
    </xf>
    <xf numFmtId="2" fontId="7" fillId="0" borderId="25" xfId="0" applyNumberFormat="1" applyFont="1" applyBorder="1" applyAlignment="1">
      <alignment horizontal="right"/>
    </xf>
    <xf numFmtId="2" fontId="7" fillId="0" borderId="14" xfId="0" applyNumberFormat="1" applyFont="1" applyBorder="1" applyAlignment="1">
      <alignment horizontal="right"/>
    </xf>
    <xf numFmtId="2" fontId="7" fillId="0" borderId="26" xfId="0" applyNumberFormat="1" applyFont="1" applyBorder="1" applyAlignment="1">
      <alignment horizontal="right"/>
    </xf>
    <xf numFmtId="2" fontId="7" fillId="0" borderId="21" xfId="0" applyNumberFormat="1" applyFont="1" applyBorder="1" applyAlignment="1">
      <alignment horizontal="right"/>
    </xf>
    <xf numFmtId="2" fontId="7" fillId="0" borderId="22" xfId="0" applyNumberFormat="1" applyFont="1" applyBorder="1" applyAlignment="1">
      <alignment horizontal="right"/>
    </xf>
    <xf numFmtId="2" fontId="7" fillId="3" borderId="25" xfId="0" applyNumberFormat="1" applyFont="1" applyFill="1" applyBorder="1" applyAlignment="1">
      <alignment horizontal="right"/>
    </xf>
    <xf numFmtId="2" fontId="7" fillId="0" borderId="45" xfId="0" applyNumberFormat="1" applyFont="1" applyBorder="1" applyAlignment="1">
      <alignment horizontal="right"/>
    </xf>
    <xf numFmtId="2" fontId="7" fillId="0" borderId="56" xfId="0" applyNumberFormat="1" applyFont="1" applyBorder="1" applyAlignment="1">
      <alignment horizontal="right"/>
    </xf>
    <xf numFmtId="2" fontId="7" fillId="3" borderId="14" xfId="0" applyNumberFormat="1" applyFont="1" applyFill="1" applyBorder="1" applyAlignment="1">
      <alignment horizontal="right"/>
    </xf>
    <xf numFmtId="2" fontId="7" fillId="0" borderId="28" xfId="0" applyNumberFormat="1" applyFont="1" applyBorder="1" applyAlignment="1">
      <alignment horizontal="right"/>
    </xf>
    <xf numFmtId="2" fontId="7" fillId="0" borderId="29" xfId="0" applyNumberFormat="1" applyFont="1" applyBorder="1" applyAlignment="1">
      <alignment horizontal="right"/>
    </xf>
    <xf numFmtId="2" fontId="7" fillId="0" borderId="37" xfId="0" applyNumberFormat="1" applyFont="1" applyBorder="1" applyAlignment="1">
      <alignment horizontal="right"/>
    </xf>
    <xf numFmtId="2" fontId="7" fillId="0" borderId="38" xfId="0" applyNumberFormat="1" applyFont="1" applyBorder="1" applyAlignment="1">
      <alignment horizontal="right"/>
    </xf>
    <xf numFmtId="2" fontId="7" fillId="0" borderId="39" xfId="0" applyNumberFormat="1" applyFont="1" applyBorder="1" applyAlignment="1">
      <alignment horizontal="right"/>
    </xf>
    <xf numFmtId="2" fontId="7" fillId="3" borderId="46" xfId="0" applyNumberFormat="1" applyFont="1" applyFill="1" applyBorder="1" applyAlignment="1">
      <alignment horizontal="right"/>
    </xf>
    <xf numFmtId="2" fontId="7" fillId="4" borderId="47" xfId="0" applyNumberFormat="1" applyFont="1" applyFill="1" applyBorder="1" applyAlignment="1">
      <alignment horizontal="right"/>
    </xf>
    <xf numFmtId="2" fontId="7" fillId="0" borderId="48" xfId="0" applyNumberFormat="1" applyFont="1" applyBorder="1" applyAlignment="1">
      <alignment horizontal="right"/>
    </xf>
    <xf numFmtId="2" fontId="7" fillId="0" borderId="49" xfId="0" applyNumberFormat="1" applyFont="1" applyBorder="1" applyAlignment="1">
      <alignment horizontal="right"/>
    </xf>
    <xf numFmtId="2" fontId="7" fillId="0" borderId="50" xfId="0" applyNumberFormat="1" applyFont="1" applyBorder="1" applyAlignment="1">
      <alignment horizontal="right"/>
    </xf>
    <xf numFmtId="2" fontId="7" fillId="4" borderId="14" xfId="0" applyNumberFormat="1" applyFont="1" applyFill="1" applyBorder="1" applyAlignment="1">
      <alignment horizontal="right"/>
    </xf>
    <xf numFmtId="2" fontId="7" fillId="3" borderId="52" xfId="0" applyNumberFormat="1" applyFont="1" applyFill="1" applyBorder="1" applyAlignment="1">
      <alignment horizontal="right"/>
    </xf>
    <xf numFmtId="2" fontId="7" fillId="4" borderId="34" xfId="0" applyNumberFormat="1" applyFont="1" applyFill="1" applyBorder="1" applyAlignment="1">
      <alignment horizontal="right"/>
    </xf>
    <xf numFmtId="2" fontId="7" fillId="0" borderId="30" xfId="0" applyNumberFormat="1" applyFont="1" applyBorder="1" applyAlignment="1">
      <alignment horizontal="right"/>
    </xf>
    <xf numFmtId="2" fontId="7" fillId="0" borderId="23" xfId="0" applyNumberFormat="1" applyFont="1" applyBorder="1" applyAlignment="1">
      <alignment horizontal="right"/>
    </xf>
    <xf numFmtId="2" fontId="7" fillId="5" borderId="14" xfId="0" applyNumberFormat="1" applyFont="1" applyFill="1" applyBorder="1" applyAlignment="1">
      <alignment horizontal="right"/>
    </xf>
    <xf numFmtId="2" fontId="7" fillId="0" borderId="53" xfId="0" applyNumberFormat="1" applyFont="1" applyBorder="1" applyAlignment="1">
      <alignment horizontal="right"/>
    </xf>
    <xf numFmtId="2" fontId="7" fillId="6" borderId="14" xfId="0" applyNumberFormat="1" applyFont="1" applyFill="1" applyBorder="1" applyAlignment="1">
      <alignment horizontal="right"/>
    </xf>
    <xf numFmtId="2" fontId="7" fillId="0" borderId="14" xfId="0" applyNumberFormat="1" applyFont="1" applyBorder="1" applyAlignment="1">
      <alignment horizontal="right" shrinkToFit="1"/>
    </xf>
    <xf numFmtId="0" fontId="2" fillId="0" borderId="41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179" fontId="2" fillId="0" borderId="0" xfId="0" applyNumberFormat="1" applyFont="1"/>
    <xf numFmtId="179" fontId="1" fillId="0" borderId="0" xfId="0" applyNumberFormat="1" applyFont="1"/>
    <xf numFmtId="181" fontId="7" fillId="0" borderId="25" xfId="0" applyNumberFormat="1" applyFont="1" applyBorder="1" applyAlignment="1">
      <alignment horizontal="right"/>
    </xf>
    <xf numFmtId="181" fontId="7" fillId="0" borderId="14" xfId="0" applyNumberFormat="1" applyFont="1" applyBorder="1" applyAlignment="1">
      <alignment horizontal="right"/>
    </xf>
    <xf numFmtId="181" fontId="7" fillId="0" borderId="26" xfId="0" applyNumberFormat="1" applyFont="1" applyBorder="1" applyAlignment="1">
      <alignment horizontal="right"/>
    </xf>
    <xf numFmtId="181" fontId="7" fillId="0" borderId="21" xfId="0" applyNumberFormat="1" applyFont="1" applyBorder="1" applyAlignment="1">
      <alignment horizontal="right"/>
    </xf>
    <xf numFmtId="181" fontId="7" fillId="0" borderId="22" xfId="0" applyNumberFormat="1" applyFont="1" applyBorder="1" applyAlignment="1">
      <alignment horizontal="right"/>
    </xf>
    <xf numFmtId="181" fontId="2" fillId="0" borderId="25" xfId="0" applyNumberFormat="1" applyFont="1" applyBorder="1"/>
    <xf numFmtId="181" fontId="2" fillId="0" borderId="14" xfId="0" applyNumberFormat="1" applyFont="1" applyBorder="1"/>
    <xf numFmtId="181" fontId="7" fillId="3" borderId="25" xfId="0" applyNumberFormat="1" applyFont="1" applyFill="1" applyBorder="1" applyAlignment="1">
      <alignment horizontal="right"/>
    </xf>
    <xf numFmtId="181" fontId="7" fillId="0" borderId="45" xfId="0" applyNumberFormat="1" applyFont="1" applyBorder="1" applyAlignment="1">
      <alignment horizontal="right"/>
    </xf>
    <xf numFmtId="181" fontId="7" fillId="3" borderId="14" xfId="0" applyNumberFormat="1" applyFont="1" applyFill="1" applyBorder="1" applyAlignment="1">
      <alignment horizontal="right"/>
    </xf>
    <xf numFmtId="181" fontId="7" fillId="0" borderId="28" xfId="0" applyNumberFormat="1" applyFont="1" applyBorder="1" applyAlignment="1">
      <alignment horizontal="right"/>
    </xf>
    <xf numFmtId="181" fontId="7" fillId="0" borderId="29" xfId="0" applyNumberFormat="1" applyFont="1" applyBorder="1" applyAlignment="1">
      <alignment horizontal="right"/>
    </xf>
    <xf numFmtId="181" fontId="7" fillId="0" borderId="37" xfId="0" applyNumberFormat="1" applyFont="1" applyBorder="1" applyAlignment="1">
      <alignment horizontal="right"/>
    </xf>
    <xf numFmtId="181" fontId="7" fillId="0" borderId="38" xfId="0" applyNumberFormat="1" applyFont="1" applyBorder="1" applyAlignment="1">
      <alignment horizontal="right"/>
    </xf>
    <xf numFmtId="181" fontId="7" fillId="0" borderId="39" xfId="0" applyNumberFormat="1" applyFont="1" applyBorder="1" applyAlignment="1">
      <alignment horizontal="right"/>
    </xf>
    <xf numFmtId="181" fontId="7" fillId="3" borderId="46" xfId="0" applyNumberFormat="1" applyFont="1" applyFill="1" applyBorder="1" applyAlignment="1">
      <alignment horizontal="right"/>
    </xf>
    <xf numFmtId="181" fontId="7" fillId="4" borderId="47" xfId="0" applyNumberFormat="1" applyFont="1" applyFill="1" applyBorder="1" applyAlignment="1">
      <alignment horizontal="right"/>
    </xf>
    <xf numFmtId="181" fontId="7" fillId="0" borderId="48" xfId="0" applyNumberFormat="1" applyFont="1" applyBorder="1" applyAlignment="1">
      <alignment horizontal="right"/>
    </xf>
    <xf numFmtId="181" fontId="7" fillId="0" borderId="49" xfId="0" applyNumberFormat="1" applyFont="1" applyBorder="1" applyAlignment="1">
      <alignment horizontal="right"/>
    </xf>
    <xf numFmtId="181" fontId="7" fillId="0" borderId="50" xfId="0" applyNumberFormat="1" applyFont="1" applyBorder="1" applyAlignment="1">
      <alignment horizontal="right"/>
    </xf>
    <xf numFmtId="181" fontId="7" fillId="4" borderId="14" xfId="0" applyNumberFormat="1" applyFont="1" applyFill="1" applyBorder="1" applyAlignment="1">
      <alignment horizontal="right"/>
    </xf>
    <xf numFmtId="181" fontId="7" fillId="3" borderId="52" xfId="0" applyNumberFormat="1" applyFont="1" applyFill="1" applyBorder="1" applyAlignment="1">
      <alignment horizontal="right"/>
    </xf>
    <xf numFmtId="181" fontId="7" fillId="4" borderId="34" xfId="0" applyNumberFormat="1" applyFont="1" applyFill="1" applyBorder="1" applyAlignment="1">
      <alignment horizontal="right"/>
    </xf>
    <xf numFmtId="181" fontId="7" fillId="0" borderId="30" xfId="0" applyNumberFormat="1" applyFont="1" applyBorder="1" applyAlignment="1">
      <alignment horizontal="right"/>
    </xf>
    <xf numFmtId="181" fontId="7" fillId="0" borderId="23" xfId="0" applyNumberFormat="1" applyFont="1" applyBorder="1" applyAlignment="1">
      <alignment horizontal="right"/>
    </xf>
    <xf numFmtId="181" fontId="7" fillId="5" borderId="14" xfId="0" applyNumberFormat="1" applyFont="1" applyFill="1" applyBorder="1" applyAlignment="1">
      <alignment horizontal="right"/>
    </xf>
    <xf numFmtId="181" fontId="7" fillId="0" borderId="53" xfId="0" applyNumberFormat="1" applyFont="1" applyBorder="1" applyAlignment="1">
      <alignment horizontal="right"/>
    </xf>
    <xf numFmtId="181" fontId="7" fillId="6" borderId="14" xfId="0" applyNumberFormat="1" applyFont="1" applyFill="1" applyBorder="1" applyAlignment="1">
      <alignment horizontal="right"/>
    </xf>
    <xf numFmtId="181" fontId="7" fillId="0" borderId="14" xfId="0" applyNumberFormat="1" applyFont="1" applyBorder="1" applyAlignment="1">
      <alignment horizontal="right" shrinkToFit="1"/>
    </xf>
    <xf numFmtId="0" fontId="1" fillId="0" borderId="0" xfId="0" applyFont="1" applyAlignment="1">
      <alignment horizontal="right"/>
    </xf>
    <xf numFmtId="1" fontId="7" fillId="0" borderId="56" xfId="0" applyNumberFormat="1" applyFont="1" applyBorder="1" applyAlignment="1">
      <alignment horizontal="right"/>
    </xf>
    <xf numFmtId="0" fontId="10" fillId="0" borderId="0" xfId="0" applyFont="1"/>
    <xf numFmtId="0" fontId="11" fillId="0" borderId="0" xfId="0" applyFont="1"/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2" fontId="7" fillId="0" borderId="24" xfId="0" applyNumberFormat="1" applyFont="1" applyBorder="1" applyAlignment="1">
      <alignment horizontal="right"/>
    </xf>
    <xf numFmtId="181" fontId="1" fillId="0" borderId="25" xfId="0" applyNumberFormat="1" applyFont="1" applyBorder="1" applyAlignment="1">
      <alignment horizontal="right"/>
    </xf>
    <xf numFmtId="181" fontId="1" fillId="0" borderId="14" xfId="0" applyNumberFormat="1" applyFont="1" applyBorder="1" applyAlignment="1">
      <alignment horizontal="right"/>
    </xf>
    <xf numFmtId="181" fontId="1" fillId="0" borderId="27" xfId="0" applyNumberFormat="1" applyFont="1" applyBorder="1" applyAlignment="1">
      <alignment horizontal="right"/>
    </xf>
    <xf numFmtId="0" fontId="1" fillId="0" borderId="27" xfId="0" applyFont="1" applyBorder="1"/>
    <xf numFmtId="2" fontId="7" fillId="0" borderId="27" xfId="0" applyNumberFormat="1" applyFont="1" applyBorder="1" applyAlignment="1">
      <alignment horizontal="right"/>
    </xf>
    <xf numFmtId="2" fontId="7" fillId="0" borderId="31" xfId="0" applyNumberFormat="1" applyFont="1" applyBorder="1" applyAlignment="1">
      <alignment horizontal="right"/>
    </xf>
    <xf numFmtId="2" fontId="7" fillId="0" borderId="40" xfId="0" applyNumberFormat="1" applyFont="1" applyBorder="1" applyAlignment="1">
      <alignment horizontal="right"/>
    </xf>
    <xf numFmtId="2" fontId="7" fillId="0" borderId="51" xfId="0" applyNumberFormat="1" applyFont="1" applyBorder="1" applyAlignment="1">
      <alignment horizontal="right"/>
    </xf>
    <xf numFmtId="182" fontId="7" fillId="0" borderId="14" xfId="0" applyNumberFormat="1" applyFont="1" applyBorder="1" applyAlignment="1">
      <alignment horizontal="right"/>
    </xf>
    <xf numFmtId="180" fontId="7" fillId="0" borderId="14" xfId="0" applyNumberFormat="1" applyFont="1" applyBorder="1" applyAlignment="1">
      <alignment horizontal="right"/>
    </xf>
    <xf numFmtId="181" fontId="1" fillId="0" borderId="37" xfId="0" applyNumberFormat="1" applyFont="1" applyBorder="1" applyAlignment="1">
      <alignment horizontal="right"/>
    </xf>
    <xf numFmtId="181" fontId="1" fillId="0" borderId="38" xfId="0" applyNumberFormat="1" applyFont="1" applyBorder="1" applyAlignment="1">
      <alignment horizontal="right"/>
    </xf>
    <xf numFmtId="181" fontId="1" fillId="0" borderId="40" xfId="0" applyNumberFormat="1" applyFont="1" applyBorder="1" applyAlignment="1">
      <alignment horizontal="right"/>
    </xf>
    <xf numFmtId="181" fontId="1" fillId="0" borderId="25" xfId="0" applyNumberFormat="1" applyFont="1" applyBorder="1"/>
    <xf numFmtId="181" fontId="1" fillId="0" borderId="14" xfId="0" applyNumberFormat="1" applyFont="1" applyBorder="1"/>
    <xf numFmtId="181" fontId="1" fillId="0" borderId="27" xfId="0" applyNumberFormat="1" applyFont="1" applyBorder="1"/>
    <xf numFmtId="181" fontId="1" fillId="0" borderId="37" xfId="0" applyNumberFormat="1" applyFont="1" applyBorder="1"/>
    <xf numFmtId="181" fontId="1" fillId="0" borderId="38" xfId="0" applyNumberFormat="1" applyFont="1" applyBorder="1"/>
    <xf numFmtId="181" fontId="1" fillId="0" borderId="40" xfId="0" applyNumberFormat="1" applyFont="1" applyBorder="1"/>
    <xf numFmtId="0" fontId="1" fillId="0" borderId="57" xfId="0" applyFont="1" applyBorder="1" applyAlignment="1">
      <alignment horizontal="center"/>
    </xf>
    <xf numFmtId="0" fontId="1" fillId="0" borderId="58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59" xfId="0" applyFont="1" applyBorder="1" applyAlignment="1">
      <alignment horizontal="center"/>
    </xf>
    <xf numFmtId="0" fontId="1" fillId="0" borderId="60" xfId="0" applyFont="1" applyBorder="1" applyAlignment="1">
      <alignment horizontal="center"/>
    </xf>
    <xf numFmtId="0" fontId="1" fillId="0" borderId="61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62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63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179" fontId="8" fillId="0" borderId="48" xfId="0" applyNumberFormat="1" applyFont="1" applyBorder="1" applyAlignment="1">
      <alignment horizontal="right"/>
    </xf>
    <xf numFmtId="179" fontId="8" fillId="0" borderId="51" xfId="0" applyNumberFormat="1" applyFont="1" applyBorder="1" applyAlignment="1">
      <alignment horizontal="right"/>
    </xf>
    <xf numFmtId="179" fontId="8" fillId="0" borderId="14" xfId="0" applyNumberFormat="1" applyFont="1" applyBorder="1" applyAlignment="1">
      <alignment horizontal="right"/>
    </xf>
    <xf numFmtId="179" fontId="8" fillId="0" borderId="27" xfId="0" applyNumberFormat="1" applyFont="1" applyBorder="1" applyAlignment="1">
      <alignment horizontal="right"/>
    </xf>
    <xf numFmtId="179" fontId="7" fillId="3" borderId="33" xfId="0" applyNumberFormat="1" applyFont="1" applyFill="1" applyBorder="1" applyAlignment="1">
      <alignment horizontal="right"/>
    </xf>
    <xf numFmtId="179" fontId="8" fillId="3" borderId="14" xfId="0" applyNumberFormat="1" applyFont="1" applyFill="1" applyBorder="1" applyAlignment="1">
      <alignment horizontal="right"/>
    </xf>
    <xf numFmtId="179" fontId="8" fillId="3" borderId="27" xfId="0" applyNumberFormat="1" applyFont="1" applyFill="1" applyBorder="1" applyAlignment="1">
      <alignment horizontal="right"/>
    </xf>
    <xf numFmtId="183" fontId="12" fillId="0" borderId="27" xfId="0" applyNumberFormat="1" applyFont="1" applyBorder="1" applyAlignment="1">
      <alignment horizontal="right"/>
    </xf>
    <xf numFmtId="179" fontId="8" fillId="0" borderId="29" xfId="0" applyNumberFormat="1" applyFont="1" applyBorder="1" applyAlignment="1">
      <alignment horizontal="right"/>
    </xf>
    <xf numFmtId="179" fontId="8" fillId="0" borderId="31" xfId="0" applyNumberFormat="1" applyFont="1" applyBorder="1" applyAlignment="1">
      <alignment horizontal="right"/>
    </xf>
    <xf numFmtId="179" fontId="8" fillId="0" borderId="38" xfId="0" applyNumberFormat="1" applyFont="1" applyBorder="1" applyAlignment="1">
      <alignment horizontal="right"/>
    </xf>
    <xf numFmtId="179" fontId="8" fillId="0" borderId="40" xfId="0" applyNumberFormat="1" applyFont="1" applyBorder="1" applyAlignment="1">
      <alignment horizontal="right"/>
    </xf>
    <xf numFmtId="179" fontId="7" fillId="3" borderId="47" xfId="0" applyNumberFormat="1" applyFont="1" applyFill="1" applyBorder="1" applyAlignment="1">
      <alignment horizontal="right"/>
    </xf>
    <xf numFmtId="179" fontId="7" fillId="3" borderId="64" xfId="0" applyNumberFormat="1" applyFont="1" applyFill="1" applyBorder="1" applyAlignment="1">
      <alignment horizontal="right"/>
    </xf>
    <xf numFmtId="179" fontId="8" fillId="3" borderId="47" xfId="0" applyNumberFormat="1" applyFont="1" applyFill="1" applyBorder="1" applyAlignment="1">
      <alignment horizontal="right"/>
    </xf>
    <xf numFmtId="179" fontId="8" fillId="3" borderId="65" xfId="0" applyNumberFormat="1" applyFont="1" applyFill="1" applyBorder="1" applyAlignment="1">
      <alignment horizontal="right"/>
    </xf>
    <xf numFmtId="179" fontId="8" fillId="0" borderId="22" xfId="0" applyNumberFormat="1" applyFont="1" applyBorder="1" applyAlignment="1">
      <alignment horizontal="right"/>
    </xf>
    <xf numFmtId="179" fontId="8" fillId="0" borderId="24" xfId="0" applyNumberFormat="1" applyFont="1" applyBorder="1" applyAlignment="1">
      <alignment horizontal="right"/>
    </xf>
    <xf numFmtId="179" fontId="1" fillId="0" borderId="14" xfId="0" applyNumberFormat="1" applyFont="1" applyBorder="1"/>
    <xf numFmtId="179" fontId="1" fillId="0" borderId="27" xfId="0" applyNumberFormat="1" applyFont="1" applyBorder="1"/>
    <xf numFmtId="179" fontId="1" fillId="0" borderId="38" xfId="0" applyNumberFormat="1" applyFont="1" applyBorder="1"/>
    <xf numFmtId="179" fontId="1" fillId="0" borderId="40" xfId="0" applyNumberFormat="1" applyFont="1" applyBorder="1"/>
    <xf numFmtId="0" fontId="1" fillId="0" borderId="59" xfId="0" applyFont="1" applyBorder="1"/>
    <xf numFmtId="1" fontId="1" fillId="0" borderId="16" xfId="0" applyNumberFormat="1" applyFont="1" applyBorder="1"/>
    <xf numFmtId="2" fontId="1" fillId="0" borderId="16" xfId="0" applyNumberFormat="1" applyFont="1" applyBorder="1"/>
    <xf numFmtId="179" fontId="1" fillId="0" borderId="16" xfId="0" applyNumberFormat="1" applyFont="1" applyBorder="1"/>
    <xf numFmtId="179" fontId="1" fillId="0" borderId="59" xfId="0" applyNumberFormat="1" applyFont="1" applyBorder="1"/>
    <xf numFmtId="179" fontId="1" fillId="0" borderId="60" xfId="0" applyNumberFormat="1" applyFont="1" applyBorder="1"/>
    <xf numFmtId="0" fontId="1" fillId="0" borderId="6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6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1" fontId="1" fillId="0" borderId="57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2" fontId="1" fillId="0" borderId="58" xfId="0" applyNumberFormat="1" applyFont="1" applyBorder="1" applyAlignment="1">
      <alignment horizontal="center" vertical="center"/>
    </xf>
    <xf numFmtId="179" fontId="1" fillId="0" borderId="57" xfId="0" applyNumberFormat="1" applyFont="1" applyBorder="1" applyAlignment="1">
      <alignment horizontal="center" vertical="center"/>
    </xf>
    <xf numFmtId="179" fontId="1" fillId="0" borderId="18" xfId="0" applyNumberFormat="1" applyFont="1" applyBorder="1" applyAlignment="1">
      <alignment horizontal="center" vertical="center"/>
    </xf>
    <xf numFmtId="179" fontId="1" fillId="0" borderId="70" xfId="0" applyNumberFormat="1" applyFont="1" applyBorder="1" applyAlignment="1">
      <alignment horizontal="center" vertical="center"/>
    </xf>
    <xf numFmtId="179" fontId="1" fillId="0" borderId="20" xfId="0" applyNumberFormat="1" applyFont="1" applyBorder="1" applyAlignment="1">
      <alignment horizontal="center" vertical="center"/>
    </xf>
    <xf numFmtId="1" fontId="1" fillId="0" borderId="71" xfId="0" applyNumberFormat="1" applyFont="1" applyBorder="1" applyAlignment="1">
      <alignment horizontal="center" vertical="center"/>
    </xf>
    <xf numFmtId="2" fontId="1" fillId="0" borderId="56" xfId="0" applyNumberFormat="1" applyFont="1" applyBorder="1" applyAlignment="1">
      <alignment horizontal="center" vertical="center"/>
    </xf>
    <xf numFmtId="2" fontId="1" fillId="0" borderId="54" xfId="0" applyNumberFormat="1" applyFont="1" applyBorder="1" applyAlignment="1">
      <alignment horizontal="center" vertical="center"/>
    </xf>
    <xf numFmtId="179" fontId="1" fillId="0" borderId="71" xfId="0" applyNumberFormat="1" applyFont="1" applyBorder="1" applyAlignment="1">
      <alignment horizontal="center" vertical="center"/>
    </xf>
    <xf numFmtId="179" fontId="1" fillId="0" borderId="72" xfId="0" applyNumberFormat="1" applyFont="1" applyBorder="1" applyAlignment="1">
      <alignment horizontal="center" vertical="center"/>
    </xf>
    <xf numFmtId="179" fontId="1" fillId="0" borderId="0" xfId="0" applyNumberFormat="1" applyFont="1" applyAlignment="1">
      <alignment horizontal="center" vertical="center"/>
    </xf>
    <xf numFmtId="179" fontId="1" fillId="0" borderId="73" xfId="0" applyNumberFormat="1" applyFont="1" applyBorder="1" applyAlignment="1">
      <alignment horizontal="center" vertical="center"/>
    </xf>
    <xf numFmtId="1" fontId="1" fillId="0" borderId="59" xfId="0" applyNumberFormat="1" applyFont="1" applyBorder="1" applyAlignment="1">
      <alignment horizontal="center" vertical="center"/>
    </xf>
    <xf numFmtId="2" fontId="1" fillId="0" borderId="74" xfId="0" applyNumberFormat="1" applyFont="1" applyBorder="1" applyAlignment="1">
      <alignment horizontal="center" vertical="center"/>
    </xf>
    <xf numFmtId="2" fontId="1" fillId="0" borderId="60" xfId="0" applyNumberFormat="1" applyFont="1" applyBorder="1" applyAlignment="1">
      <alignment horizontal="center" vertical="center"/>
    </xf>
    <xf numFmtId="179" fontId="1" fillId="0" borderId="59" xfId="0" applyNumberFormat="1" applyFont="1" applyBorder="1" applyAlignment="1">
      <alignment horizontal="center" vertical="center"/>
    </xf>
    <xf numFmtId="179" fontId="1" fillId="0" borderId="75" xfId="0" applyNumberFormat="1" applyFont="1" applyBorder="1" applyAlignment="1">
      <alignment horizontal="center" vertical="center"/>
    </xf>
    <xf numFmtId="179" fontId="1" fillId="0" borderId="16" xfId="0" applyNumberFormat="1" applyFont="1" applyBorder="1" applyAlignment="1">
      <alignment horizontal="center" vertical="center"/>
    </xf>
    <xf numFmtId="179" fontId="1" fillId="0" borderId="76" xfId="0" applyNumberFormat="1" applyFont="1" applyBorder="1" applyAlignment="1">
      <alignment horizontal="center" vertical="center"/>
    </xf>
    <xf numFmtId="0" fontId="1" fillId="0" borderId="77" xfId="0" applyFont="1" applyBorder="1"/>
    <xf numFmtId="0" fontId="1" fillId="0" borderId="57" xfId="0" applyFont="1" applyBorder="1" applyAlignment="1">
      <alignment horizontal="left"/>
    </xf>
    <xf numFmtId="176" fontId="1" fillId="0" borderId="57" xfId="0" applyNumberFormat="1" applyFont="1" applyBorder="1"/>
    <xf numFmtId="176" fontId="1" fillId="0" borderId="70" xfId="0" applyNumberFormat="1" applyFont="1" applyBorder="1"/>
    <xf numFmtId="176" fontId="1" fillId="0" borderId="58" xfId="0" applyNumberFormat="1" applyFont="1" applyBorder="1"/>
    <xf numFmtId="0" fontId="1" fillId="0" borderId="71" xfId="0" applyFont="1" applyBorder="1" applyAlignment="1">
      <alignment horizontal="left"/>
    </xf>
    <xf numFmtId="176" fontId="1" fillId="0" borderId="71" xfId="0" applyNumberFormat="1" applyFont="1" applyBorder="1"/>
    <xf numFmtId="176" fontId="1" fillId="0" borderId="0" xfId="0" applyNumberFormat="1" applyFont="1"/>
    <xf numFmtId="176" fontId="1" fillId="0" borderId="54" xfId="0" applyNumberFormat="1" applyFont="1" applyBorder="1"/>
    <xf numFmtId="176" fontId="1" fillId="0" borderId="59" xfId="0" applyNumberFormat="1" applyFont="1" applyBorder="1"/>
    <xf numFmtId="176" fontId="1" fillId="0" borderId="16" xfId="0" applyNumberFormat="1" applyFont="1" applyBorder="1"/>
    <xf numFmtId="176" fontId="1" fillId="0" borderId="60" xfId="0" applyNumberFormat="1" applyFont="1" applyBorder="1"/>
    <xf numFmtId="184" fontId="2" fillId="0" borderId="0" xfId="0" applyNumberFormat="1" applyFont="1"/>
    <xf numFmtId="0" fontId="2" fillId="0" borderId="78" xfId="0" applyFont="1" applyBorder="1"/>
    <xf numFmtId="0" fontId="2" fillId="0" borderId="79" xfId="0" applyFont="1" applyBorder="1"/>
    <xf numFmtId="0" fontId="2" fillId="0" borderId="80" xfId="0" applyFont="1" applyBorder="1"/>
    <xf numFmtId="184" fontId="2" fillId="0" borderId="79" xfId="0" applyNumberFormat="1" applyFont="1" applyBorder="1"/>
    <xf numFmtId="0" fontId="2" fillId="0" borderId="81" xfId="0" applyFont="1" applyBorder="1"/>
    <xf numFmtId="0" fontId="2" fillId="0" borderId="82" xfId="0" applyFont="1" applyBorder="1"/>
    <xf numFmtId="0" fontId="2" fillId="0" borderId="83" xfId="0" applyFont="1" applyBorder="1"/>
    <xf numFmtId="0" fontId="2" fillId="0" borderId="84" xfId="0" applyFont="1" applyBorder="1"/>
    <xf numFmtId="0" fontId="2" fillId="0" borderId="85" xfId="0" applyFont="1" applyBorder="1" applyAlignment="1">
      <alignment wrapText="1"/>
    </xf>
    <xf numFmtId="0" fontId="2" fillId="0" borderId="86" xfId="0" applyFont="1" applyBorder="1" applyAlignment="1">
      <alignment wrapText="1"/>
    </xf>
    <xf numFmtId="0" fontId="2" fillId="0" borderId="87" xfId="0" applyFont="1" applyBorder="1" applyAlignment="1">
      <alignment wrapText="1"/>
    </xf>
    <xf numFmtId="0" fontId="2" fillId="0" borderId="87" xfId="0" applyFont="1" applyBorder="1" applyAlignment="1">
      <alignment horizontal="center" wrapText="1"/>
    </xf>
    <xf numFmtId="0" fontId="2" fillId="0" borderId="85" xfId="0" applyFont="1" applyBorder="1" applyAlignment="1">
      <alignment horizontal="center" wrapText="1"/>
    </xf>
    <xf numFmtId="0" fontId="2" fillId="0" borderId="86" xfId="0" applyFont="1" applyBorder="1" applyAlignment="1">
      <alignment horizontal="center" wrapText="1"/>
    </xf>
    <xf numFmtId="0" fontId="2" fillId="0" borderId="88" xfId="0" applyFont="1" applyBorder="1" applyAlignment="1">
      <alignment horizontal="center" wrapText="1"/>
    </xf>
    <xf numFmtId="0" fontId="2" fillId="0" borderId="89" xfId="0" applyFont="1" applyBorder="1" applyAlignment="1">
      <alignment horizontal="center" wrapText="1"/>
    </xf>
    <xf numFmtId="0" fontId="2" fillId="0" borderId="90" xfId="0" applyFont="1" applyBorder="1" applyAlignment="1">
      <alignment horizontal="center" wrapText="1"/>
    </xf>
    <xf numFmtId="0" fontId="2" fillId="0" borderId="9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92" xfId="0" applyFont="1" applyBorder="1"/>
    <xf numFmtId="0" fontId="2" fillId="0" borderId="93" xfId="0" applyFont="1" applyBorder="1"/>
    <xf numFmtId="0" fontId="2" fillId="0" borderId="94" xfId="0" applyFont="1" applyBorder="1"/>
    <xf numFmtId="185" fontId="7" fillId="0" borderId="80" xfId="0" applyNumberFormat="1" applyFont="1" applyBorder="1" applyAlignment="1">
      <alignment horizontal="right"/>
    </xf>
    <xf numFmtId="185" fontId="7" fillId="0" borderId="78" xfId="0" applyNumberFormat="1" applyFont="1" applyBorder="1" applyAlignment="1">
      <alignment horizontal="right"/>
    </xf>
    <xf numFmtId="2" fontId="7" fillId="0" borderId="79" xfId="0" applyNumberFormat="1" applyFont="1" applyBorder="1" applyAlignment="1">
      <alignment horizontal="right"/>
    </xf>
    <xf numFmtId="179" fontId="7" fillId="0" borderId="79" xfId="0" applyNumberFormat="1" applyFont="1" applyBorder="1" applyAlignment="1">
      <alignment horizontal="right"/>
    </xf>
    <xf numFmtId="179" fontId="7" fillId="0" borderId="80" xfId="0" applyNumberFormat="1" applyFont="1" applyBorder="1" applyAlignment="1">
      <alignment horizontal="right"/>
    </xf>
    <xf numFmtId="179" fontId="7" fillId="0" borderId="81" xfId="0" applyNumberFormat="1" applyFont="1" applyBorder="1" applyAlignment="1">
      <alignment horizontal="right"/>
    </xf>
    <xf numFmtId="185" fontId="7" fillId="0" borderId="79" xfId="0" applyNumberFormat="1" applyFont="1" applyBorder="1" applyAlignment="1">
      <alignment horizontal="right"/>
    </xf>
    <xf numFmtId="185" fontId="7" fillId="0" borderId="82" xfId="0" applyNumberFormat="1" applyFont="1" applyBorder="1" applyAlignment="1">
      <alignment horizontal="right"/>
    </xf>
    <xf numFmtId="181" fontId="7" fillId="0" borderId="83" xfId="0" applyNumberFormat="1" applyFont="1" applyBorder="1" applyAlignment="1">
      <alignment horizontal="right"/>
    </xf>
    <xf numFmtId="181" fontId="7" fillId="0" borderId="80" xfId="0" applyNumberFormat="1" applyFont="1" applyBorder="1" applyAlignment="1">
      <alignment horizontal="right"/>
    </xf>
    <xf numFmtId="185" fontId="7" fillId="0" borderId="84" xfId="0" applyNumberFormat="1" applyFont="1" applyBorder="1" applyAlignment="1">
      <alignment horizontal="right"/>
    </xf>
    <xf numFmtId="185" fontId="2" fillId="0" borderId="0" xfId="0" applyNumberFormat="1" applyFont="1"/>
    <xf numFmtId="0" fontId="2" fillId="0" borderId="95" xfId="0" applyFont="1" applyBorder="1"/>
    <xf numFmtId="1" fontId="2" fillId="0" borderId="96" xfId="0" applyNumberFormat="1" applyFont="1" applyBorder="1"/>
    <xf numFmtId="1" fontId="2" fillId="0" borderId="97" xfId="0" applyNumberFormat="1" applyFont="1" applyBorder="1"/>
    <xf numFmtId="2" fontId="2" fillId="0" borderId="95" xfId="0" applyNumberFormat="1" applyFont="1" applyBorder="1"/>
    <xf numFmtId="179" fontId="2" fillId="0" borderId="95" xfId="0" applyNumberFormat="1" applyFont="1" applyBorder="1"/>
    <xf numFmtId="179" fontId="2" fillId="0" borderId="96" xfId="0" applyNumberFormat="1" applyFont="1" applyBorder="1"/>
    <xf numFmtId="179" fontId="2" fillId="0" borderId="98" xfId="0" applyNumberFormat="1" applyFont="1" applyBorder="1"/>
    <xf numFmtId="185" fontId="2" fillId="0" borderId="97" xfId="0" applyNumberFormat="1" applyFont="1" applyBorder="1"/>
    <xf numFmtId="185" fontId="2" fillId="0" borderId="95" xfId="0" applyNumberFormat="1" applyFont="1" applyBorder="1"/>
    <xf numFmtId="185" fontId="2" fillId="0" borderId="99" xfId="0" applyNumberFormat="1" applyFont="1" applyBorder="1"/>
    <xf numFmtId="181" fontId="2" fillId="0" borderId="100" xfId="0" applyNumberFormat="1" applyFont="1" applyBorder="1"/>
    <xf numFmtId="181" fontId="2" fillId="0" borderId="96" xfId="0" applyNumberFormat="1" applyFont="1" applyBorder="1"/>
    <xf numFmtId="1" fontId="2" fillId="0" borderId="101" xfId="0" applyNumberFormat="1" applyFont="1" applyBorder="1"/>
    <xf numFmtId="185" fontId="7" fillId="0" borderId="96" xfId="0" applyNumberFormat="1" applyFont="1" applyBorder="1" applyAlignment="1">
      <alignment horizontal="right"/>
    </xf>
    <xf numFmtId="185" fontId="7" fillId="0" borderId="97" xfId="0" applyNumberFormat="1" applyFont="1" applyBorder="1" applyAlignment="1">
      <alignment horizontal="right"/>
    </xf>
    <xf numFmtId="2" fontId="7" fillId="0" borderId="95" xfId="0" applyNumberFormat="1" applyFont="1" applyBorder="1" applyAlignment="1">
      <alignment horizontal="right"/>
    </xf>
    <xf numFmtId="179" fontId="7" fillId="0" borderId="95" xfId="0" applyNumberFormat="1" applyFont="1" applyBorder="1" applyAlignment="1">
      <alignment horizontal="right"/>
    </xf>
    <xf numFmtId="179" fontId="7" fillId="0" borderId="96" xfId="0" applyNumberFormat="1" applyFont="1" applyBorder="1" applyAlignment="1">
      <alignment horizontal="right"/>
    </xf>
    <xf numFmtId="179" fontId="7" fillId="0" borderId="98" xfId="0" applyNumberFormat="1" applyFont="1" applyBorder="1" applyAlignment="1">
      <alignment horizontal="right"/>
    </xf>
    <xf numFmtId="185" fontId="7" fillId="0" borderId="95" xfId="0" applyNumberFormat="1" applyFont="1" applyBorder="1" applyAlignment="1">
      <alignment horizontal="right"/>
    </xf>
    <xf numFmtId="185" fontId="7" fillId="0" borderId="99" xfId="0" applyNumberFormat="1" applyFont="1" applyBorder="1" applyAlignment="1">
      <alignment horizontal="right"/>
    </xf>
    <xf numFmtId="181" fontId="7" fillId="0" borderId="100" xfId="0" applyNumberFormat="1" applyFont="1" applyBorder="1" applyAlignment="1">
      <alignment horizontal="right"/>
    </xf>
    <xf numFmtId="181" fontId="7" fillId="0" borderId="96" xfId="0" applyNumberFormat="1" applyFont="1" applyBorder="1" applyAlignment="1">
      <alignment horizontal="right"/>
    </xf>
    <xf numFmtId="185" fontId="7" fillId="0" borderId="101" xfId="0" applyNumberFormat="1" applyFont="1" applyBorder="1" applyAlignment="1">
      <alignment horizontal="right"/>
    </xf>
    <xf numFmtId="1" fontId="7" fillId="0" borderId="96" xfId="0" applyNumberFormat="1" applyFont="1" applyBorder="1" applyAlignment="1">
      <alignment horizontal="right"/>
    </xf>
    <xf numFmtId="0" fontId="2" fillId="0" borderId="96" xfId="0" applyFont="1" applyBorder="1"/>
    <xf numFmtId="179" fontId="2" fillId="0" borderId="97" xfId="0" applyNumberFormat="1" applyFont="1" applyBorder="1"/>
    <xf numFmtId="179" fontId="2" fillId="0" borderId="99" xfId="0" applyNumberFormat="1" applyFont="1" applyBorder="1"/>
    <xf numFmtId="0" fontId="2" fillId="0" borderId="100" xfId="0" applyFont="1" applyBorder="1"/>
    <xf numFmtId="0" fontId="2" fillId="0" borderId="101" xfId="0" applyFont="1" applyBorder="1"/>
    <xf numFmtId="181" fontId="7" fillId="0" borderId="97" xfId="0" applyNumberFormat="1" applyFont="1" applyBorder="1" applyAlignment="1">
      <alignment horizontal="right"/>
    </xf>
    <xf numFmtId="181" fontId="2" fillId="0" borderId="97" xfId="0" applyNumberFormat="1" applyFont="1" applyBorder="1"/>
    <xf numFmtId="185" fontId="7" fillId="0" borderId="100" xfId="0" applyNumberFormat="1" applyFont="1" applyBorder="1" applyAlignment="1">
      <alignment horizontal="right"/>
    </xf>
    <xf numFmtId="0" fontId="2" fillId="0" borderId="85" xfId="0" applyFont="1" applyBorder="1"/>
    <xf numFmtId="0" fontId="2" fillId="0" borderId="86" xfId="0" applyFont="1" applyBorder="1"/>
    <xf numFmtId="0" fontId="2" fillId="0" borderId="87" xfId="0" applyFont="1" applyBorder="1"/>
    <xf numFmtId="1" fontId="2" fillId="0" borderId="87" xfId="0" applyNumberFormat="1" applyFont="1" applyBorder="1"/>
    <xf numFmtId="1" fontId="2" fillId="0" borderId="85" xfId="0" applyNumberFormat="1" applyFont="1" applyBorder="1"/>
    <xf numFmtId="2" fontId="2" fillId="0" borderId="86" xfId="0" applyNumberFormat="1" applyFont="1" applyBorder="1"/>
    <xf numFmtId="179" fontId="2" fillId="0" borderId="86" xfId="0" applyNumberFormat="1" applyFont="1" applyBorder="1"/>
    <xf numFmtId="179" fontId="2" fillId="0" borderId="87" xfId="0" applyNumberFormat="1" applyFont="1" applyBorder="1"/>
    <xf numFmtId="179" fontId="2" fillId="0" borderId="88" xfId="0" applyNumberFormat="1" applyFont="1" applyBorder="1"/>
    <xf numFmtId="185" fontId="2" fillId="0" borderId="85" xfId="0" applyNumberFormat="1" applyFont="1" applyBorder="1"/>
    <xf numFmtId="185" fontId="2" fillId="0" borderId="86" xfId="0" applyNumberFormat="1" applyFont="1" applyBorder="1"/>
    <xf numFmtId="185" fontId="2" fillId="0" borderId="89" xfId="0" applyNumberFormat="1" applyFont="1" applyBorder="1"/>
    <xf numFmtId="181" fontId="2" fillId="0" borderId="90" xfId="0" applyNumberFormat="1" applyFont="1" applyBorder="1"/>
    <xf numFmtId="181" fontId="2" fillId="0" borderId="87" xfId="0" applyNumberFormat="1" applyFont="1" applyBorder="1"/>
    <xf numFmtId="1" fontId="2" fillId="0" borderId="91" xfId="0" applyNumberFormat="1" applyFont="1" applyBorder="1"/>
    <xf numFmtId="177" fontId="2" fillId="0" borderId="0" xfId="0" applyNumberFormat="1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c:style val="2"/>
  <c:chart>
    <c:title>
      <c:tx>
        <c:rich>
          <a:bodyPr/>
          <a:lstStyle/>
          <a:p>
            <a:pPr lvl="0">
              <a:defRPr sz="1200" b="0" i="0">
                <a:solidFill>
                  <a:srgbClr val="000000"/>
                </a:solidFill>
                <a:latin typeface="+mn-lt"/>
              </a:defRPr>
            </a:pPr>
            <a:r>
              <a:rPr lang="en-US" sz="1200" b="0" i="0">
                <a:solidFill>
                  <a:srgbClr val="000000"/>
                </a:solidFill>
                <a:latin typeface="+mn-lt"/>
              </a:rPr>
              <a:t>R1(</a:t>
            </a:r>
            <a:r>
              <a:rPr lang="ja-JP" altLang="en-US" sz="1200" b="0" i="0">
                <a:solidFill>
                  <a:srgbClr val="000000"/>
                </a:solidFill>
                <a:latin typeface="+mn-lt"/>
              </a:rPr>
              <a:t>イオンバランス）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9999FF"/>
            </a:solidFill>
            <a:ln cmpd="sng">
              <a:noFill/>
            </a:ln>
          </c:spPr>
          <c:invertIfNegative val="1"/>
          <c:cat>
            <c:strRef>
              <c:f>QAQC!$A$5:$A$20</c:f>
              <c:strCache>
                <c:ptCount val="16"/>
                <c:pt idx="0">
                  <c:v>&lt;-35</c:v>
                </c:pt>
                <c:pt idx="1">
                  <c:v>-35～-30</c:v>
                </c:pt>
                <c:pt idx="2">
                  <c:v>-30～-25</c:v>
                </c:pt>
                <c:pt idx="3">
                  <c:v>-25～-20</c:v>
                </c:pt>
                <c:pt idx="4">
                  <c:v>-20～-15</c:v>
                </c:pt>
                <c:pt idx="5">
                  <c:v>-15～-10</c:v>
                </c:pt>
                <c:pt idx="6">
                  <c:v>-10～-5</c:v>
                </c:pt>
                <c:pt idx="7">
                  <c:v>-5～0</c:v>
                </c:pt>
                <c:pt idx="8">
                  <c:v>0～5</c:v>
                </c:pt>
                <c:pt idx="9">
                  <c:v>5～10</c:v>
                </c:pt>
                <c:pt idx="10">
                  <c:v>10～15</c:v>
                </c:pt>
                <c:pt idx="11">
                  <c:v>15～20</c:v>
                </c:pt>
                <c:pt idx="12">
                  <c:v>20～25</c:v>
                </c:pt>
                <c:pt idx="13">
                  <c:v>25～30</c:v>
                </c:pt>
                <c:pt idx="14">
                  <c:v>30～35</c:v>
                </c:pt>
                <c:pt idx="15">
                  <c:v>&gt;35</c:v>
                </c:pt>
              </c:strCache>
            </c:strRef>
          </c:cat>
          <c:val>
            <c:numRef>
              <c:f>QAQC!$B$5:$B$20</c:f>
              <c:numCache>
                <c:formatCode>General</c:formatCode>
                <c:ptCount val="16"/>
                <c:pt idx="0">
                  <c:v>2</c:v>
                </c:pt>
                <c:pt idx="1">
                  <c:v>480</c:v>
                </c:pt>
                <c:pt idx="2">
                  <c:v>3</c:v>
                </c:pt>
                <c:pt idx="3">
                  <c:v>2</c:v>
                </c:pt>
                <c:pt idx="4">
                  <c:v>6</c:v>
                </c:pt>
                <c:pt idx="5">
                  <c:v>10</c:v>
                </c:pt>
                <c:pt idx="6">
                  <c:v>21</c:v>
                </c:pt>
                <c:pt idx="7">
                  <c:v>113</c:v>
                </c:pt>
                <c:pt idx="8">
                  <c:v>207</c:v>
                </c:pt>
                <c:pt idx="9">
                  <c:v>79</c:v>
                </c:pt>
                <c:pt idx="10">
                  <c:v>20</c:v>
                </c:pt>
                <c:pt idx="11">
                  <c:v>10</c:v>
                </c:pt>
                <c:pt idx="12">
                  <c:v>5</c:v>
                </c:pt>
                <c:pt idx="13">
                  <c:v>1</c:v>
                </c:pt>
                <c:pt idx="14">
                  <c:v>0</c:v>
                </c:pt>
                <c:pt idx="15">
                  <c:v>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22A-4CB4-B2EB-305806D23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7351791"/>
        <c:axId val="1614857528"/>
      </c:barChart>
      <c:catAx>
        <c:axId val="43735179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sz="1200"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sz="1200" b="0" i="0">
                    <a:solidFill>
                      <a:srgbClr val="000000"/>
                    </a:solidFill>
                    <a:latin typeface="+mn-lt"/>
                  </a:rPr>
                  <a:t>R1</a:t>
                </a:r>
                <a:r>
                  <a:rPr lang="ja-JP" altLang="en-US" sz="1200" b="0" i="0">
                    <a:solidFill>
                      <a:srgbClr val="000000"/>
                    </a:solidFill>
                    <a:latin typeface="+mn-lt"/>
                  </a:rPr>
                  <a:t>の区間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ja-JP"/>
          </a:p>
        </c:txPr>
        <c:crossAx val="1614857528"/>
        <c:crosses val="autoZero"/>
        <c:auto val="1"/>
        <c:lblAlgn val="ctr"/>
        <c:lblOffset val="100"/>
        <c:noMultiLvlLbl val="1"/>
      </c:catAx>
      <c:valAx>
        <c:axId val="161485752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sz="1200"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ja-JP" altLang="en-US" sz="1200" b="0" i="0">
                    <a:solidFill>
                      <a:srgbClr val="000000"/>
                    </a:solidFill>
                    <a:latin typeface="+mn-lt"/>
                  </a:rPr>
                  <a:t>ｻﾝﾌﾟﾙ数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ja-JP"/>
          </a:p>
        </c:txPr>
        <c:crossAx val="437351791"/>
        <c:crosses val="autoZero"/>
        <c:crossBetween val="between"/>
      </c:valAx>
    </c:plotArea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c:style val="2"/>
  <c:chart>
    <c:title>
      <c:tx>
        <c:rich>
          <a:bodyPr/>
          <a:lstStyle/>
          <a:p>
            <a:pPr lvl="0">
              <a:defRPr sz="1200" b="0" i="0">
                <a:solidFill>
                  <a:srgbClr val="000000"/>
                </a:solidFill>
                <a:latin typeface="+mn-lt"/>
              </a:defRPr>
            </a:pPr>
            <a:r>
              <a:rPr lang="en-US" sz="1200" b="0" i="0">
                <a:solidFill>
                  <a:srgbClr val="000000"/>
                </a:solidFill>
                <a:latin typeface="+mn-lt"/>
              </a:rPr>
              <a:t>R2(</a:t>
            </a:r>
            <a:r>
              <a:rPr lang="ja-JP" altLang="en-US" sz="1200" b="0" i="0">
                <a:solidFill>
                  <a:srgbClr val="000000"/>
                </a:solidFill>
                <a:latin typeface="+mn-lt"/>
              </a:rPr>
              <a:t>電気伝導度）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9999FF"/>
            </a:solidFill>
            <a:ln cmpd="sng">
              <a:noFill/>
            </a:ln>
          </c:spPr>
          <c:invertIfNegative val="1"/>
          <c:cat>
            <c:strRef>
              <c:f>QAQC!$A$26:$A$41</c:f>
              <c:strCache>
                <c:ptCount val="16"/>
                <c:pt idx="0">
                  <c:v>&lt;-35</c:v>
                </c:pt>
                <c:pt idx="1">
                  <c:v>-35～-30</c:v>
                </c:pt>
                <c:pt idx="2">
                  <c:v>-30～-25</c:v>
                </c:pt>
                <c:pt idx="3">
                  <c:v>-25～-20</c:v>
                </c:pt>
                <c:pt idx="4">
                  <c:v>-20～-15</c:v>
                </c:pt>
                <c:pt idx="5">
                  <c:v>-15～-10</c:v>
                </c:pt>
                <c:pt idx="6">
                  <c:v>-10～-5</c:v>
                </c:pt>
                <c:pt idx="7">
                  <c:v>-5～0</c:v>
                </c:pt>
                <c:pt idx="8">
                  <c:v>0～5</c:v>
                </c:pt>
                <c:pt idx="9">
                  <c:v>5～10</c:v>
                </c:pt>
                <c:pt idx="10">
                  <c:v>10～15</c:v>
                </c:pt>
                <c:pt idx="11">
                  <c:v>15～20</c:v>
                </c:pt>
                <c:pt idx="12">
                  <c:v>20～25</c:v>
                </c:pt>
                <c:pt idx="13">
                  <c:v>25～30</c:v>
                </c:pt>
                <c:pt idx="14">
                  <c:v>30～35</c:v>
                </c:pt>
                <c:pt idx="15">
                  <c:v>&gt;35</c:v>
                </c:pt>
              </c:strCache>
            </c:strRef>
          </c:cat>
          <c:val>
            <c:numRef>
              <c:f>QAQC!$B$26:$B$41</c:f>
              <c:numCache>
                <c:formatCode>General</c:formatCode>
                <c:ptCount val="16"/>
                <c:pt idx="0">
                  <c:v>0</c:v>
                </c:pt>
                <c:pt idx="1">
                  <c:v>482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9</c:v>
                </c:pt>
                <c:pt idx="6">
                  <c:v>46</c:v>
                </c:pt>
                <c:pt idx="7">
                  <c:v>216</c:v>
                </c:pt>
                <c:pt idx="8">
                  <c:v>131</c:v>
                </c:pt>
                <c:pt idx="9">
                  <c:v>31</c:v>
                </c:pt>
                <c:pt idx="10">
                  <c:v>25</c:v>
                </c:pt>
                <c:pt idx="11">
                  <c:v>8</c:v>
                </c:pt>
                <c:pt idx="12">
                  <c:v>9</c:v>
                </c:pt>
                <c:pt idx="13">
                  <c:v>4</c:v>
                </c:pt>
                <c:pt idx="1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8717-4BB0-AAB2-24D141007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9851858"/>
        <c:axId val="883877578"/>
      </c:barChart>
      <c:catAx>
        <c:axId val="208985185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b="1" i="0">
                    <a:solidFill>
                      <a:srgbClr val="000000"/>
                    </a:solidFill>
                    <a:latin typeface="+mn-lt"/>
                  </a:rPr>
                  <a:t>R2</a:t>
                </a:r>
                <a:r>
                  <a:rPr lang="ja-JP" altLang="en-US" b="1" i="0">
                    <a:solidFill>
                      <a:srgbClr val="000000"/>
                    </a:solidFill>
                    <a:latin typeface="+mn-lt"/>
                  </a:rPr>
                  <a:t>の区間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ja-JP"/>
          </a:p>
        </c:txPr>
        <c:crossAx val="883877578"/>
        <c:crosses val="autoZero"/>
        <c:auto val="1"/>
        <c:lblAlgn val="ctr"/>
        <c:lblOffset val="100"/>
        <c:noMultiLvlLbl val="1"/>
      </c:catAx>
      <c:valAx>
        <c:axId val="883877578"/>
        <c:scaling>
          <c:orientation val="minMax"/>
          <c:max val="300"/>
        </c:scaling>
        <c:delete val="0"/>
        <c:axPos val="l"/>
        <c:title>
          <c:tx>
            <c:rich>
              <a:bodyPr/>
              <a:lstStyle/>
              <a:p>
                <a:pPr lvl="0">
                  <a:defRPr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ja-JP" altLang="en-US" b="1" i="0">
                    <a:solidFill>
                      <a:srgbClr val="000000"/>
                    </a:solidFill>
                    <a:latin typeface="+mn-lt"/>
                  </a:rPr>
                  <a:t>ｻﾝﾌﾟﾙ数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ja-JP"/>
          </a:p>
        </c:txPr>
        <c:crossAx val="2089851858"/>
        <c:crosses val="autoZero"/>
        <c:crossBetween val="between"/>
      </c:valAx>
    </c:plotArea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342900</xdr:colOff>
      <xdr:row>0</xdr:row>
      <xdr:rowOff>114300</xdr:rowOff>
    </xdr:from>
    <xdr:ext cx="5476875" cy="3648075"/>
    <xdr:graphicFrame macro="">
      <xdr:nvGraphicFramePr>
        <xdr:cNvPr id="2" name="Chart 1" descr="Chart 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5</xdr:col>
      <xdr:colOff>428625</xdr:colOff>
      <xdr:row>26</xdr:row>
      <xdr:rowOff>76200</xdr:rowOff>
    </xdr:from>
    <xdr:ext cx="5457825" cy="3457575"/>
    <xdr:graphicFrame macro="">
      <xdr:nvGraphicFramePr>
        <xdr:cNvPr id="3" name="Chart 2" descr="Chart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/>
  </sheetViews>
  <sheetFormatPr defaultColWidth="12.625" defaultRowHeight="15" customHeight="1"/>
  <cols>
    <col min="1" max="2" width="9" customWidth="1"/>
    <col min="3" max="3" width="46.25" customWidth="1"/>
    <col min="4" max="4" width="9" customWidth="1"/>
    <col min="5" max="5" width="17.25" customWidth="1"/>
    <col min="6" max="6" width="9" customWidth="1"/>
    <col min="7" max="26" width="8" customWidth="1"/>
  </cols>
  <sheetData>
    <row r="1" spans="1:26" ht="14.25" customHeight="1">
      <c r="A1" s="1" t="s">
        <v>0</v>
      </c>
      <c r="B1" s="2"/>
      <c r="C1" s="1"/>
      <c r="D1" s="2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"/>
      <c r="B2" s="5" t="s">
        <v>1</v>
      </c>
      <c r="C2" s="3"/>
      <c r="D2" s="2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.5" customHeight="1">
      <c r="A3" s="6">
        <v>1</v>
      </c>
      <c r="B3" s="7" t="s">
        <v>2</v>
      </c>
      <c r="C3" s="3"/>
      <c r="D3" s="2"/>
      <c r="E3" s="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3.5" customHeight="1">
      <c r="A4" s="9">
        <v>2</v>
      </c>
      <c r="B4" s="10" t="s">
        <v>3</v>
      </c>
      <c r="C4" s="3"/>
      <c r="D4" s="2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3.5" customHeight="1">
      <c r="A5" s="9">
        <v>3</v>
      </c>
      <c r="B5" s="10" t="s">
        <v>4</v>
      </c>
      <c r="C5" s="3"/>
      <c r="D5" s="2"/>
      <c r="E5" s="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>
      <c r="A6" s="9">
        <v>4</v>
      </c>
      <c r="B6" s="10" t="s">
        <v>5</v>
      </c>
      <c r="C6" s="1"/>
      <c r="D6" s="2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3.5" customHeight="1">
      <c r="A7" s="9">
        <v>5</v>
      </c>
      <c r="B7" s="10" t="s">
        <v>6</v>
      </c>
      <c r="C7" s="3"/>
      <c r="D7" s="2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>
      <c r="A8" s="9">
        <v>6</v>
      </c>
      <c r="B8" s="10" t="s">
        <v>7</v>
      </c>
      <c r="C8" s="3"/>
      <c r="D8" s="2"/>
      <c r="E8" s="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3.5" customHeight="1">
      <c r="A9" s="9">
        <v>7</v>
      </c>
      <c r="B9" s="11" t="s">
        <v>8</v>
      </c>
      <c r="C9" s="3" t="s">
        <v>9</v>
      </c>
      <c r="D9" s="2"/>
      <c r="E9" s="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3.5" customHeight="1">
      <c r="A10" s="9">
        <v>8</v>
      </c>
      <c r="B10" s="12" t="s">
        <v>10</v>
      </c>
      <c r="C10" s="3"/>
      <c r="D10" s="2"/>
      <c r="E10" s="3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13">
        <v>9</v>
      </c>
      <c r="B11" s="13" t="s">
        <v>11</v>
      </c>
      <c r="C11" s="3"/>
      <c r="D11" s="2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3.5" customHeight="1">
      <c r="A12" s="6">
        <v>10</v>
      </c>
      <c r="B12" s="14" t="s">
        <v>12</v>
      </c>
      <c r="C12" s="3"/>
      <c r="D12" s="2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3.5" customHeight="1">
      <c r="A13" s="9">
        <v>11</v>
      </c>
      <c r="B13" s="10" t="s">
        <v>13</v>
      </c>
      <c r="C13" s="3"/>
      <c r="D13" s="2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3.5" customHeight="1">
      <c r="A14" s="9">
        <v>12</v>
      </c>
      <c r="B14" s="10" t="s">
        <v>14</v>
      </c>
      <c r="C14" s="3"/>
      <c r="D14" s="2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3.5" customHeight="1">
      <c r="A15" s="9">
        <v>13</v>
      </c>
      <c r="B15" s="10" t="s">
        <v>15</v>
      </c>
      <c r="C15" s="3"/>
      <c r="D15" s="2"/>
      <c r="E15" s="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3.5" customHeight="1">
      <c r="A16" s="9">
        <v>14</v>
      </c>
      <c r="B16" s="10" t="s">
        <v>16</v>
      </c>
      <c r="C16" s="3"/>
      <c r="D16" s="2"/>
      <c r="E16" s="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3.5" customHeight="1">
      <c r="A17" s="9">
        <v>15</v>
      </c>
      <c r="B17" s="10" t="s">
        <v>17</v>
      </c>
      <c r="C17" s="3"/>
      <c r="D17" s="2"/>
      <c r="E17" s="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3.5" customHeight="1">
      <c r="A18" s="9">
        <v>16</v>
      </c>
      <c r="B18" s="9" t="s">
        <v>18</v>
      </c>
      <c r="C18" s="15"/>
      <c r="D18" s="2"/>
      <c r="E18" s="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3.5" customHeight="1">
      <c r="A19" s="9">
        <v>17</v>
      </c>
      <c r="B19" s="16" t="s">
        <v>19</v>
      </c>
      <c r="C19" s="3"/>
      <c r="D19" s="2"/>
      <c r="E19" s="3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3.5" customHeight="1">
      <c r="A20" s="9">
        <v>18</v>
      </c>
      <c r="B20" s="9" t="s">
        <v>20</v>
      </c>
      <c r="C20" s="3"/>
      <c r="D20" s="2"/>
      <c r="E20" s="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3.5" customHeight="1">
      <c r="A21" s="9">
        <v>19</v>
      </c>
      <c r="B21" s="10" t="s">
        <v>21</v>
      </c>
      <c r="C21" s="3"/>
      <c r="D21" s="2"/>
      <c r="E21" s="3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3.5" customHeight="1">
      <c r="A22" s="9">
        <v>20</v>
      </c>
      <c r="B22" s="10" t="s">
        <v>22</v>
      </c>
      <c r="C22" s="3"/>
      <c r="D22" s="2"/>
      <c r="E22" s="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13">
        <v>21</v>
      </c>
      <c r="B23" s="11" t="s">
        <v>23</v>
      </c>
      <c r="C23" s="3"/>
      <c r="D23" s="2"/>
      <c r="E23" s="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3.5" customHeight="1">
      <c r="A24" s="17">
        <v>22</v>
      </c>
      <c r="B24" s="18" t="s">
        <v>24</v>
      </c>
      <c r="C24" s="3"/>
      <c r="D24" s="2"/>
      <c r="E24" s="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3.5" customHeight="1">
      <c r="A25" s="9">
        <v>23</v>
      </c>
      <c r="B25" s="10" t="s">
        <v>25</v>
      </c>
      <c r="C25" s="3" t="s">
        <v>26</v>
      </c>
      <c r="D25" s="2"/>
      <c r="E25" s="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3.5" customHeight="1">
      <c r="A26" s="9">
        <v>24</v>
      </c>
      <c r="B26" s="10" t="s">
        <v>27</v>
      </c>
      <c r="C26" s="3" t="s">
        <v>26</v>
      </c>
      <c r="D26" s="2"/>
      <c r="E26" s="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3.5" customHeight="1">
      <c r="A27" s="9">
        <v>25</v>
      </c>
      <c r="B27" s="10" t="s">
        <v>28</v>
      </c>
      <c r="C27" s="3"/>
      <c r="D27" s="2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3.5" customHeight="1">
      <c r="A28" s="9">
        <v>26</v>
      </c>
      <c r="B28" s="10" t="s">
        <v>29</v>
      </c>
      <c r="C28" s="3"/>
      <c r="D28" s="2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3.5" customHeight="1">
      <c r="A29" s="9">
        <v>27</v>
      </c>
      <c r="B29" s="10" t="s">
        <v>30</v>
      </c>
      <c r="C29" s="3"/>
      <c r="D29" s="2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3.5" customHeight="1">
      <c r="A30" s="9">
        <v>28</v>
      </c>
      <c r="B30" s="10" t="s">
        <v>31</v>
      </c>
      <c r="C30" s="3"/>
      <c r="D30" s="2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.5" customHeight="1">
      <c r="A31" s="9">
        <v>29</v>
      </c>
      <c r="B31" s="10" t="s">
        <v>32</v>
      </c>
      <c r="C31" s="3"/>
      <c r="D31" s="2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7" customHeight="1">
      <c r="A32" s="9">
        <v>30</v>
      </c>
      <c r="B32" s="10" t="s">
        <v>33</v>
      </c>
      <c r="C32" s="3" t="s">
        <v>34</v>
      </c>
      <c r="D32" s="2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3.5" customHeight="1">
      <c r="A33" s="9">
        <v>31</v>
      </c>
      <c r="B33" s="10" t="s">
        <v>35</v>
      </c>
      <c r="C33" s="3"/>
      <c r="D33" s="2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3.5" customHeight="1">
      <c r="A34" s="9">
        <v>32</v>
      </c>
      <c r="B34" s="10" t="s">
        <v>36</v>
      </c>
      <c r="C34" s="3"/>
      <c r="D34" s="2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3.5" customHeight="1">
      <c r="A35" s="9">
        <v>33</v>
      </c>
      <c r="B35" s="10" t="s">
        <v>37</v>
      </c>
      <c r="C35" s="3"/>
      <c r="D35" s="2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7" customHeight="1">
      <c r="A36" s="9">
        <v>34</v>
      </c>
      <c r="B36" s="10" t="s">
        <v>38</v>
      </c>
      <c r="C36" s="3" t="s">
        <v>39</v>
      </c>
      <c r="D36" s="2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12">
        <v>35</v>
      </c>
      <c r="B37" s="11" t="s">
        <v>40</v>
      </c>
      <c r="C37" s="3"/>
      <c r="D37" s="2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.5" customHeight="1">
      <c r="A38" s="18">
        <v>36</v>
      </c>
      <c r="B38" s="18" t="s">
        <v>41</v>
      </c>
      <c r="C38" s="3"/>
      <c r="D38" s="2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.5" customHeight="1">
      <c r="A39" s="14">
        <v>37</v>
      </c>
      <c r="B39" s="14" t="s">
        <v>42</v>
      </c>
      <c r="C39" s="3" t="s">
        <v>43</v>
      </c>
      <c r="D39" s="2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.5" customHeight="1">
      <c r="A40" s="10">
        <v>38</v>
      </c>
      <c r="B40" s="10" t="s">
        <v>44</v>
      </c>
      <c r="C40" s="3"/>
      <c r="D40" s="2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.5" customHeight="1">
      <c r="A41" s="14">
        <v>39</v>
      </c>
      <c r="B41" s="10" t="s">
        <v>45</v>
      </c>
      <c r="C41" s="3"/>
      <c r="D41" s="2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.5" customHeight="1">
      <c r="A42" s="10">
        <v>40</v>
      </c>
      <c r="B42" s="10" t="s">
        <v>46</v>
      </c>
      <c r="C42" s="3"/>
      <c r="D42" s="2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40.5" customHeight="1">
      <c r="A43" s="14">
        <v>41</v>
      </c>
      <c r="B43" s="10" t="s">
        <v>47</v>
      </c>
      <c r="C43" s="3" t="s">
        <v>48</v>
      </c>
      <c r="D43" s="2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7.75" customHeight="1">
      <c r="A44" s="11">
        <v>42</v>
      </c>
      <c r="B44" s="11" t="s">
        <v>49</v>
      </c>
      <c r="C44" s="3" t="s">
        <v>50</v>
      </c>
      <c r="D44" s="2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.5" customHeight="1">
      <c r="A45" s="18">
        <v>43</v>
      </c>
      <c r="B45" s="18" t="s">
        <v>51</v>
      </c>
      <c r="C45" s="3"/>
      <c r="D45" s="2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54" customHeight="1">
      <c r="A46" s="10">
        <v>44</v>
      </c>
      <c r="B46" s="10" t="s">
        <v>52</v>
      </c>
      <c r="C46" s="3" t="s">
        <v>53</v>
      </c>
      <c r="D46" s="2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3.5" customHeight="1">
      <c r="A47" s="10">
        <v>45</v>
      </c>
      <c r="B47" s="10" t="s">
        <v>54</v>
      </c>
      <c r="C47" s="3"/>
      <c r="D47" s="2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.5" customHeight="1">
      <c r="A48" s="10">
        <v>46</v>
      </c>
      <c r="B48" s="10" t="s">
        <v>55</v>
      </c>
      <c r="C48" s="3"/>
      <c r="D48" s="2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.5" customHeight="1">
      <c r="A49" s="10">
        <v>47</v>
      </c>
      <c r="B49" s="10" t="s">
        <v>56</v>
      </c>
      <c r="C49" s="3"/>
      <c r="D49" s="2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.5" customHeight="1">
      <c r="A50" s="10">
        <v>48</v>
      </c>
      <c r="B50" s="10" t="s">
        <v>57</v>
      </c>
      <c r="C50" s="3"/>
      <c r="D50" s="2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3.5" customHeight="1">
      <c r="A51" s="10">
        <v>49</v>
      </c>
      <c r="B51" s="10" t="s">
        <v>58</v>
      </c>
      <c r="C51" s="3" t="s">
        <v>59</v>
      </c>
      <c r="D51" s="2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3.5" customHeight="1">
      <c r="A52" s="10">
        <v>50</v>
      </c>
      <c r="B52" s="10" t="s">
        <v>60</v>
      </c>
      <c r="C52" s="3"/>
      <c r="D52" s="2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.5" customHeight="1">
      <c r="A53" s="10">
        <v>51</v>
      </c>
      <c r="B53" s="10" t="s">
        <v>61</v>
      </c>
      <c r="C53" s="3" t="s">
        <v>62</v>
      </c>
      <c r="D53" s="2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19">
        <v>52</v>
      </c>
      <c r="B54" s="19" t="s">
        <v>63</v>
      </c>
      <c r="C54" s="3"/>
      <c r="D54" s="2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3.5" customHeight="1">
      <c r="A55" s="2"/>
      <c r="B55" s="2"/>
      <c r="C55" s="1"/>
      <c r="D55" s="2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.5" customHeight="1">
      <c r="A56" s="2"/>
      <c r="B56" s="2"/>
      <c r="C56" s="1"/>
      <c r="D56" s="2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3.5" customHeight="1">
      <c r="A57" s="2"/>
      <c r="B57" s="2"/>
      <c r="C57" s="1"/>
      <c r="D57" s="2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3.5" customHeight="1">
      <c r="A58" s="2"/>
      <c r="B58" s="2"/>
      <c r="C58" s="1"/>
      <c r="D58" s="2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.5" customHeight="1">
      <c r="A59" s="2"/>
      <c r="B59" s="2"/>
      <c r="C59" s="1"/>
      <c r="D59" s="2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.5" customHeight="1">
      <c r="A60" s="2"/>
      <c r="B60" s="2"/>
      <c r="C60" s="1"/>
      <c r="D60" s="2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5" customHeight="1">
      <c r="A61" s="2"/>
      <c r="B61" s="2"/>
      <c r="C61" s="1"/>
      <c r="D61" s="2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.5" customHeight="1">
      <c r="A62" s="2"/>
      <c r="B62" s="2"/>
      <c r="C62" s="1"/>
      <c r="D62" s="2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.5" customHeight="1">
      <c r="A63" s="2"/>
      <c r="B63" s="2"/>
      <c r="C63" s="1"/>
      <c r="D63" s="2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.5" customHeight="1">
      <c r="A64" s="2"/>
      <c r="B64" s="2"/>
      <c r="C64" s="1"/>
      <c r="D64" s="2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.5" customHeight="1">
      <c r="A65" s="2"/>
      <c r="B65" s="2"/>
      <c r="C65" s="1"/>
      <c r="D65" s="2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.5" customHeight="1">
      <c r="A66" s="2"/>
      <c r="B66" s="2"/>
      <c r="C66" s="1"/>
      <c r="D66" s="2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.5" customHeight="1">
      <c r="A67" s="2"/>
      <c r="B67" s="2"/>
      <c r="C67" s="1"/>
      <c r="D67" s="2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.5" customHeight="1">
      <c r="A68" s="2"/>
      <c r="B68" s="2"/>
      <c r="C68" s="1"/>
      <c r="D68" s="2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.5" customHeight="1">
      <c r="A69" s="2"/>
      <c r="B69" s="2"/>
      <c r="C69" s="1"/>
      <c r="D69" s="2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.5" customHeight="1">
      <c r="A70" s="2"/>
      <c r="B70" s="2"/>
      <c r="C70" s="1"/>
      <c r="D70" s="2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.5" customHeight="1">
      <c r="A71" s="2"/>
      <c r="B71" s="2"/>
      <c r="C71" s="1"/>
      <c r="D71" s="2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.5" customHeight="1">
      <c r="A72" s="2"/>
      <c r="B72" s="2"/>
      <c r="C72" s="1"/>
      <c r="D72" s="2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.5" customHeight="1">
      <c r="A73" s="2"/>
      <c r="B73" s="2"/>
      <c r="C73" s="1"/>
      <c r="D73" s="2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.5" customHeight="1">
      <c r="A74" s="2"/>
      <c r="B74" s="2"/>
      <c r="C74" s="1"/>
      <c r="D74" s="2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.5" customHeight="1">
      <c r="A75" s="2"/>
      <c r="B75" s="2"/>
      <c r="C75" s="1"/>
      <c r="D75" s="2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.5" customHeight="1">
      <c r="A76" s="2"/>
      <c r="B76" s="2"/>
      <c r="C76" s="1"/>
      <c r="D76" s="2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.5" customHeight="1">
      <c r="A77" s="2"/>
      <c r="B77" s="2"/>
      <c r="C77" s="1"/>
      <c r="D77" s="2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.5" customHeight="1">
      <c r="A78" s="2"/>
      <c r="B78" s="2"/>
      <c r="C78" s="1"/>
      <c r="D78" s="2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.5" customHeight="1">
      <c r="A79" s="2"/>
      <c r="B79" s="2"/>
      <c r="C79" s="1"/>
      <c r="D79" s="2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.5" customHeight="1">
      <c r="A80" s="2"/>
      <c r="B80" s="2"/>
      <c r="C80" s="1"/>
      <c r="D80" s="2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.5" customHeight="1">
      <c r="A81" s="2"/>
      <c r="B81" s="2"/>
      <c r="C81" s="1"/>
      <c r="D81" s="2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.5" customHeight="1">
      <c r="A82" s="2"/>
      <c r="B82" s="2"/>
      <c r="C82" s="1"/>
      <c r="D82" s="2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.5" customHeight="1">
      <c r="A83" s="2"/>
      <c r="B83" s="2"/>
      <c r="C83" s="1"/>
      <c r="D83" s="2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.5" customHeight="1">
      <c r="A84" s="2"/>
      <c r="B84" s="2"/>
      <c r="C84" s="1"/>
      <c r="D84" s="2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.5" customHeight="1">
      <c r="A85" s="2"/>
      <c r="B85" s="2"/>
      <c r="C85" s="1"/>
      <c r="D85" s="2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.5" customHeight="1">
      <c r="A86" s="2"/>
      <c r="B86" s="2"/>
      <c r="C86" s="1"/>
      <c r="D86" s="2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.5" customHeight="1">
      <c r="A87" s="2"/>
      <c r="B87" s="2"/>
      <c r="C87" s="1"/>
      <c r="D87" s="2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.5" customHeight="1">
      <c r="A88" s="2"/>
      <c r="B88" s="2"/>
      <c r="C88" s="1"/>
      <c r="D88" s="2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.5" customHeight="1">
      <c r="A89" s="2"/>
      <c r="B89" s="2"/>
      <c r="C89" s="1"/>
      <c r="D89" s="2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.5" customHeight="1">
      <c r="A90" s="2"/>
      <c r="B90" s="2"/>
      <c r="C90" s="1"/>
      <c r="D90" s="2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.5" customHeight="1">
      <c r="A91" s="2"/>
      <c r="B91" s="2"/>
      <c r="C91" s="1"/>
      <c r="D91" s="2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.5" customHeight="1">
      <c r="A92" s="2"/>
      <c r="B92" s="2"/>
      <c r="C92" s="1"/>
      <c r="D92" s="2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.5" customHeight="1">
      <c r="A93" s="2"/>
      <c r="B93" s="2"/>
      <c r="C93" s="1"/>
      <c r="D93" s="2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.5" customHeight="1">
      <c r="A94" s="2"/>
      <c r="B94" s="2"/>
      <c r="C94" s="1"/>
      <c r="D94" s="2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.5" customHeight="1">
      <c r="A95" s="2"/>
      <c r="B95" s="2"/>
      <c r="C95" s="1"/>
      <c r="D95" s="2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.5" customHeight="1">
      <c r="A96" s="2"/>
      <c r="B96" s="2"/>
      <c r="C96" s="1"/>
      <c r="D96" s="2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.5" customHeight="1">
      <c r="A97" s="2"/>
      <c r="B97" s="2"/>
      <c r="C97" s="1"/>
      <c r="D97" s="2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.5" customHeight="1">
      <c r="A98" s="2"/>
      <c r="B98" s="2"/>
      <c r="C98" s="1"/>
      <c r="D98" s="2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.5" customHeight="1">
      <c r="A99" s="2"/>
      <c r="B99" s="2"/>
      <c r="C99" s="1"/>
      <c r="D99" s="2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.5" customHeight="1">
      <c r="A100" s="2"/>
      <c r="B100" s="2"/>
      <c r="C100" s="1"/>
      <c r="D100" s="2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.5" customHeight="1">
      <c r="A101" s="2"/>
      <c r="B101" s="2"/>
      <c r="C101" s="1"/>
      <c r="D101" s="2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.5" customHeight="1">
      <c r="A102" s="2"/>
      <c r="B102" s="2"/>
      <c r="C102" s="1"/>
      <c r="D102" s="2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.5" customHeight="1">
      <c r="A103" s="2"/>
      <c r="B103" s="2"/>
      <c r="C103" s="1"/>
      <c r="D103" s="2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.5" customHeight="1">
      <c r="A104" s="2"/>
      <c r="B104" s="2"/>
      <c r="C104" s="1"/>
      <c r="D104" s="2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.5" customHeight="1">
      <c r="A105" s="2"/>
      <c r="B105" s="2"/>
      <c r="C105" s="1"/>
      <c r="D105" s="2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.5" customHeight="1">
      <c r="A106" s="2"/>
      <c r="B106" s="2"/>
      <c r="C106" s="1"/>
      <c r="D106" s="2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.5" customHeight="1">
      <c r="A107" s="2"/>
      <c r="B107" s="2"/>
      <c r="C107" s="1"/>
      <c r="D107" s="2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.5" customHeight="1">
      <c r="A108" s="2"/>
      <c r="B108" s="2"/>
      <c r="C108" s="1"/>
      <c r="D108" s="2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.5" customHeight="1">
      <c r="A109" s="2"/>
      <c r="B109" s="2"/>
      <c r="C109" s="1"/>
      <c r="D109" s="2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.5" customHeight="1">
      <c r="A110" s="2"/>
      <c r="B110" s="2"/>
      <c r="C110" s="1"/>
      <c r="D110" s="2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.5" customHeight="1">
      <c r="A111" s="2"/>
      <c r="B111" s="2"/>
      <c r="C111" s="1"/>
      <c r="D111" s="2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.5" customHeight="1">
      <c r="A112" s="2"/>
      <c r="B112" s="2"/>
      <c r="C112" s="1"/>
      <c r="D112" s="2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.5" customHeight="1">
      <c r="A113" s="2"/>
      <c r="B113" s="2"/>
      <c r="C113" s="1"/>
      <c r="D113" s="2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.5" customHeight="1">
      <c r="A114" s="2"/>
      <c r="B114" s="2"/>
      <c r="C114" s="1"/>
      <c r="D114" s="2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.5" customHeight="1">
      <c r="A115" s="2"/>
      <c r="B115" s="2"/>
      <c r="C115" s="1"/>
      <c r="D115" s="2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.5" customHeight="1">
      <c r="A116" s="2"/>
      <c r="B116" s="2"/>
      <c r="C116" s="1"/>
      <c r="D116" s="2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.5" customHeight="1">
      <c r="A117" s="2"/>
      <c r="B117" s="2"/>
      <c r="C117" s="1"/>
      <c r="D117" s="2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.5" customHeight="1">
      <c r="A118" s="2"/>
      <c r="B118" s="2"/>
      <c r="C118" s="1"/>
      <c r="D118" s="2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.5" customHeight="1">
      <c r="A119" s="2"/>
      <c r="B119" s="2"/>
      <c r="C119" s="1"/>
      <c r="D119" s="2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.5" customHeight="1">
      <c r="A120" s="2"/>
      <c r="B120" s="2"/>
      <c r="C120" s="1"/>
      <c r="D120" s="2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.5" customHeight="1">
      <c r="A121" s="2"/>
      <c r="B121" s="2"/>
      <c r="C121" s="1"/>
      <c r="D121" s="2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.5" customHeight="1">
      <c r="A122" s="2"/>
      <c r="B122" s="2"/>
      <c r="C122" s="1"/>
      <c r="D122" s="2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.5" customHeight="1">
      <c r="A123" s="2"/>
      <c r="B123" s="2"/>
      <c r="C123" s="1"/>
      <c r="D123" s="2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.5" customHeight="1">
      <c r="A124" s="2"/>
      <c r="B124" s="2"/>
      <c r="C124" s="1"/>
      <c r="D124" s="2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.5" customHeight="1">
      <c r="A125" s="2"/>
      <c r="B125" s="2"/>
      <c r="C125" s="1"/>
      <c r="D125" s="2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.5" customHeight="1">
      <c r="A126" s="2"/>
      <c r="B126" s="2"/>
      <c r="C126" s="1"/>
      <c r="D126" s="2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.5" customHeight="1">
      <c r="A127" s="2"/>
      <c r="B127" s="2"/>
      <c r="C127" s="1"/>
      <c r="D127" s="2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.5" customHeight="1">
      <c r="A128" s="2"/>
      <c r="B128" s="2"/>
      <c r="C128" s="1"/>
      <c r="D128" s="2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.5" customHeight="1">
      <c r="A129" s="2"/>
      <c r="B129" s="2"/>
      <c r="C129" s="1"/>
      <c r="D129" s="2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.5" customHeight="1">
      <c r="A130" s="2"/>
      <c r="B130" s="2"/>
      <c r="C130" s="1"/>
      <c r="D130" s="2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.5" customHeight="1">
      <c r="A131" s="2"/>
      <c r="B131" s="2"/>
      <c r="C131" s="1"/>
      <c r="D131" s="2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.5" customHeight="1">
      <c r="A132" s="2"/>
      <c r="B132" s="2"/>
      <c r="C132" s="1"/>
      <c r="D132" s="2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.5" customHeight="1">
      <c r="A133" s="2"/>
      <c r="B133" s="2"/>
      <c r="C133" s="1"/>
      <c r="D133" s="2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.5" customHeight="1">
      <c r="A134" s="2"/>
      <c r="B134" s="2"/>
      <c r="C134" s="1"/>
      <c r="D134" s="2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.5" customHeight="1">
      <c r="A135" s="2"/>
      <c r="B135" s="2"/>
      <c r="C135" s="1"/>
      <c r="D135" s="2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.5" customHeight="1">
      <c r="A136" s="2"/>
      <c r="B136" s="2"/>
      <c r="C136" s="1"/>
      <c r="D136" s="2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.5" customHeight="1">
      <c r="A137" s="2"/>
      <c r="B137" s="2"/>
      <c r="C137" s="1"/>
      <c r="D137" s="2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.5" customHeight="1">
      <c r="A138" s="2"/>
      <c r="B138" s="2"/>
      <c r="C138" s="1"/>
      <c r="D138" s="2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.5" customHeight="1">
      <c r="A139" s="2"/>
      <c r="B139" s="2"/>
      <c r="C139" s="1"/>
      <c r="D139" s="2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.5" customHeight="1">
      <c r="A140" s="2"/>
      <c r="B140" s="2"/>
      <c r="C140" s="1"/>
      <c r="D140" s="2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.5" customHeight="1">
      <c r="A141" s="2"/>
      <c r="B141" s="2"/>
      <c r="C141" s="1"/>
      <c r="D141" s="2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.5" customHeight="1">
      <c r="A142" s="2"/>
      <c r="B142" s="2"/>
      <c r="C142" s="1"/>
      <c r="D142" s="2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.5" customHeight="1">
      <c r="A143" s="2"/>
      <c r="B143" s="2"/>
      <c r="C143" s="1"/>
      <c r="D143" s="2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.5" customHeight="1">
      <c r="A144" s="2"/>
      <c r="B144" s="2"/>
      <c r="C144" s="1"/>
      <c r="D144" s="2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.5" customHeight="1">
      <c r="A145" s="2"/>
      <c r="B145" s="2"/>
      <c r="C145" s="1"/>
      <c r="D145" s="2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.5" customHeight="1">
      <c r="A146" s="2"/>
      <c r="B146" s="2"/>
      <c r="C146" s="1"/>
      <c r="D146" s="2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.5" customHeight="1">
      <c r="A147" s="2"/>
      <c r="B147" s="2"/>
      <c r="C147" s="1"/>
      <c r="D147" s="2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.5" customHeight="1">
      <c r="A148" s="2"/>
      <c r="B148" s="2"/>
      <c r="C148" s="1"/>
      <c r="D148" s="2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.5" customHeight="1">
      <c r="A149" s="2"/>
      <c r="B149" s="2"/>
      <c r="C149" s="1"/>
      <c r="D149" s="2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.5" customHeight="1">
      <c r="A150" s="2"/>
      <c r="B150" s="2"/>
      <c r="C150" s="1"/>
      <c r="D150" s="2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.5" customHeight="1">
      <c r="A151" s="2"/>
      <c r="B151" s="2"/>
      <c r="C151" s="1"/>
      <c r="D151" s="2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.5" customHeight="1">
      <c r="A152" s="2"/>
      <c r="B152" s="2"/>
      <c r="C152" s="1"/>
      <c r="D152" s="2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.5" customHeight="1">
      <c r="A153" s="2"/>
      <c r="B153" s="2"/>
      <c r="C153" s="1"/>
      <c r="D153" s="2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.5" customHeight="1">
      <c r="A154" s="2"/>
      <c r="B154" s="2"/>
      <c r="C154" s="1"/>
      <c r="D154" s="2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.5" customHeight="1">
      <c r="A155" s="2"/>
      <c r="B155" s="2"/>
      <c r="C155" s="1"/>
      <c r="D155" s="2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.5" customHeight="1">
      <c r="A156" s="2"/>
      <c r="B156" s="2"/>
      <c r="C156" s="1"/>
      <c r="D156" s="2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.5" customHeight="1">
      <c r="A157" s="2"/>
      <c r="B157" s="2"/>
      <c r="C157" s="1"/>
      <c r="D157" s="2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.5" customHeight="1">
      <c r="A158" s="2"/>
      <c r="B158" s="2"/>
      <c r="C158" s="1"/>
      <c r="D158" s="2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.5" customHeight="1">
      <c r="A159" s="2"/>
      <c r="B159" s="2"/>
      <c r="C159" s="1"/>
      <c r="D159" s="2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.5" customHeight="1">
      <c r="A160" s="2"/>
      <c r="B160" s="2"/>
      <c r="C160" s="1"/>
      <c r="D160" s="2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.5" customHeight="1">
      <c r="A161" s="2"/>
      <c r="B161" s="2"/>
      <c r="C161" s="1"/>
      <c r="D161" s="2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.5" customHeight="1">
      <c r="A162" s="2"/>
      <c r="B162" s="2"/>
      <c r="C162" s="1"/>
      <c r="D162" s="2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.5" customHeight="1">
      <c r="A163" s="2"/>
      <c r="B163" s="2"/>
      <c r="C163" s="1"/>
      <c r="D163" s="2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.5" customHeight="1">
      <c r="A164" s="2"/>
      <c r="B164" s="2"/>
      <c r="C164" s="1"/>
      <c r="D164" s="2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.5" customHeight="1">
      <c r="A165" s="2"/>
      <c r="B165" s="2"/>
      <c r="C165" s="1"/>
      <c r="D165" s="2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.5" customHeight="1">
      <c r="A166" s="2"/>
      <c r="B166" s="2"/>
      <c r="C166" s="1"/>
      <c r="D166" s="2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.5" customHeight="1">
      <c r="A167" s="2"/>
      <c r="B167" s="2"/>
      <c r="C167" s="1"/>
      <c r="D167" s="2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.5" customHeight="1">
      <c r="A168" s="2"/>
      <c r="B168" s="2"/>
      <c r="C168" s="1"/>
      <c r="D168" s="2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.5" customHeight="1">
      <c r="A169" s="2"/>
      <c r="B169" s="2"/>
      <c r="C169" s="1"/>
      <c r="D169" s="2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.5" customHeight="1">
      <c r="A170" s="2"/>
      <c r="B170" s="2"/>
      <c r="C170" s="1"/>
      <c r="D170" s="2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.5" customHeight="1">
      <c r="A171" s="2"/>
      <c r="B171" s="2"/>
      <c r="C171" s="1"/>
      <c r="D171" s="2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.5" customHeight="1">
      <c r="A172" s="2"/>
      <c r="B172" s="2"/>
      <c r="C172" s="1"/>
      <c r="D172" s="2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.5" customHeight="1">
      <c r="A173" s="2"/>
      <c r="B173" s="2"/>
      <c r="C173" s="1"/>
      <c r="D173" s="2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.5" customHeight="1">
      <c r="A174" s="2"/>
      <c r="B174" s="2"/>
      <c r="C174" s="1"/>
      <c r="D174" s="2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.5" customHeight="1">
      <c r="A175" s="2"/>
      <c r="B175" s="2"/>
      <c r="C175" s="1"/>
      <c r="D175" s="2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.5" customHeight="1">
      <c r="A176" s="2"/>
      <c r="B176" s="2"/>
      <c r="C176" s="1"/>
      <c r="D176" s="2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.5" customHeight="1">
      <c r="A177" s="2"/>
      <c r="B177" s="2"/>
      <c r="C177" s="1"/>
      <c r="D177" s="2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.5" customHeight="1">
      <c r="A178" s="2"/>
      <c r="B178" s="2"/>
      <c r="C178" s="1"/>
      <c r="D178" s="2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.5" customHeight="1">
      <c r="A179" s="2"/>
      <c r="B179" s="2"/>
      <c r="C179" s="1"/>
      <c r="D179" s="2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.5" customHeight="1">
      <c r="A180" s="2"/>
      <c r="B180" s="2"/>
      <c r="C180" s="1"/>
      <c r="D180" s="2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.5" customHeight="1">
      <c r="A181" s="2"/>
      <c r="B181" s="2"/>
      <c r="C181" s="1"/>
      <c r="D181" s="2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.5" customHeight="1">
      <c r="A182" s="2"/>
      <c r="B182" s="2"/>
      <c r="C182" s="1"/>
      <c r="D182" s="2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.5" customHeight="1">
      <c r="A183" s="2"/>
      <c r="B183" s="2"/>
      <c r="C183" s="1"/>
      <c r="D183" s="2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.5" customHeight="1">
      <c r="A184" s="2"/>
      <c r="B184" s="2"/>
      <c r="C184" s="1"/>
      <c r="D184" s="2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.5" customHeight="1">
      <c r="A185" s="2"/>
      <c r="B185" s="2"/>
      <c r="C185" s="1"/>
      <c r="D185" s="2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.5" customHeight="1">
      <c r="A186" s="2"/>
      <c r="B186" s="2"/>
      <c r="C186" s="1"/>
      <c r="D186" s="2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.5" customHeight="1">
      <c r="A187" s="2"/>
      <c r="B187" s="2"/>
      <c r="C187" s="1"/>
      <c r="D187" s="2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.5" customHeight="1">
      <c r="A188" s="2"/>
      <c r="B188" s="2"/>
      <c r="C188" s="1"/>
      <c r="D188" s="2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.5" customHeight="1">
      <c r="A189" s="2"/>
      <c r="B189" s="2"/>
      <c r="C189" s="1"/>
      <c r="D189" s="2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.5" customHeight="1">
      <c r="A190" s="2"/>
      <c r="B190" s="2"/>
      <c r="C190" s="1"/>
      <c r="D190" s="2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.5" customHeight="1">
      <c r="A191" s="2"/>
      <c r="B191" s="2"/>
      <c r="C191" s="1"/>
      <c r="D191" s="2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.5" customHeight="1">
      <c r="A192" s="2"/>
      <c r="B192" s="2"/>
      <c r="C192" s="1"/>
      <c r="D192" s="2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.5" customHeight="1">
      <c r="A193" s="2"/>
      <c r="B193" s="2"/>
      <c r="C193" s="1"/>
      <c r="D193" s="2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.5" customHeight="1">
      <c r="A194" s="2"/>
      <c r="B194" s="2"/>
      <c r="C194" s="1"/>
      <c r="D194" s="2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.5" customHeight="1">
      <c r="A195" s="2"/>
      <c r="B195" s="2"/>
      <c r="C195" s="1"/>
      <c r="D195" s="2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.5" customHeight="1">
      <c r="A196" s="2"/>
      <c r="B196" s="2"/>
      <c r="C196" s="1"/>
      <c r="D196" s="2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.5" customHeight="1">
      <c r="A197" s="2"/>
      <c r="B197" s="2"/>
      <c r="C197" s="1"/>
      <c r="D197" s="2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.5" customHeight="1">
      <c r="A198" s="2"/>
      <c r="B198" s="2"/>
      <c r="C198" s="1"/>
      <c r="D198" s="2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.5" customHeight="1">
      <c r="A199" s="2"/>
      <c r="B199" s="2"/>
      <c r="C199" s="1"/>
      <c r="D199" s="2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.5" customHeight="1">
      <c r="A200" s="2"/>
      <c r="B200" s="2"/>
      <c r="C200" s="1"/>
      <c r="D200" s="2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.5" customHeight="1">
      <c r="A201" s="2"/>
      <c r="B201" s="2"/>
      <c r="C201" s="1"/>
      <c r="D201" s="2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.5" customHeight="1">
      <c r="A202" s="2"/>
      <c r="B202" s="2"/>
      <c r="C202" s="1"/>
      <c r="D202" s="2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.5" customHeight="1">
      <c r="A203" s="2"/>
      <c r="B203" s="2"/>
      <c r="C203" s="1"/>
      <c r="D203" s="2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.5" customHeight="1">
      <c r="A204" s="2"/>
      <c r="B204" s="2"/>
      <c r="C204" s="1"/>
      <c r="D204" s="2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.5" customHeight="1">
      <c r="A205" s="2"/>
      <c r="B205" s="2"/>
      <c r="C205" s="1"/>
      <c r="D205" s="2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.5" customHeight="1">
      <c r="A206" s="2"/>
      <c r="B206" s="2"/>
      <c r="C206" s="1"/>
      <c r="D206" s="2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.5" customHeight="1">
      <c r="A207" s="2"/>
      <c r="B207" s="2"/>
      <c r="C207" s="1"/>
      <c r="D207" s="2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.5" customHeight="1">
      <c r="A208" s="2"/>
      <c r="B208" s="2"/>
      <c r="C208" s="1"/>
      <c r="D208" s="2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.5" customHeight="1">
      <c r="A209" s="2"/>
      <c r="B209" s="2"/>
      <c r="C209" s="1"/>
      <c r="D209" s="2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.5" customHeight="1">
      <c r="A210" s="2"/>
      <c r="B210" s="2"/>
      <c r="C210" s="1"/>
      <c r="D210" s="2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.5" customHeight="1">
      <c r="A211" s="2"/>
      <c r="B211" s="2"/>
      <c r="C211" s="1"/>
      <c r="D211" s="2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.5" customHeight="1">
      <c r="A212" s="2"/>
      <c r="B212" s="2"/>
      <c r="C212" s="1"/>
      <c r="D212" s="2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.5" customHeight="1">
      <c r="A213" s="2"/>
      <c r="B213" s="2"/>
      <c r="C213" s="1"/>
      <c r="D213" s="2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.5" customHeight="1">
      <c r="A214" s="2"/>
      <c r="B214" s="2"/>
      <c r="C214" s="1"/>
      <c r="D214" s="2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.5" customHeight="1">
      <c r="A215" s="2"/>
      <c r="B215" s="2"/>
      <c r="C215" s="1"/>
      <c r="D215" s="2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.5" customHeight="1">
      <c r="A216" s="2"/>
      <c r="B216" s="2"/>
      <c r="C216" s="1"/>
      <c r="D216" s="2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.5" customHeight="1">
      <c r="A217" s="2"/>
      <c r="B217" s="2"/>
      <c r="C217" s="1"/>
      <c r="D217" s="2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.5" customHeight="1">
      <c r="A218" s="2"/>
      <c r="B218" s="2"/>
      <c r="C218" s="1"/>
      <c r="D218" s="2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.5" customHeight="1">
      <c r="A219" s="2"/>
      <c r="B219" s="2"/>
      <c r="C219" s="1"/>
      <c r="D219" s="2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.5" customHeight="1">
      <c r="A220" s="2"/>
      <c r="B220" s="2"/>
      <c r="C220" s="1"/>
      <c r="D220" s="2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.5" customHeight="1">
      <c r="A221" s="2"/>
      <c r="B221" s="2"/>
      <c r="C221" s="1"/>
      <c r="D221" s="2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.5" customHeight="1">
      <c r="A222" s="2"/>
      <c r="B222" s="2"/>
      <c r="C222" s="1"/>
      <c r="D222" s="2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.5" customHeight="1">
      <c r="A223" s="2"/>
      <c r="B223" s="2"/>
      <c r="C223" s="1"/>
      <c r="D223" s="2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.5" customHeight="1">
      <c r="A224" s="2"/>
      <c r="B224" s="2"/>
      <c r="C224" s="1"/>
      <c r="D224" s="2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.5" customHeight="1">
      <c r="A225" s="2"/>
      <c r="B225" s="2"/>
      <c r="C225" s="1"/>
      <c r="D225" s="2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.5" customHeight="1">
      <c r="A226" s="2"/>
      <c r="B226" s="2"/>
      <c r="C226" s="1"/>
      <c r="D226" s="2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.5" customHeight="1">
      <c r="A227" s="2"/>
      <c r="B227" s="2"/>
      <c r="C227" s="1"/>
      <c r="D227" s="2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.5" customHeight="1">
      <c r="A228" s="2"/>
      <c r="B228" s="2"/>
      <c r="C228" s="1"/>
      <c r="D228" s="2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.5" customHeight="1">
      <c r="A229" s="2"/>
      <c r="B229" s="2"/>
      <c r="C229" s="1"/>
      <c r="D229" s="2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.5" customHeight="1">
      <c r="A230" s="2"/>
      <c r="B230" s="2"/>
      <c r="C230" s="1"/>
      <c r="D230" s="2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.5" customHeight="1">
      <c r="A231" s="2"/>
      <c r="B231" s="2"/>
      <c r="C231" s="1"/>
      <c r="D231" s="2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.5" customHeight="1">
      <c r="A232" s="2"/>
      <c r="B232" s="2"/>
      <c r="C232" s="1"/>
      <c r="D232" s="2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.5" customHeight="1">
      <c r="A233" s="2"/>
      <c r="B233" s="2"/>
      <c r="C233" s="1"/>
      <c r="D233" s="2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.5" customHeight="1">
      <c r="A234" s="2"/>
      <c r="B234" s="2"/>
      <c r="C234" s="1"/>
      <c r="D234" s="2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.5" customHeight="1">
      <c r="A235" s="2"/>
      <c r="B235" s="2"/>
      <c r="C235" s="1"/>
      <c r="D235" s="2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.5" customHeight="1">
      <c r="A236" s="2"/>
      <c r="B236" s="2"/>
      <c r="C236" s="1"/>
      <c r="D236" s="2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.5" customHeight="1">
      <c r="A237" s="2"/>
      <c r="B237" s="2"/>
      <c r="C237" s="1"/>
      <c r="D237" s="2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.5" customHeight="1">
      <c r="A238" s="2"/>
      <c r="B238" s="2"/>
      <c r="C238" s="1"/>
      <c r="D238" s="2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.5" customHeight="1">
      <c r="A239" s="2"/>
      <c r="B239" s="2"/>
      <c r="C239" s="1"/>
      <c r="D239" s="2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.5" customHeight="1">
      <c r="A240" s="2"/>
      <c r="B240" s="2"/>
      <c r="C240" s="1"/>
      <c r="D240" s="2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.5" customHeight="1">
      <c r="A241" s="2"/>
      <c r="B241" s="2"/>
      <c r="C241" s="1"/>
      <c r="D241" s="2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.5" customHeight="1">
      <c r="A242" s="2"/>
      <c r="B242" s="2"/>
      <c r="C242" s="1"/>
      <c r="D242" s="2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.5" customHeight="1">
      <c r="A243" s="2"/>
      <c r="B243" s="2"/>
      <c r="C243" s="1"/>
      <c r="D243" s="2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.5" customHeight="1">
      <c r="A244" s="2"/>
      <c r="B244" s="2"/>
      <c r="C244" s="1"/>
      <c r="D244" s="2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.5" customHeight="1">
      <c r="A245" s="2"/>
      <c r="B245" s="2"/>
      <c r="C245" s="1"/>
      <c r="D245" s="2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.5" customHeight="1">
      <c r="A246" s="2"/>
      <c r="B246" s="2"/>
      <c r="C246" s="1"/>
      <c r="D246" s="2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.5" customHeight="1">
      <c r="A247" s="2"/>
      <c r="B247" s="2"/>
      <c r="C247" s="1"/>
      <c r="D247" s="2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.5" customHeight="1">
      <c r="A248" s="2"/>
      <c r="B248" s="2"/>
      <c r="C248" s="1"/>
      <c r="D248" s="2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.5" customHeight="1">
      <c r="A249" s="2"/>
      <c r="B249" s="2"/>
      <c r="C249" s="1"/>
      <c r="D249" s="2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.5" customHeight="1">
      <c r="A250" s="2"/>
      <c r="B250" s="2"/>
      <c r="C250" s="1"/>
      <c r="D250" s="2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.5" customHeight="1">
      <c r="A251" s="2"/>
      <c r="B251" s="2"/>
      <c r="C251" s="1"/>
      <c r="D251" s="2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.5" customHeight="1">
      <c r="A252" s="2"/>
      <c r="B252" s="2"/>
      <c r="C252" s="1"/>
      <c r="D252" s="2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.5" customHeight="1">
      <c r="A253" s="2"/>
      <c r="B253" s="2"/>
      <c r="C253" s="1"/>
      <c r="D253" s="2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.5" customHeight="1">
      <c r="A254" s="2"/>
      <c r="B254" s="2"/>
      <c r="C254" s="1"/>
      <c r="D254" s="2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.5" customHeight="1">
      <c r="A255" s="2"/>
      <c r="B255" s="2"/>
      <c r="C255" s="1"/>
      <c r="D255" s="2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.5" customHeight="1">
      <c r="A256" s="2"/>
      <c r="B256" s="2"/>
      <c r="C256" s="1"/>
      <c r="D256" s="2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.5" customHeight="1">
      <c r="A257" s="2"/>
      <c r="B257" s="2"/>
      <c r="C257" s="1"/>
      <c r="D257" s="2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.5" customHeight="1">
      <c r="A258" s="2"/>
      <c r="B258" s="2"/>
      <c r="C258" s="1"/>
      <c r="D258" s="2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.5" customHeight="1">
      <c r="A259" s="2"/>
      <c r="B259" s="2"/>
      <c r="C259" s="1"/>
      <c r="D259" s="2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.5" customHeight="1">
      <c r="A260" s="2"/>
      <c r="B260" s="2"/>
      <c r="C260" s="1"/>
      <c r="D260" s="2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.5" customHeight="1">
      <c r="A261" s="2"/>
      <c r="B261" s="2"/>
      <c r="C261" s="1"/>
      <c r="D261" s="2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.5" customHeight="1">
      <c r="A262" s="2"/>
      <c r="B262" s="2"/>
      <c r="C262" s="1"/>
      <c r="D262" s="2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.5" customHeight="1">
      <c r="A263" s="2"/>
      <c r="B263" s="2"/>
      <c r="C263" s="1"/>
      <c r="D263" s="2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.5" customHeight="1">
      <c r="A264" s="2"/>
      <c r="B264" s="2"/>
      <c r="C264" s="1"/>
      <c r="D264" s="2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.5" customHeight="1">
      <c r="A265" s="2"/>
      <c r="B265" s="2"/>
      <c r="C265" s="1"/>
      <c r="D265" s="2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.5" customHeight="1">
      <c r="A266" s="2"/>
      <c r="B266" s="2"/>
      <c r="C266" s="1"/>
      <c r="D266" s="2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.5" customHeight="1">
      <c r="A267" s="2"/>
      <c r="B267" s="2"/>
      <c r="C267" s="1"/>
      <c r="D267" s="2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.5" customHeight="1">
      <c r="A268" s="2"/>
      <c r="B268" s="2"/>
      <c r="C268" s="1"/>
      <c r="D268" s="2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.5" customHeight="1">
      <c r="A269" s="2"/>
      <c r="B269" s="2"/>
      <c r="C269" s="1"/>
      <c r="D269" s="2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.5" customHeight="1">
      <c r="A270" s="2"/>
      <c r="B270" s="2"/>
      <c r="C270" s="1"/>
      <c r="D270" s="2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.5" customHeight="1">
      <c r="A271" s="2"/>
      <c r="B271" s="2"/>
      <c r="C271" s="1"/>
      <c r="D271" s="2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.5" customHeight="1">
      <c r="A272" s="2"/>
      <c r="B272" s="2"/>
      <c r="C272" s="1"/>
      <c r="D272" s="2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.5" customHeight="1">
      <c r="A273" s="2"/>
      <c r="B273" s="2"/>
      <c r="C273" s="1"/>
      <c r="D273" s="2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.5" customHeight="1">
      <c r="A274" s="2"/>
      <c r="B274" s="2"/>
      <c r="C274" s="1"/>
      <c r="D274" s="2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.5" customHeight="1">
      <c r="A275" s="2"/>
      <c r="B275" s="2"/>
      <c r="C275" s="1"/>
      <c r="D275" s="2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.5" customHeight="1">
      <c r="A276" s="2"/>
      <c r="B276" s="2"/>
      <c r="C276" s="1"/>
      <c r="D276" s="2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.5" customHeight="1">
      <c r="A277" s="2"/>
      <c r="B277" s="2"/>
      <c r="C277" s="1"/>
      <c r="D277" s="2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.5" customHeight="1">
      <c r="A278" s="2"/>
      <c r="B278" s="2"/>
      <c r="C278" s="1"/>
      <c r="D278" s="2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.5" customHeight="1">
      <c r="A279" s="2"/>
      <c r="B279" s="2"/>
      <c r="C279" s="1"/>
      <c r="D279" s="2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.5" customHeight="1">
      <c r="A280" s="2"/>
      <c r="B280" s="2"/>
      <c r="C280" s="1"/>
      <c r="D280" s="2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.5" customHeight="1">
      <c r="A281" s="2"/>
      <c r="B281" s="2"/>
      <c r="C281" s="1"/>
      <c r="D281" s="2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.5" customHeight="1">
      <c r="A282" s="2"/>
      <c r="B282" s="2"/>
      <c r="C282" s="1"/>
      <c r="D282" s="2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.5" customHeight="1">
      <c r="A283" s="2"/>
      <c r="B283" s="2"/>
      <c r="C283" s="1"/>
      <c r="D283" s="2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.5" customHeight="1">
      <c r="A284" s="2"/>
      <c r="B284" s="2"/>
      <c r="C284" s="1"/>
      <c r="D284" s="2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.5" customHeight="1">
      <c r="A285" s="2"/>
      <c r="B285" s="2"/>
      <c r="C285" s="1"/>
      <c r="D285" s="2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.5" customHeight="1">
      <c r="A286" s="2"/>
      <c r="B286" s="2"/>
      <c r="C286" s="1"/>
      <c r="D286" s="2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.5" customHeight="1">
      <c r="A287" s="2"/>
      <c r="B287" s="2"/>
      <c r="C287" s="1"/>
      <c r="D287" s="2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.5" customHeight="1">
      <c r="A288" s="2"/>
      <c r="B288" s="2"/>
      <c r="C288" s="1"/>
      <c r="D288" s="2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.5" customHeight="1">
      <c r="A289" s="2"/>
      <c r="B289" s="2"/>
      <c r="C289" s="1"/>
      <c r="D289" s="2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.5" customHeight="1">
      <c r="A290" s="2"/>
      <c r="B290" s="2"/>
      <c r="C290" s="1"/>
      <c r="D290" s="2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.5" customHeight="1">
      <c r="A291" s="2"/>
      <c r="B291" s="2"/>
      <c r="C291" s="1"/>
      <c r="D291" s="2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.5" customHeight="1">
      <c r="A292" s="2"/>
      <c r="B292" s="2"/>
      <c r="C292" s="1"/>
      <c r="D292" s="2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.5" customHeight="1">
      <c r="A293" s="2"/>
      <c r="B293" s="2"/>
      <c r="C293" s="1"/>
      <c r="D293" s="2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.5" customHeight="1">
      <c r="A294" s="2"/>
      <c r="B294" s="2"/>
      <c r="C294" s="1"/>
      <c r="D294" s="2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.5" customHeight="1">
      <c r="A295" s="2"/>
      <c r="B295" s="2"/>
      <c r="C295" s="1"/>
      <c r="D295" s="2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.5" customHeight="1">
      <c r="A296" s="2"/>
      <c r="B296" s="2"/>
      <c r="C296" s="1"/>
      <c r="D296" s="2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.5" customHeight="1">
      <c r="A297" s="2"/>
      <c r="B297" s="2"/>
      <c r="C297" s="1"/>
      <c r="D297" s="2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.5" customHeight="1">
      <c r="A298" s="2"/>
      <c r="B298" s="2"/>
      <c r="C298" s="1"/>
      <c r="D298" s="2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.5" customHeight="1">
      <c r="A299" s="2"/>
      <c r="B299" s="2"/>
      <c r="C299" s="1"/>
      <c r="D299" s="2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.5" customHeight="1">
      <c r="A300" s="2"/>
      <c r="B300" s="2"/>
      <c r="C300" s="1"/>
      <c r="D300" s="2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.5" customHeight="1">
      <c r="A301" s="2"/>
      <c r="B301" s="2"/>
      <c r="C301" s="1"/>
      <c r="D301" s="2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.5" customHeight="1">
      <c r="A302" s="2"/>
      <c r="B302" s="2"/>
      <c r="C302" s="1"/>
      <c r="D302" s="2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.5" customHeight="1">
      <c r="A303" s="2"/>
      <c r="B303" s="2"/>
      <c r="C303" s="1"/>
      <c r="D303" s="2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.5" customHeight="1">
      <c r="A304" s="2"/>
      <c r="B304" s="2"/>
      <c r="C304" s="1"/>
      <c r="D304" s="2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.5" customHeight="1">
      <c r="A305" s="2"/>
      <c r="B305" s="2"/>
      <c r="C305" s="1"/>
      <c r="D305" s="2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.5" customHeight="1">
      <c r="A306" s="2"/>
      <c r="B306" s="2"/>
      <c r="C306" s="1"/>
      <c r="D306" s="2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.5" customHeight="1">
      <c r="A307" s="2"/>
      <c r="B307" s="2"/>
      <c r="C307" s="1"/>
      <c r="D307" s="2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.5" customHeight="1">
      <c r="A308" s="2"/>
      <c r="B308" s="2"/>
      <c r="C308" s="1"/>
      <c r="D308" s="2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.5" customHeight="1">
      <c r="A309" s="2"/>
      <c r="B309" s="2"/>
      <c r="C309" s="1"/>
      <c r="D309" s="2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.5" customHeight="1">
      <c r="A310" s="2"/>
      <c r="B310" s="2"/>
      <c r="C310" s="1"/>
      <c r="D310" s="2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.5" customHeight="1">
      <c r="A311" s="2"/>
      <c r="B311" s="2"/>
      <c r="C311" s="1"/>
      <c r="D311" s="2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.5" customHeight="1">
      <c r="A312" s="2"/>
      <c r="B312" s="2"/>
      <c r="C312" s="1"/>
      <c r="D312" s="2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.5" customHeight="1">
      <c r="A313" s="2"/>
      <c r="B313" s="2"/>
      <c r="C313" s="1"/>
      <c r="D313" s="2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.5" customHeight="1">
      <c r="A314" s="2"/>
      <c r="B314" s="2"/>
      <c r="C314" s="1"/>
      <c r="D314" s="2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.5" customHeight="1">
      <c r="A315" s="2"/>
      <c r="B315" s="2"/>
      <c r="C315" s="1"/>
      <c r="D315" s="2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.5" customHeight="1">
      <c r="A316" s="2"/>
      <c r="B316" s="2"/>
      <c r="C316" s="1"/>
      <c r="D316" s="2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.5" customHeight="1">
      <c r="A317" s="2"/>
      <c r="B317" s="2"/>
      <c r="C317" s="1"/>
      <c r="D317" s="2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.5" customHeight="1">
      <c r="A318" s="2"/>
      <c r="B318" s="2"/>
      <c r="C318" s="1"/>
      <c r="D318" s="2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.5" customHeight="1">
      <c r="A319" s="2"/>
      <c r="B319" s="2"/>
      <c r="C319" s="1"/>
      <c r="D319" s="2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.5" customHeight="1">
      <c r="A320" s="2"/>
      <c r="B320" s="2"/>
      <c r="C320" s="1"/>
      <c r="D320" s="2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.5" customHeight="1">
      <c r="A321" s="2"/>
      <c r="B321" s="2"/>
      <c r="C321" s="1"/>
      <c r="D321" s="2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.5" customHeight="1">
      <c r="A322" s="2"/>
      <c r="B322" s="2"/>
      <c r="C322" s="1"/>
      <c r="D322" s="2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.5" customHeight="1">
      <c r="A323" s="2"/>
      <c r="B323" s="2"/>
      <c r="C323" s="1"/>
      <c r="D323" s="2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.5" customHeight="1">
      <c r="A324" s="2"/>
      <c r="B324" s="2"/>
      <c r="C324" s="1"/>
      <c r="D324" s="2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.5" customHeight="1">
      <c r="A325" s="2"/>
      <c r="B325" s="2"/>
      <c r="C325" s="1"/>
      <c r="D325" s="2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.5" customHeight="1">
      <c r="A326" s="2"/>
      <c r="B326" s="2"/>
      <c r="C326" s="1"/>
      <c r="D326" s="2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.5" customHeight="1">
      <c r="A327" s="2"/>
      <c r="B327" s="2"/>
      <c r="C327" s="1"/>
      <c r="D327" s="2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.5" customHeight="1">
      <c r="A328" s="2"/>
      <c r="B328" s="2"/>
      <c r="C328" s="1"/>
      <c r="D328" s="2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.5" customHeight="1">
      <c r="A329" s="2"/>
      <c r="B329" s="2"/>
      <c r="C329" s="1"/>
      <c r="D329" s="2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.5" customHeight="1">
      <c r="A330" s="2"/>
      <c r="B330" s="2"/>
      <c r="C330" s="1"/>
      <c r="D330" s="2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.5" customHeight="1">
      <c r="A331" s="2"/>
      <c r="B331" s="2"/>
      <c r="C331" s="1"/>
      <c r="D331" s="2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.5" customHeight="1">
      <c r="A332" s="2"/>
      <c r="B332" s="2"/>
      <c r="C332" s="1"/>
      <c r="D332" s="2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.5" customHeight="1">
      <c r="A333" s="2"/>
      <c r="B333" s="2"/>
      <c r="C333" s="1"/>
      <c r="D333" s="2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.5" customHeight="1">
      <c r="A334" s="2"/>
      <c r="B334" s="2"/>
      <c r="C334" s="1"/>
      <c r="D334" s="2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.5" customHeight="1">
      <c r="A335" s="2"/>
      <c r="B335" s="2"/>
      <c r="C335" s="1"/>
      <c r="D335" s="2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.5" customHeight="1">
      <c r="A336" s="2"/>
      <c r="B336" s="2"/>
      <c r="C336" s="1"/>
      <c r="D336" s="2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.5" customHeight="1">
      <c r="A337" s="2"/>
      <c r="B337" s="2"/>
      <c r="C337" s="1"/>
      <c r="D337" s="2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.5" customHeight="1">
      <c r="A338" s="2"/>
      <c r="B338" s="2"/>
      <c r="C338" s="1"/>
      <c r="D338" s="2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.5" customHeight="1">
      <c r="A339" s="2"/>
      <c r="B339" s="2"/>
      <c r="C339" s="1"/>
      <c r="D339" s="2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.5" customHeight="1">
      <c r="A340" s="2"/>
      <c r="B340" s="2"/>
      <c r="C340" s="1"/>
      <c r="D340" s="2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.5" customHeight="1">
      <c r="A341" s="2"/>
      <c r="B341" s="2"/>
      <c r="C341" s="1"/>
      <c r="D341" s="2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.5" customHeight="1">
      <c r="A342" s="2"/>
      <c r="B342" s="2"/>
      <c r="C342" s="1"/>
      <c r="D342" s="2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.5" customHeight="1">
      <c r="A343" s="2"/>
      <c r="B343" s="2"/>
      <c r="C343" s="1"/>
      <c r="D343" s="2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.5" customHeight="1">
      <c r="A344" s="2"/>
      <c r="B344" s="2"/>
      <c r="C344" s="1"/>
      <c r="D344" s="2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.5" customHeight="1">
      <c r="A345" s="2"/>
      <c r="B345" s="2"/>
      <c r="C345" s="1"/>
      <c r="D345" s="2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.5" customHeight="1">
      <c r="A346" s="2"/>
      <c r="B346" s="2"/>
      <c r="C346" s="1"/>
      <c r="D346" s="2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.5" customHeight="1">
      <c r="A347" s="2"/>
      <c r="B347" s="2"/>
      <c r="C347" s="1"/>
      <c r="D347" s="2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.5" customHeight="1">
      <c r="A348" s="2"/>
      <c r="B348" s="2"/>
      <c r="C348" s="1"/>
      <c r="D348" s="2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.5" customHeight="1">
      <c r="A349" s="2"/>
      <c r="B349" s="2"/>
      <c r="C349" s="1"/>
      <c r="D349" s="2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.5" customHeight="1">
      <c r="A350" s="2"/>
      <c r="B350" s="2"/>
      <c r="C350" s="1"/>
      <c r="D350" s="2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.5" customHeight="1">
      <c r="A351" s="2"/>
      <c r="B351" s="2"/>
      <c r="C351" s="1"/>
      <c r="D351" s="2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.5" customHeight="1">
      <c r="A352" s="2"/>
      <c r="B352" s="2"/>
      <c r="C352" s="1"/>
      <c r="D352" s="2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.5" customHeight="1">
      <c r="A353" s="2"/>
      <c r="B353" s="2"/>
      <c r="C353" s="1"/>
      <c r="D353" s="2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.5" customHeight="1">
      <c r="A354" s="2"/>
      <c r="B354" s="2"/>
      <c r="C354" s="1"/>
      <c r="D354" s="2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.5" customHeight="1">
      <c r="A355" s="2"/>
      <c r="B355" s="2"/>
      <c r="C355" s="1"/>
      <c r="D355" s="2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.5" customHeight="1">
      <c r="A356" s="2"/>
      <c r="B356" s="2"/>
      <c r="C356" s="1"/>
      <c r="D356" s="2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.5" customHeight="1">
      <c r="A357" s="2"/>
      <c r="B357" s="2"/>
      <c r="C357" s="1"/>
      <c r="D357" s="2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.5" customHeight="1">
      <c r="A358" s="2"/>
      <c r="B358" s="2"/>
      <c r="C358" s="1"/>
      <c r="D358" s="2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.5" customHeight="1">
      <c r="A359" s="2"/>
      <c r="B359" s="2"/>
      <c r="C359" s="1"/>
      <c r="D359" s="2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.5" customHeight="1">
      <c r="A360" s="2"/>
      <c r="B360" s="2"/>
      <c r="C360" s="1"/>
      <c r="D360" s="2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.5" customHeight="1">
      <c r="A361" s="2"/>
      <c r="B361" s="2"/>
      <c r="C361" s="1"/>
      <c r="D361" s="2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.5" customHeight="1">
      <c r="A362" s="2"/>
      <c r="B362" s="2"/>
      <c r="C362" s="1"/>
      <c r="D362" s="2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.5" customHeight="1">
      <c r="A363" s="2"/>
      <c r="B363" s="2"/>
      <c r="C363" s="1"/>
      <c r="D363" s="2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.5" customHeight="1">
      <c r="A364" s="2"/>
      <c r="B364" s="2"/>
      <c r="C364" s="1"/>
      <c r="D364" s="2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.5" customHeight="1">
      <c r="A365" s="2"/>
      <c r="B365" s="2"/>
      <c r="C365" s="1"/>
      <c r="D365" s="2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.5" customHeight="1">
      <c r="A366" s="2"/>
      <c r="B366" s="2"/>
      <c r="C366" s="1"/>
      <c r="D366" s="2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.5" customHeight="1">
      <c r="A367" s="2"/>
      <c r="B367" s="2"/>
      <c r="C367" s="1"/>
      <c r="D367" s="2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.5" customHeight="1">
      <c r="A368" s="2"/>
      <c r="B368" s="2"/>
      <c r="C368" s="1"/>
      <c r="D368" s="2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.5" customHeight="1">
      <c r="A369" s="2"/>
      <c r="B369" s="2"/>
      <c r="C369" s="1"/>
      <c r="D369" s="2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.5" customHeight="1">
      <c r="A370" s="2"/>
      <c r="B370" s="2"/>
      <c r="C370" s="1"/>
      <c r="D370" s="2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.5" customHeight="1">
      <c r="A371" s="2"/>
      <c r="B371" s="2"/>
      <c r="C371" s="1"/>
      <c r="D371" s="2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.5" customHeight="1">
      <c r="A372" s="2"/>
      <c r="B372" s="2"/>
      <c r="C372" s="1"/>
      <c r="D372" s="2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.5" customHeight="1">
      <c r="A373" s="2"/>
      <c r="B373" s="2"/>
      <c r="C373" s="1"/>
      <c r="D373" s="2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.5" customHeight="1">
      <c r="A374" s="2"/>
      <c r="B374" s="2"/>
      <c r="C374" s="1"/>
      <c r="D374" s="2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.5" customHeight="1">
      <c r="A375" s="2"/>
      <c r="B375" s="2"/>
      <c r="C375" s="1"/>
      <c r="D375" s="2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.5" customHeight="1">
      <c r="A376" s="2"/>
      <c r="B376" s="2"/>
      <c r="C376" s="1"/>
      <c r="D376" s="2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.5" customHeight="1">
      <c r="A377" s="2"/>
      <c r="B377" s="2"/>
      <c r="C377" s="1"/>
      <c r="D377" s="2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.5" customHeight="1">
      <c r="A378" s="2"/>
      <c r="B378" s="2"/>
      <c r="C378" s="1"/>
      <c r="D378" s="2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.5" customHeight="1">
      <c r="A379" s="2"/>
      <c r="B379" s="2"/>
      <c r="C379" s="1"/>
      <c r="D379" s="2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.5" customHeight="1">
      <c r="A380" s="2"/>
      <c r="B380" s="2"/>
      <c r="C380" s="1"/>
      <c r="D380" s="2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.5" customHeight="1">
      <c r="A381" s="2"/>
      <c r="B381" s="2"/>
      <c r="C381" s="1"/>
      <c r="D381" s="2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.5" customHeight="1">
      <c r="A382" s="2"/>
      <c r="B382" s="2"/>
      <c r="C382" s="1"/>
      <c r="D382" s="2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.5" customHeight="1">
      <c r="A383" s="2"/>
      <c r="B383" s="2"/>
      <c r="C383" s="1"/>
      <c r="D383" s="2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.5" customHeight="1">
      <c r="A384" s="2"/>
      <c r="B384" s="2"/>
      <c r="C384" s="1"/>
      <c r="D384" s="2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.5" customHeight="1">
      <c r="A385" s="2"/>
      <c r="B385" s="2"/>
      <c r="C385" s="1"/>
      <c r="D385" s="2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.5" customHeight="1">
      <c r="A386" s="2"/>
      <c r="B386" s="2"/>
      <c r="C386" s="1"/>
      <c r="D386" s="2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.5" customHeight="1">
      <c r="A387" s="2"/>
      <c r="B387" s="2"/>
      <c r="C387" s="1"/>
      <c r="D387" s="2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.5" customHeight="1">
      <c r="A388" s="2"/>
      <c r="B388" s="2"/>
      <c r="C388" s="1"/>
      <c r="D388" s="2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.5" customHeight="1">
      <c r="A389" s="2"/>
      <c r="B389" s="2"/>
      <c r="C389" s="1"/>
      <c r="D389" s="2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.5" customHeight="1">
      <c r="A390" s="2"/>
      <c r="B390" s="2"/>
      <c r="C390" s="1"/>
      <c r="D390" s="2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.5" customHeight="1">
      <c r="A391" s="2"/>
      <c r="B391" s="2"/>
      <c r="C391" s="1"/>
      <c r="D391" s="2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.5" customHeight="1">
      <c r="A392" s="2"/>
      <c r="B392" s="2"/>
      <c r="C392" s="1"/>
      <c r="D392" s="2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.5" customHeight="1">
      <c r="A393" s="2"/>
      <c r="B393" s="2"/>
      <c r="C393" s="1"/>
      <c r="D393" s="2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.5" customHeight="1">
      <c r="A394" s="2"/>
      <c r="B394" s="2"/>
      <c r="C394" s="1"/>
      <c r="D394" s="2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.5" customHeight="1">
      <c r="A395" s="2"/>
      <c r="B395" s="2"/>
      <c r="C395" s="1"/>
      <c r="D395" s="2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.5" customHeight="1">
      <c r="A396" s="2"/>
      <c r="B396" s="2"/>
      <c r="C396" s="1"/>
      <c r="D396" s="2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.5" customHeight="1">
      <c r="A397" s="2"/>
      <c r="B397" s="2"/>
      <c r="C397" s="1"/>
      <c r="D397" s="2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.5" customHeight="1">
      <c r="A398" s="2"/>
      <c r="B398" s="2"/>
      <c r="C398" s="1"/>
      <c r="D398" s="2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.5" customHeight="1">
      <c r="A399" s="2"/>
      <c r="B399" s="2"/>
      <c r="C399" s="1"/>
      <c r="D399" s="2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.5" customHeight="1">
      <c r="A400" s="2"/>
      <c r="B400" s="2"/>
      <c r="C400" s="1"/>
      <c r="D400" s="2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.5" customHeight="1">
      <c r="A401" s="2"/>
      <c r="B401" s="2"/>
      <c r="C401" s="1"/>
      <c r="D401" s="2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.5" customHeight="1">
      <c r="A402" s="2"/>
      <c r="B402" s="2"/>
      <c r="C402" s="1"/>
      <c r="D402" s="2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.5" customHeight="1">
      <c r="A403" s="2"/>
      <c r="B403" s="2"/>
      <c r="C403" s="1"/>
      <c r="D403" s="2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.5" customHeight="1">
      <c r="A404" s="2"/>
      <c r="B404" s="2"/>
      <c r="C404" s="1"/>
      <c r="D404" s="2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.5" customHeight="1">
      <c r="A405" s="2"/>
      <c r="B405" s="2"/>
      <c r="C405" s="1"/>
      <c r="D405" s="2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.5" customHeight="1">
      <c r="A406" s="2"/>
      <c r="B406" s="2"/>
      <c r="C406" s="1"/>
      <c r="D406" s="2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.5" customHeight="1">
      <c r="A407" s="2"/>
      <c r="B407" s="2"/>
      <c r="C407" s="1"/>
      <c r="D407" s="2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.5" customHeight="1">
      <c r="A408" s="2"/>
      <c r="B408" s="2"/>
      <c r="C408" s="1"/>
      <c r="D408" s="2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.5" customHeight="1">
      <c r="A409" s="2"/>
      <c r="B409" s="2"/>
      <c r="C409" s="1"/>
      <c r="D409" s="2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.5" customHeight="1">
      <c r="A410" s="2"/>
      <c r="B410" s="2"/>
      <c r="C410" s="1"/>
      <c r="D410" s="2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.5" customHeight="1">
      <c r="A411" s="2"/>
      <c r="B411" s="2"/>
      <c r="C411" s="1"/>
      <c r="D411" s="2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.5" customHeight="1">
      <c r="A412" s="2"/>
      <c r="B412" s="2"/>
      <c r="C412" s="1"/>
      <c r="D412" s="2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.5" customHeight="1">
      <c r="A413" s="2"/>
      <c r="B413" s="2"/>
      <c r="C413" s="1"/>
      <c r="D413" s="2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.5" customHeight="1">
      <c r="A414" s="2"/>
      <c r="B414" s="2"/>
      <c r="C414" s="1"/>
      <c r="D414" s="2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.5" customHeight="1">
      <c r="A415" s="2"/>
      <c r="B415" s="2"/>
      <c r="C415" s="1"/>
      <c r="D415" s="2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.5" customHeight="1">
      <c r="A416" s="2"/>
      <c r="B416" s="2"/>
      <c r="C416" s="1"/>
      <c r="D416" s="2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.5" customHeight="1">
      <c r="A417" s="2"/>
      <c r="B417" s="2"/>
      <c r="C417" s="1"/>
      <c r="D417" s="2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.5" customHeight="1">
      <c r="A418" s="2"/>
      <c r="B418" s="2"/>
      <c r="C418" s="1"/>
      <c r="D418" s="2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.5" customHeight="1">
      <c r="A419" s="2"/>
      <c r="B419" s="2"/>
      <c r="C419" s="1"/>
      <c r="D419" s="2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.5" customHeight="1">
      <c r="A420" s="2"/>
      <c r="B420" s="2"/>
      <c r="C420" s="1"/>
      <c r="D420" s="2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.5" customHeight="1">
      <c r="A421" s="2"/>
      <c r="B421" s="2"/>
      <c r="C421" s="1"/>
      <c r="D421" s="2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.5" customHeight="1">
      <c r="A422" s="2"/>
      <c r="B422" s="2"/>
      <c r="C422" s="1"/>
      <c r="D422" s="2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.5" customHeight="1">
      <c r="A423" s="2"/>
      <c r="B423" s="2"/>
      <c r="C423" s="1"/>
      <c r="D423" s="2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.5" customHeight="1">
      <c r="A424" s="2"/>
      <c r="B424" s="2"/>
      <c r="C424" s="1"/>
      <c r="D424" s="2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.5" customHeight="1">
      <c r="A425" s="2"/>
      <c r="B425" s="2"/>
      <c r="C425" s="1"/>
      <c r="D425" s="2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.5" customHeight="1">
      <c r="A426" s="2"/>
      <c r="B426" s="2"/>
      <c r="C426" s="1"/>
      <c r="D426" s="2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.5" customHeight="1">
      <c r="A427" s="2"/>
      <c r="B427" s="2"/>
      <c r="C427" s="1"/>
      <c r="D427" s="2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.5" customHeight="1">
      <c r="A428" s="2"/>
      <c r="B428" s="2"/>
      <c r="C428" s="1"/>
      <c r="D428" s="2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.5" customHeight="1">
      <c r="A429" s="2"/>
      <c r="B429" s="2"/>
      <c r="C429" s="1"/>
      <c r="D429" s="2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.5" customHeight="1">
      <c r="A430" s="2"/>
      <c r="B430" s="2"/>
      <c r="C430" s="1"/>
      <c r="D430" s="2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.5" customHeight="1">
      <c r="A431" s="2"/>
      <c r="B431" s="2"/>
      <c r="C431" s="1"/>
      <c r="D431" s="2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.5" customHeight="1">
      <c r="A432" s="2"/>
      <c r="B432" s="2"/>
      <c r="C432" s="1"/>
      <c r="D432" s="2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.5" customHeight="1">
      <c r="A433" s="2"/>
      <c r="B433" s="2"/>
      <c r="C433" s="1"/>
      <c r="D433" s="2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.5" customHeight="1">
      <c r="A434" s="2"/>
      <c r="B434" s="2"/>
      <c r="C434" s="1"/>
      <c r="D434" s="2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.5" customHeight="1">
      <c r="A435" s="2"/>
      <c r="B435" s="2"/>
      <c r="C435" s="1"/>
      <c r="D435" s="2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.5" customHeight="1">
      <c r="A436" s="2"/>
      <c r="B436" s="2"/>
      <c r="C436" s="1"/>
      <c r="D436" s="2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.5" customHeight="1">
      <c r="A437" s="2"/>
      <c r="B437" s="2"/>
      <c r="C437" s="1"/>
      <c r="D437" s="2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.5" customHeight="1">
      <c r="A438" s="2"/>
      <c r="B438" s="2"/>
      <c r="C438" s="1"/>
      <c r="D438" s="2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.5" customHeight="1">
      <c r="A439" s="2"/>
      <c r="B439" s="2"/>
      <c r="C439" s="1"/>
      <c r="D439" s="2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.5" customHeight="1">
      <c r="A440" s="2"/>
      <c r="B440" s="2"/>
      <c r="C440" s="1"/>
      <c r="D440" s="2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.5" customHeight="1">
      <c r="A441" s="2"/>
      <c r="B441" s="2"/>
      <c r="C441" s="1"/>
      <c r="D441" s="2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.5" customHeight="1">
      <c r="A442" s="2"/>
      <c r="B442" s="2"/>
      <c r="C442" s="1"/>
      <c r="D442" s="2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.5" customHeight="1">
      <c r="A443" s="2"/>
      <c r="B443" s="2"/>
      <c r="C443" s="1"/>
      <c r="D443" s="2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.5" customHeight="1">
      <c r="A444" s="2"/>
      <c r="B444" s="2"/>
      <c r="C444" s="1"/>
      <c r="D444" s="2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.5" customHeight="1">
      <c r="A445" s="2"/>
      <c r="B445" s="2"/>
      <c r="C445" s="1"/>
      <c r="D445" s="2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.5" customHeight="1">
      <c r="A446" s="2"/>
      <c r="B446" s="2"/>
      <c r="C446" s="1"/>
      <c r="D446" s="2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.5" customHeight="1">
      <c r="A447" s="2"/>
      <c r="B447" s="2"/>
      <c r="C447" s="1"/>
      <c r="D447" s="2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.5" customHeight="1">
      <c r="A448" s="2"/>
      <c r="B448" s="2"/>
      <c r="C448" s="1"/>
      <c r="D448" s="2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.5" customHeight="1">
      <c r="A449" s="2"/>
      <c r="B449" s="2"/>
      <c r="C449" s="1"/>
      <c r="D449" s="2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.5" customHeight="1">
      <c r="A450" s="2"/>
      <c r="B450" s="2"/>
      <c r="C450" s="1"/>
      <c r="D450" s="2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.5" customHeight="1">
      <c r="A451" s="2"/>
      <c r="B451" s="2"/>
      <c r="C451" s="1"/>
      <c r="D451" s="2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.5" customHeight="1">
      <c r="A452" s="2"/>
      <c r="B452" s="2"/>
      <c r="C452" s="1"/>
      <c r="D452" s="2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.5" customHeight="1">
      <c r="A453" s="2"/>
      <c r="B453" s="2"/>
      <c r="C453" s="1"/>
      <c r="D453" s="2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.5" customHeight="1">
      <c r="A454" s="2"/>
      <c r="B454" s="2"/>
      <c r="C454" s="1"/>
      <c r="D454" s="2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.5" customHeight="1">
      <c r="A455" s="2"/>
      <c r="B455" s="2"/>
      <c r="C455" s="1"/>
      <c r="D455" s="2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.5" customHeight="1">
      <c r="A456" s="2"/>
      <c r="B456" s="2"/>
      <c r="C456" s="1"/>
      <c r="D456" s="2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.5" customHeight="1">
      <c r="A457" s="2"/>
      <c r="B457" s="2"/>
      <c r="C457" s="1"/>
      <c r="D457" s="2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.5" customHeight="1">
      <c r="A458" s="2"/>
      <c r="B458" s="2"/>
      <c r="C458" s="1"/>
      <c r="D458" s="2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.5" customHeight="1">
      <c r="A459" s="2"/>
      <c r="B459" s="2"/>
      <c r="C459" s="1"/>
      <c r="D459" s="2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.5" customHeight="1">
      <c r="A460" s="2"/>
      <c r="B460" s="2"/>
      <c r="C460" s="1"/>
      <c r="D460" s="2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.5" customHeight="1">
      <c r="A461" s="2"/>
      <c r="B461" s="2"/>
      <c r="C461" s="1"/>
      <c r="D461" s="2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.5" customHeight="1">
      <c r="A462" s="2"/>
      <c r="B462" s="2"/>
      <c r="C462" s="1"/>
      <c r="D462" s="2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.5" customHeight="1">
      <c r="A463" s="2"/>
      <c r="B463" s="2"/>
      <c r="C463" s="1"/>
      <c r="D463" s="2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.5" customHeight="1">
      <c r="A464" s="2"/>
      <c r="B464" s="2"/>
      <c r="C464" s="1"/>
      <c r="D464" s="2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.5" customHeight="1">
      <c r="A465" s="2"/>
      <c r="B465" s="2"/>
      <c r="C465" s="1"/>
      <c r="D465" s="2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.5" customHeight="1">
      <c r="A466" s="2"/>
      <c r="B466" s="2"/>
      <c r="C466" s="1"/>
      <c r="D466" s="2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.5" customHeight="1">
      <c r="A467" s="2"/>
      <c r="B467" s="2"/>
      <c r="C467" s="1"/>
      <c r="D467" s="2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.5" customHeight="1">
      <c r="A468" s="2"/>
      <c r="B468" s="2"/>
      <c r="C468" s="1"/>
      <c r="D468" s="2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.5" customHeight="1">
      <c r="A469" s="2"/>
      <c r="B469" s="2"/>
      <c r="C469" s="1"/>
      <c r="D469" s="2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.5" customHeight="1">
      <c r="A470" s="2"/>
      <c r="B470" s="2"/>
      <c r="C470" s="1"/>
      <c r="D470" s="2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.5" customHeight="1">
      <c r="A471" s="2"/>
      <c r="B471" s="2"/>
      <c r="C471" s="1"/>
      <c r="D471" s="2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.5" customHeight="1">
      <c r="A472" s="2"/>
      <c r="B472" s="2"/>
      <c r="C472" s="1"/>
      <c r="D472" s="2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.5" customHeight="1">
      <c r="A473" s="2"/>
      <c r="B473" s="2"/>
      <c r="C473" s="1"/>
      <c r="D473" s="2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.5" customHeight="1">
      <c r="A474" s="2"/>
      <c r="B474" s="2"/>
      <c r="C474" s="1"/>
      <c r="D474" s="2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.5" customHeight="1">
      <c r="A475" s="2"/>
      <c r="B475" s="2"/>
      <c r="C475" s="1"/>
      <c r="D475" s="2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.5" customHeight="1">
      <c r="A476" s="2"/>
      <c r="B476" s="2"/>
      <c r="C476" s="1"/>
      <c r="D476" s="2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.5" customHeight="1">
      <c r="A477" s="2"/>
      <c r="B477" s="2"/>
      <c r="C477" s="1"/>
      <c r="D477" s="2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.5" customHeight="1">
      <c r="A478" s="2"/>
      <c r="B478" s="2"/>
      <c r="C478" s="1"/>
      <c r="D478" s="2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.5" customHeight="1">
      <c r="A479" s="2"/>
      <c r="B479" s="2"/>
      <c r="C479" s="1"/>
      <c r="D479" s="2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.5" customHeight="1">
      <c r="A480" s="2"/>
      <c r="B480" s="2"/>
      <c r="C480" s="1"/>
      <c r="D480" s="2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.5" customHeight="1">
      <c r="A481" s="2"/>
      <c r="B481" s="2"/>
      <c r="C481" s="1"/>
      <c r="D481" s="2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.5" customHeight="1">
      <c r="A482" s="2"/>
      <c r="B482" s="2"/>
      <c r="C482" s="1"/>
      <c r="D482" s="2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.5" customHeight="1">
      <c r="A483" s="2"/>
      <c r="B483" s="2"/>
      <c r="C483" s="1"/>
      <c r="D483" s="2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.5" customHeight="1">
      <c r="A484" s="2"/>
      <c r="B484" s="2"/>
      <c r="C484" s="1"/>
      <c r="D484" s="2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.5" customHeight="1">
      <c r="A485" s="2"/>
      <c r="B485" s="2"/>
      <c r="C485" s="1"/>
      <c r="D485" s="2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.5" customHeight="1">
      <c r="A486" s="2"/>
      <c r="B486" s="2"/>
      <c r="C486" s="1"/>
      <c r="D486" s="2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.5" customHeight="1">
      <c r="A487" s="2"/>
      <c r="B487" s="2"/>
      <c r="C487" s="1"/>
      <c r="D487" s="2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.5" customHeight="1">
      <c r="A488" s="2"/>
      <c r="B488" s="2"/>
      <c r="C488" s="1"/>
      <c r="D488" s="2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.5" customHeight="1">
      <c r="A489" s="2"/>
      <c r="B489" s="2"/>
      <c r="C489" s="1"/>
      <c r="D489" s="2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.5" customHeight="1">
      <c r="A490" s="2"/>
      <c r="B490" s="2"/>
      <c r="C490" s="1"/>
      <c r="D490" s="2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.5" customHeight="1">
      <c r="A491" s="2"/>
      <c r="B491" s="2"/>
      <c r="C491" s="1"/>
      <c r="D491" s="2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.5" customHeight="1">
      <c r="A492" s="2"/>
      <c r="B492" s="2"/>
      <c r="C492" s="1"/>
      <c r="D492" s="2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.5" customHeight="1">
      <c r="A493" s="2"/>
      <c r="B493" s="2"/>
      <c r="C493" s="1"/>
      <c r="D493" s="2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.5" customHeight="1">
      <c r="A494" s="2"/>
      <c r="B494" s="2"/>
      <c r="C494" s="1"/>
      <c r="D494" s="2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.5" customHeight="1">
      <c r="A495" s="2"/>
      <c r="B495" s="2"/>
      <c r="C495" s="1"/>
      <c r="D495" s="2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.5" customHeight="1">
      <c r="A496" s="2"/>
      <c r="B496" s="2"/>
      <c r="C496" s="1"/>
      <c r="D496" s="2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.5" customHeight="1">
      <c r="A497" s="2"/>
      <c r="B497" s="2"/>
      <c r="C497" s="1"/>
      <c r="D497" s="2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.5" customHeight="1">
      <c r="A498" s="2"/>
      <c r="B498" s="2"/>
      <c r="C498" s="1"/>
      <c r="D498" s="2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.5" customHeight="1">
      <c r="A499" s="2"/>
      <c r="B499" s="2"/>
      <c r="C499" s="1"/>
      <c r="D499" s="2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.5" customHeight="1">
      <c r="A500" s="2"/>
      <c r="B500" s="2"/>
      <c r="C500" s="1"/>
      <c r="D500" s="2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.5" customHeight="1">
      <c r="A501" s="2"/>
      <c r="B501" s="2"/>
      <c r="C501" s="1"/>
      <c r="D501" s="2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.5" customHeight="1">
      <c r="A502" s="2"/>
      <c r="B502" s="2"/>
      <c r="C502" s="1"/>
      <c r="D502" s="2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.5" customHeight="1">
      <c r="A503" s="2"/>
      <c r="B503" s="2"/>
      <c r="C503" s="1"/>
      <c r="D503" s="2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.5" customHeight="1">
      <c r="A504" s="2"/>
      <c r="B504" s="2"/>
      <c r="C504" s="1"/>
      <c r="D504" s="2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.5" customHeight="1">
      <c r="A505" s="2"/>
      <c r="B505" s="2"/>
      <c r="C505" s="1"/>
      <c r="D505" s="2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.5" customHeight="1">
      <c r="A506" s="2"/>
      <c r="B506" s="2"/>
      <c r="C506" s="1"/>
      <c r="D506" s="2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.5" customHeight="1">
      <c r="A507" s="2"/>
      <c r="B507" s="2"/>
      <c r="C507" s="1"/>
      <c r="D507" s="2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.5" customHeight="1">
      <c r="A508" s="2"/>
      <c r="B508" s="2"/>
      <c r="C508" s="1"/>
      <c r="D508" s="2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.5" customHeight="1">
      <c r="A509" s="2"/>
      <c r="B509" s="2"/>
      <c r="C509" s="1"/>
      <c r="D509" s="2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.5" customHeight="1">
      <c r="A510" s="2"/>
      <c r="B510" s="2"/>
      <c r="C510" s="1"/>
      <c r="D510" s="2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.5" customHeight="1">
      <c r="A511" s="2"/>
      <c r="B511" s="2"/>
      <c r="C511" s="1"/>
      <c r="D511" s="2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.5" customHeight="1">
      <c r="A512" s="2"/>
      <c r="B512" s="2"/>
      <c r="C512" s="1"/>
      <c r="D512" s="2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.5" customHeight="1">
      <c r="A513" s="2"/>
      <c r="B513" s="2"/>
      <c r="C513" s="1"/>
      <c r="D513" s="2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.5" customHeight="1">
      <c r="A514" s="2"/>
      <c r="B514" s="2"/>
      <c r="C514" s="1"/>
      <c r="D514" s="2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.5" customHeight="1">
      <c r="A515" s="2"/>
      <c r="B515" s="2"/>
      <c r="C515" s="1"/>
      <c r="D515" s="2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.5" customHeight="1">
      <c r="A516" s="2"/>
      <c r="B516" s="2"/>
      <c r="C516" s="1"/>
      <c r="D516" s="2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.5" customHeight="1">
      <c r="A517" s="2"/>
      <c r="B517" s="2"/>
      <c r="C517" s="1"/>
      <c r="D517" s="2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.5" customHeight="1">
      <c r="A518" s="2"/>
      <c r="B518" s="2"/>
      <c r="C518" s="1"/>
      <c r="D518" s="2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.5" customHeight="1">
      <c r="A519" s="2"/>
      <c r="B519" s="2"/>
      <c r="C519" s="1"/>
      <c r="D519" s="2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.5" customHeight="1">
      <c r="A520" s="2"/>
      <c r="B520" s="2"/>
      <c r="C520" s="1"/>
      <c r="D520" s="2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.5" customHeight="1">
      <c r="A521" s="2"/>
      <c r="B521" s="2"/>
      <c r="C521" s="1"/>
      <c r="D521" s="2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.5" customHeight="1">
      <c r="A522" s="2"/>
      <c r="B522" s="2"/>
      <c r="C522" s="1"/>
      <c r="D522" s="2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.5" customHeight="1">
      <c r="A523" s="2"/>
      <c r="B523" s="2"/>
      <c r="C523" s="1"/>
      <c r="D523" s="2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.5" customHeight="1">
      <c r="A524" s="2"/>
      <c r="B524" s="2"/>
      <c r="C524" s="1"/>
      <c r="D524" s="2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.5" customHeight="1">
      <c r="A525" s="2"/>
      <c r="B525" s="2"/>
      <c r="C525" s="1"/>
      <c r="D525" s="2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.5" customHeight="1">
      <c r="A526" s="2"/>
      <c r="B526" s="2"/>
      <c r="C526" s="1"/>
      <c r="D526" s="2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.5" customHeight="1">
      <c r="A527" s="2"/>
      <c r="B527" s="2"/>
      <c r="C527" s="1"/>
      <c r="D527" s="2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.5" customHeight="1">
      <c r="A528" s="2"/>
      <c r="B528" s="2"/>
      <c r="C528" s="1"/>
      <c r="D528" s="2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.5" customHeight="1">
      <c r="A529" s="2"/>
      <c r="B529" s="2"/>
      <c r="C529" s="1"/>
      <c r="D529" s="2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.5" customHeight="1">
      <c r="A530" s="2"/>
      <c r="B530" s="2"/>
      <c r="C530" s="1"/>
      <c r="D530" s="2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.5" customHeight="1">
      <c r="A531" s="2"/>
      <c r="B531" s="2"/>
      <c r="C531" s="1"/>
      <c r="D531" s="2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.5" customHeight="1">
      <c r="A532" s="2"/>
      <c r="B532" s="2"/>
      <c r="C532" s="1"/>
      <c r="D532" s="2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.5" customHeight="1">
      <c r="A533" s="2"/>
      <c r="B533" s="2"/>
      <c r="C533" s="1"/>
      <c r="D533" s="2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.5" customHeight="1">
      <c r="A534" s="2"/>
      <c r="B534" s="2"/>
      <c r="C534" s="1"/>
      <c r="D534" s="2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.5" customHeight="1">
      <c r="A535" s="2"/>
      <c r="B535" s="2"/>
      <c r="C535" s="1"/>
      <c r="D535" s="2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.5" customHeight="1">
      <c r="A536" s="2"/>
      <c r="B536" s="2"/>
      <c r="C536" s="1"/>
      <c r="D536" s="2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.5" customHeight="1">
      <c r="A537" s="2"/>
      <c r="B537" s="2"/>
      <c r="C537" s="1"/>
      <c r="D537" s="2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.5" customHeight="1">
      <c r="A538" s="2"/>
      <c r="B538" s="2"/>
      <c r="C538" s="1"/>
      <c r="D538" s="2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.5" customHeight="1">
      <c r="A539" s="2"/>
      <c r="B539" s="2"/>
      <c r="C539" s="1"/>
      <c r="D539" s="2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.5" customHeight="1">
      <c r="A540" s="2"/>
      <c r="B540" s="2"/>
      <c r="C540" s="1"/>
      <c r="D540" s="2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.5" customHeight="1">
      <c r="A541" s="2"/>
      <c r="B541" s="2"/>
      <c r="C541" s="1"/>
      <c r="D541" s="2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.5" customHeight="1">
      <c r="A542" s="2"/>
      <c r="B542" s="2"/>
      <c r="C542" s="1"/>
      <c r="D542" s="2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.5" customHeight="1">
      <c r="A543" s="2"/>
      <c r="B543" s="2"/>
      <c r="C543" s="1"/>
      <c r="D543" s="2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.5" customHeight="1">
      <c r="A544" s="2"/>
      <c r="B544" s="2"/>
      <c r="C544" s="1"/>
      <c r="D544" s="2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.5" customHeight="1">
      <c r="A545" s="2"/>
      <c r="B545" s="2"/>
      <c r="C545" s="1"/>
      <c r="D545" s="2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.5" customHeight="1">
      <c r="A546" s="2"/>
      <c r="B546" s="2"/>
      <c r="C546" s="1"/>
      <c r="D546" s="2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.5" customHeight="1">
      <c r="A547" s="2"/>
      <c r="B547" s="2"/>
      <c r="C547" s="1"/>
      <c r="D547" s="2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.5" customHeight="1">
      <c r="A548" s="2"/>
      <c r="B548" s="2"/>
      <c r="C548" s="1"/>
      <c r="D548" s="2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.5" customHeight="1">
      <c r="A549" s="2"/>
      <c r="B549" s="2"/>
      <c r="C549" s="1"/>
      <c r="D549" s="2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.5" customHeight="1">
      <c r="A550" s="2"/>
      <c r="B550" s="2"/>
      <c r="C550" s="1"/>
      <c r="D550" s="2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.5" customHeight="1">
      <c r="A551" s="2"/>
      <c r="B551" s="2"/>
      <c r="C551" s="1"/>
      <c r="D551" s="2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.5" customHeight="1">
      <c r="A552" s="2"/>
      <c r="B552" s="2"/>
      <c r="C552" s="1"/>
      <c r="D552" s="2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.5" customHeight="1">
      <c r="A553" s="2"/>
      <c r="B553" s="2"/>
      <c r="C553" s="1"/>
      <c r="D553" s="2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.5" customHeight="1">
      <c r="A554" s="2"/>
      <c r="B554" s="2"/>
      <c r="C554" s="1"/>
      <c r="D554" s="2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.5" customHeight="1">
      <c r="A555" s="2"/>
      <c r="B555" s="2"/>
      <c r="C555" s="1"/>
      <c r="D555" s="2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.5" customHeight="1">
      <c r="A556" s="2"/>
      <c r="B556" s="2"/>
      <c r="C556" s="1"/>
      <c r="D556" s="2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.5" customHeight="1">
      <c r="A557" s="2"/>
      <c r="B557" s="2"/>
      <c r="C557" s="1"/>
      <c r="D557" s="2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.5" customHeight="1">
      <c r="A558" s="2"/>
      <c r="B558" s="2"/>
      <c r="C558" s="1"/>
      <c r="D558" s="2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.5" customHeight="1">
      <c r="A559" s="2"/>
      <c r="B559" s="2"/>
      <c r="C559" s="1"/>
      <c r="D559" s="2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.5" customHeight="1">
      <c r="A560" s="2"/>
      <c r="B560" s="2"/>
      <c r="C560" s="1"/>
      <c r="D560" s="2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.5" customHeight="1">
      <c r="A561" s="2"/>
      <c r="B561" s="2"/>
      <c r="C561" s="1"/>
      <c r="D561" s="2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.5" customHeight="1">
      <c r="A562" s="2"/>
      <c r="B562" s="2"/>
      <c r="C562" s="1"/>
      <c r="D562" s="2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.5" customHeight="1">
      <c r="A563" s="2"/>
      <c r="B563" s="2"/>
      <c r="C563" s="1"/>
      <c r="D563" s="2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.5" customHeight="1">
      <c r="A564" s="2"/>
      <c r="B564" s="2"/>
      <c r="C564" s="1"/>
      <c r="D564" s="2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.5" customHeight="1">
      <c r="A565" s="2"/>
      <c r="B565" s="2"/>
      <c r="C565" s="1"/>
      <c r="D565" s="2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.5" customHeight="1">
      <c r="A566" s="2"/>
      <c r="B566" s="2"/>
      <c r="C566" s="1"/>
      <c r="D566" s="2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.5" customHeight="1">
      <c r="A567" s="2"/>
      <c r="B567" s="2"/>
      <c r="C567" s="1"/>
      <c r="D567" s="2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.5" customHeight="1">
      <c r="A568" s="2"/>
      <c r="B568" s="2"/>
      <c r="C568" s="1"/>
      <c r="D568" s="2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.5" customHeight="1">
      <c r="A569" s="2"/>
      <c r="B569" s="2"/>
      <c r="C569" s="1"/>
      <c r="D569" s="2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.5" customHeight="1">
      <c r="A570" s="2"/>
      <c r="B570" s="2"/>
      <c r="C570" s="1"/>
      <c r="D570" s="2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.5" customHeight="1">
      <c r="A571" s="2"/>
      <c r="B571" s="2"/>
      <c r="C571" s="1"/>
      <c r="D571" s="2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.5" customHeight="1">
      <c r="A572" s="2"/>
      <c r="B572" s="2"/>
      <c r="C572" s="1"/>
      <c r="D572" s="2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.5" customHeight="1">
      <c r="A573" s="2"/>
      <c r="B573" s="2"/>
      <c r="C573" s="1"/>
      <c r="D573" s="2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.5" customHeight="1">
      <c r="A574" s="2"/>
      <c r="B574" s="2"/>
      <c r="C574" s="1"/>
      <c r="D574" s="2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.5" customHeight="1">
      <c r="A575" s="2"/>
      <c r="B575" s="2"/>
      <c r="C575" s="1"/>
      <c r="D575" s="2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.5" customHeight="1">
      <c r="A576" s="2"/>
      <c r="B576" s="2"/>
      <c r="C576" s="1"/>
      <c r="D576" s="2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.5" customHeight="1">
      <c r="A577" s="2"/>
      <c r="B577" s="2"/>
      <c r="C577" s="1"/>
      <c r="D577" s="2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.5" customHeight="1">
      <c r="A578" s="2"/>
      <c r="B578" s="2"/>
      <c r="C578" s="1"/>
      <c r="D578" s="2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.5" customHeight="1">
      <c r="A579" s="2"/>
      <c r="B579" s="2"/>
      <c r="C579" s="1"/>
      <c r="D579" s="2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.5" customHeight="1">
      <c r="A580" s="2"/>
      <c r="B580" s="2"/>
      <c r="C580" s="1"/>
      <c r="D580" s="2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.5" customHeight="1">
      <c r="A581" s="2"/>
      <c r="B581" s="2"/>
      <c r="C581" s="1"/>
      <c r="D581" s="2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.5" customHeight="1">
      <c r="A582" s="2"/>
      <c r="B582" s="2"/>
      <c r="C582" s="1"/>
      <c r="D582" s="2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.5" customHeight="1">
      <c r="A583" s="2"/>
      <c r="B583" s="2"/>
      <c r="C583" s="1"/>
      <c r="D583" s="2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.5" customHeight="1">
      <c r="A584" s="2"/>
      <c r="B584" s="2"/>
      <c r="C584" s="1"/>
      <c r="D584" s="2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.5" customHeight="1">
      <c r="A585" s="2"/>
      <c r="B585" s="2"/>
      <c r="C585" s="1"/>
      <c r="D585" s="2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.5" customHeight="1">
      <c r="A586" s="2"/>
      <c r="B586" s="2"/>
      <c r="C586" s="1"/>
      <c r="D586" s="2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.5" customHeight="1">
      <c r="A587" s="2"/>
      <c r="B587" s="2"/>
      <c r="C587" s="1"/>
      <c r="D587" s="2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.5" customHeight="1">
      <c r="A588" s="2"/>
      <c r="B588" s="2"/>
      <c r="C588" s="1"/>
      <c r="D588" s="2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.5" customHeight="1">
      <c r="A589" s="2"/>
      <c r="B589" s="2"/>
      <c r="C589" s="1"/>
      <c r="D589" s="2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.5" customHeight="1">
      <c r="A590" s="2"/>
      <c r="B590" s="2"/>
      <c r="C590" s="1"/>
      <c r="D590" s="2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.5" customHeight="1">
      <c r="A591" s="2"/>
      <c r="B591" s="2"/>
      <c r="C591" s="1"/>
      <c r="D591" s="2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.5" customHeight="1">
      <c r="A592" s="2"/>
      <c r="B592" s="2"/>
      <c r="C592" s="1"/>
      <c r="D592" s="2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.5" customHeight="1">
      <c r="A593" s="2"/>
      <c r="B593" s="2"/>
      <c r="C593" s="1"/>
      <c r="D593" s="2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.5" customHeight="1">
      <c r="A594" s="2"/>
      <c r="B594" s="2"/>
      <c r="C594" s="1"/>
      <c r="D594" s="2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.5" customHeight="1">
      <c r="A595" s="2"/>
      <c r="B595" s="2"/>
      <c r="C595" s="1"/>
      <c r="D595" s="2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.5" customHeight="1">
      <c r="A596" s="2"/>
      <c r="B596" s="2"/>
      <c r="C596" s="1"/>
      <c r="D596" s="2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.5" customHeight="1">
      <c r="A597" s="2"/>
      <c r="B597" s="2"/>
      <c r="C597" s="1"/>
      <c r="D597" s="2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.5" customHeight="1">
      <c r="A598" s="2"/>
      <c r="B598" s="2"/>
      <c r="C598" s="1"/>
      <c r="D598" s="2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.5" customHeight="1">
      <c r="A599" s="2"/>
      <c r="B599" s="2"/>
      <c r="C599" s="1"/>
      <c r="D599" s="2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.5" customHeight="1">
      <c r="A600" s="2"/>
      <c r="B600" s="2"/>
      <c r="C600" s="1"/>
      <c r="D600" s="2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.5" customHeight="1">
      <c r="A601" s="2"/>
      <c r="B601" s="2"/>
      <c r="C601" s="1"/>
      <c r="D601" s="2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.5" customHeight="1">
      <c r="A602" s="2"/>
      <c r="B602" s="2"/>
      <c r="C602" s="1"/>
      <c r="D602" s="2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.5" customHeight="1">
      <c r="A603" s="2"/>
      <c r="B603" s="2"/>
      <c r="C603" s="1"/>
      <c r="D603" s="2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.5" customHeight="1">
      <c r="A604" s="2"/>
      <c r="B604" s="2"/>
      <c r="C604" s="1"/>
      <c r="D604" s="2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.5" customHeight="1">
      <c r="A605" s="2"/>
      <c r="B605" s="2"/>
      <c r="C605" s="1"/>
      <c r="D605" s="2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.5" customHeight="1">
      <c r="A606" s="2"/>
      <c r="B606" s="2"/>
      <c r="C606" s="1"/>
      <c r="D606" s="2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.5" customHeight="1">
      <c r="A607" s="2"/>
      <c r="B607" s="2"/>
      <c r="C607" s="1"/>
      <c r="D607" s="2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.5" customHeight="1">
      <c r="A608" s="2"/>
      <c r="B608" s="2"/>
      <c r="C608" s="1"/>
      <c r="D608" s="2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.5" customHeight="1">
      <c r="A609" s="2"/>
      <c r="B609" s="2"/>
      <c r="C609" s="1"/>
      <c r="D609" s="2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.5" customHeight="1">
      <c r="A610" s="2"/>
      <c r="B610" s="2"/>
      <c r="C610" s="1"/>
      <c r="D610" s="2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.5" customHeight="1">
      <c r="A611" s="2"/>
      <c r="B611" s="2"/>
      <c r="C611" s="1"/>
      <c r="D611" s="2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.5" customHeight="1">
      <c r="A612" s="2"/>
      <c r="B612" s="2"/>
      <c r="C612" s="1"/>
      <c r="D612" s="2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.5" customHeight="1">
      <c r="A613" s="2"/>
      <c r="B613" s="2"/>
      <c r="C613" s="1"/>
      <c r="D613" s="2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.5" customHeight="1">
      <c r="A614" s="2"/>
      <c r="B614" s="2"/>
      <c r="C614" s="1"/>
      <c r="D614" s="2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.5" customHeight="1">
      <c r="A615" s="2"/>
      <c r="B615" s="2"/>
      <c r="C615" s="1"/>
      <c r="D615" s="2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.5" customHeight="1">
      <c r="A616" s="2"/>
      <c r="B616" s="2"/>
      <c r="C616" s="1"/>
      <c r="D616" s="2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.5" customHeight="1">
      <c r="A617" s="2"/>
      <c r="B617" s="2"/>
      <c r="C617" s="1"/>
      <c r="D617" s="2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.5" customHeight="1">
      <c r="A618" s="2"/>
      <c r="B618" s="2"/>
      <c r="C618" s="1"/>
      <c r="D618" s="2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.5" customHeight="1">
      <c r="A619" s="2"/>
      <c r="B619" s="2"/>
      <c r="C619" s="1"/>
      <c r="D619" s="2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.5" customHeight="1">
      <c r="A620" s="2"/>
      <c r="B620" s="2"/>
      <c r="C620" s="1"/>
      <c r="D620" s="2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.5" customHeight="1">
      <c r="A621" s="2"/>
      <c r="B621" s="2"/>
      <c r="C621" s="1"/>
      <c r="D621" s="2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.5" customHeight="1">
      <c r="A622" s="2"/>
      <c r="B622" s="2"/>
      <c r="C622" s="1"/>
      <c r="D622" s="2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.5" customHeight="1">
      <c r="A623" s="2"/>
      <c r="B623" s="2"/>
      <c r="C623" s="1"/>
      <c r="D623" s="2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.5" customHeight="1">
      <c r="A624" s="2"/>
      <c r="B624" s="2"/>
      <c r="C624" s="1"/>
      <c r="D624" s="2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.5" customHeight="1">
      <c r="A625" s="2"/>
      <c r="B625" s="2"/>
      <c r="C625" s="1"/>
      <c r="D625" s="2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.5" customHeight="1">
      <c r="A626" s="2"/>
      <c r="B626" s="2"/>
      <c r="C626" s="1"/>
      <c r="D626" s="2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.5" customHeight="1">
      <c r="A627" s="2"/>
      <c r="B627" s="2"/>
      <c r="C627" s="1"/>
      <c r="D627" s="2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.5" customHeight="1">
      <c r="A628" s="2"/>
      <c r="B628" s="2"/>
      <c r="C628" s="1"/>
      <c r="D628" s="2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.5" customHeight="1">
      <c r="A629" s="2"/>
      <c r="B629" s="2"/>
      <c r="C629" s="1"/>
      <c r="D629" s="2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.5" customHeight="1">
      <c r="A630" s="2"/>
      <c r="B630" s="2"/>
      <c r="C630" s="1"/>
      <c r="D630" s="2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.5" customHeight="1">
      <c r="A631" s="2"/>
      <c r="B631" s="2"/>
      <c r="C631" s="1"/>
      <c r="D631" s="2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.5" customHeight="1">
      <c r="A632" s="2"/>
      <c r="B632" s="2"/>
      <c r="C632" s="1"/>
      <c r="D632" s="2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.5" customHeight="1">
      <c r="A633" s="2"/>
      <c r="B633" s="2"/>
      <c r="C633" s="1"/>
      <c r="D633" s="2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.5" customHeight="1">
      <c r="A634" s="2"/>
      <c r="B634" s="2"/>
      <c r="C634" s="1"/>
      <c r="D634" s="2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.5" customHeight="1">
      <c r="A635" s="2"/>
      <c r="B635" s="2"/>
      <c r="C635" s="1"/>
      <c r="D635" s="2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.5" customHeight="1">
      <c r="A636" s="2"/>
      <c r="B636" s="2"/>
      <c r="C636" s="1"/>
      <c r="D636" s="2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.5" customHeight="1">
      <c r="A637" s="2"/>
      <c r="B637" s="2"/>
      <c r="C637" s="1"/>
      <c r="D637" s="2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.5" customHeight="1">
      <c r="A638" s="2"/>
      <c r="B638" s="2"/>
      <c r="C638" s="1"/>
      <c r="D638" s="2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.5" customHeight="1">
      <c r="A639" s="2"/>
      <c r="B639" s="2"/>
      <c r="C639" s="1"/>
      <c r="D639" s="2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.5" customHeight="1">
      <c r="A640" s="2"/>
      <c r="B640" s="2"/>
      <c r="C640" s="1"/>
      <c r="D640" s="2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.5" customHeight="1">
      <c r="A641" s="2"/>
      <c r="B641" s="2"/>
      <c r="C641" s="1"/>
      <c r="D641" s="2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.5" customHeight="1">
      <c r="A642" s="2"/>
      <c r="B642" s="2"/>
      <c r="C642" s="1"/>
      <c r="D642" s="2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.5" customHeight="1">
      <c r="A643" s="2"/>
      <c r="B643" s="2"/>
      <c r="C643" s="1"/>
      <c r="D643" s="2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.5" customHeight="1">
      <c r="A644" s="2"/>
      <c r="B644" s="2"/>
      <c r="C644" s="1"/>
      <c r="D644" s="2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.5" customHeight="1">
      <c r="A645" s="2"/>
      <c r="B645" s="2"/>
      <c r="C645" s="1"/>
      <c r="D645" s="2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.5" customHeight="1">
      <c r="A646" s="2"/>
      <c r="B646" s="2"/>
      <c r="C646" s="1"/>
      <c r="D646" s="2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.5" customHeight="1">
      <c r="A647" s="2"/>
      <c r="B647" s="2"/>
      <c r="C647" s="1"/>
      <c r="D647" s="2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.5" customHeight="1">
      <c r="A648" s="2"/>
      <c r="B648" s="2"/>
      <c r="C648" s="1"/>
      <c r="D648" s="2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.5" customHeight="1">
      <c r="A649" s="2"/>
      <c r="B649" s="2"/>
      <c r="C649" s="1"/>
      <c r="D649" s="2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.5" customHeight="1">
      <c r="A650" s="2"/>
      <c r="B650" s="2"/>
      <c r="C650" s="1"/>
      <c r="D650" s="2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.5" customHeight="1">
      <c r="A651" s="2"/>
      <c r="B651" s="2"/>
      <c r="C651" s="1"/>
      <c r="D651" s="2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.5" customHeight="1">
      <c r="A652" s="2"/>
      <c r="B652" s="2"/>
      <c r="C652" s="1"/>
      <c r="D652" s="2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.5" customHeight="1">
      <c r="A653" s="2"/>
      <c r="B653" s="2"/>
      <c r="C653" s="1"/>
      <c r="D653" s="2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.5" customHeight="1">
      <c r="A654" s="2"/>
      <c r="B654" s="2"/>
      <c r="C654" s="1"/>
      <c r="D654" s="2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.5" customHeight="1">
      <c r="A655" s="2"/>
      <c r="B655" s="2"/>
      <c r="C655" s="1"/>
      <c r="D655" s="2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.5" customHeight="1">
      <c r="A656" s="2"/>
      <c r="B656" s="2"/>
      <c r="C656" s="1"/>
      <c r="D656" s="2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.5" customHeight="1">
      <c r="A657" s="2"/>
      <c r="B657" s="2"/>
      <c r="C657" s="1"/>
      <c r="D657" s="2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.5" customHeight="1">
      <c r="A658" s="2"/>
      <c r="B658" s="2"/>
      <c r="C658" s="1"/>
      <c r="D658" s="2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.5" customHeight="1">
      <c r="A659" s="2"/>
      <c r="B659" s="2"/>
      <c r="C659" s="1"/>
      <c r="D659" s="2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.5" customHeight="1">
      <c r="A660" s="2"/>
      <c r="B660" s="2"/>
      <c r="C660" s="1"/>
      <c r="D660" s="2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.5" customHeight="1">
      <c r="A661" s="2"/>
      <c r="B661" s="2"/>
      <c r="C661" s="1"/>
      <c r="D661" s="2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.5" customHeight="1">
      <c r="A662" s="2"/>
      <c r="B662" s="2"/>
      <c r="C662" s="1"/>
      <c r="D662" s="2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.5" customHeight="1">
      <c r="A663" s="2"/>
      <c r="B663" s="2"/>
      <c r="C663" s="1"/>
      <c r="D663" s="2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.5" customHeight="1">
      <c r="A664" s="2"/>
      <c r="B664" s="2"/>
      <c r="C664" s="1"/>
      <c r="D664" s="2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.5" customHeight="1">
      <c r="A665" s="2"/>
      <c r="B665" s="2"/>
      <c r="C665" s="1"/>
      <c r="D665" s="2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.5" customHeight="1">
      <c r="A666" s="2"/>
      <c r="B666" s="2"/>
      <c r="C666" s="1"/>
      <c r="D666" s="2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.5" customHeight="1">
      <c r="A667" s="2"/>
      <c r="B667" s="2"/>
      <c r="C667" s="1"/>
      <c r="D667" s="2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.5" customHeight="1">
      <c r="A668" s="2"/>
      <c r="B668" s="2"/>
      <c r="C668" s="1"/>
      <c r="D668" s="2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.5" customHeight="1">
      <c r="A669" s="2"/>
      <c r="B669" s="2"/>
      <c r="C669" s="1"/>
      <c r="D669" s="2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.5" customHeight="1">
      <c r="A670" s="2"/>
      <c r="B670" s="2"/>
      <c r="C670" s="1"/>
      <c r="D670" s="2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.5" customHeight="1">
      <c r="A671" s="2"/>
      <c r="B671" s="2"/>
      <c r="C671" s="1"/>
      <c r="D671" s="2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.5" customHeight="1">
      <c r="A672" s="2"/>
      <c r="B672" s="2"/>
      <c r="C672" s="1"/>
      <c r="D672" s="2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.5" customHeight="1">
      <c r="A673" s="2"/>
      <c r="B673" s="2"/>
      <c r="C673" s="1"/>
      <c r="D673" s="2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.5" customHeight="1">
      <c r="A674" s="2"/>
      <c r="B674" s="2"/>
      <c r="C674" s="1"/>
      <c r="D674" s="2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.5" customHeight="1">
      <c r="A675" s="2"/>
      <c r="B675" s="2"/>
      <c r="C675" s="1"/>
      <c r="D675" s="2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.5" customHeight="1">
      <c r="A676" s="2"/>
      <c r="B676" s="2"/>
      <c r="C676" s="1"/>
      <c r="D676" s="2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.5" customHeight="1">
      <c r="A677" s="2"/>
      <c r="B677" s="2"/>
      <c r="C677" s="1"/>
      <c r="D677" s="2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.5" customHeight="1">
      <c r="A678" s="2"/>
      <c r="B678" s="2"/>
      <c r="C678" s="1"/>
      <c r="D678" s="2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.5" customHeight="1">
      <c r="A679" s="2"/>
      <c r="B679" s="2"/>
      <c r="C679" s="1"/>
      <c r="D679" s="2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.5" customHeight="1">
      <c r="A680" s="2"/>
      <c r="B680" s="2"/>
      <c r="C680" s="1"/>
      <c r="D680" s="2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.5" customHeight="1">
      <c r="A681" s="2"/>
      <c r="B681" s="2"/>
      <c r="C681" s="1"/>
      <c r="D681" s="2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.5" customHeight="1">
      <c r="A682" s="2"/>
      <c r="B682" s="2"/>
      <c r="C682" s="1"/>
      <c r="D682" s="2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.5" customHeight="1">
      <c r="A683" s="2"/>
      <c r="B683" s="2"/>
      <c r="C683" s="1"/>
      <c r="D683" s="2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.5" customHeight="1">
      <c r="A684" s="2"/>
      <c r="B684" s="2"/>
      <c r="C684" s="1"/>
      <c r="D684" s="2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.5" customHeight="1">
      <c r="A685" s="2"/>
      <c r="B685" s="2"/>
      <c r="C685" s="1"/>
      <c r="D685" s="2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.5" customHeight="1">
      <c r="A686" s="2"/>
      <c r="B686" s="2"/>
      <c r="C686" s="1"/>
      <c r="D686" s="2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.5" customHeight="1">
      <c r="A687" s="2"/>
      <c r="B687" s="2"/>
      <c r="C687" s="1"/>
      <c r="D687" s="2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.5" customHeight="1">
      <c r="A688" s="2"/>
      <c r="B688" s="2"/>
      <c r="C688" s="1"/>
      <c r="D688" s="2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.5" customHeight="1">
      <c r="A689" s="2"/>
      <c r="B689" s="2"/>
      <c r="C689" s="1"/>
      <c r="D689" s="2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.5" customHeight="1">
      <c r="A690" s="2"/>
      <c r="B690" s="2"/>
      <c r="C690" s="1"/>
      <c r="D690" s="2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.5" customHeight="1">
      <c r="A691" s="2"/>
      <c r="B691" s="2"/>
      <c r="C691" s="1"/>
      <c r="D691" s="2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.5" customHeight="1">
      <c r="A692" s="2"/>
      <c r="B692" s="2"/>
      <c r="C692" s="1"/>
      <c r="D692" s="2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.5" customHeight="1">
      <c r="A693" s="2"/>
      <c r="B693" s="2"/>
      <c r="C693" s="1"/>
      <c r="D693" s="2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.5" customHeight="1">
      <c r="A694" s="2"/>
      <c r="B694" s="2"/>
      <c r="C694" s="1"/>
      <c r="D694" s="2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.5" customHeight="1">
      <c r="A695" s="2"/>
      <c r="B695" s="2"/>
      <c r="C695" s="1"/>
      <c r="D695" s="2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.5" customHeight="1">
      <c r="A696" s="2"/>
      <c r="B696" s="2"/>
      <c r="C696" s="1"/>
      <c r="D696" s="2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.5" customHeight="1">
      <c r="A697" s="2"/>
      <c r="B697" s="2"/>
      <c r="C697" s="1"/>
      <c r="D697" s="2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.5" customHeight="1">
      <c r="A698" s="2"/>
      <c r="B698" s="2"/>
      <c r="C698" s="1"/>
      <c r="D698" s="2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.5" customHeight="1">
      <c r="A699" s="2"/>
      <c r="B699" s="2"/>
      <c r="C699" s="1"/>
      <c r="D699" s="2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.5" customHeight="1">
      <c r="A700" s="2"/>
      <c r="B700" s="2"/>
      <c r="C700" s="1"/>
      <c r="D700" s="2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.5" customHeight="1">
      <c r="A701" s="2"/>
      <c r="B701" s="2"/>
      <c r="C701" s="1"/>
      <c r="D701" s="2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.5" customHeight="1">
      <c r="A702" s="2"/>
      <c r="B702" s="2"/>
      <c r="C702" s="1"/>
      <c r="D702" s="2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.5" customHeight="1">
      <c r="A703" s="2"/>
      <c r="B703" s="2"/>
      <c r="C703" s="1"/>
      <c r="D703" s="2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.5" customHeight="1">
      <c r="A704" s="2"/>
      <c r="B704" s="2"/>
      <c r="C704" s="1"/>
      <c r="D704" s="2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.5" customHeight="1">
      <c r="A705" s="2"/>
      <c r="B705" s="2"/>
      <c r="C705" s="1"/>
      <c r="D705" s="2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.5" customHeight="1">
      <c r="A706" s="2"/>
      <c r="B706" s="2"/>
      <c r="C706" s="1"/>
      <c r="D706" s="2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.5" customHeight="1">
      <c r="A707" s="2"/>
      <c r="B707" s="2"/>
      <c r="C707" s="1"/>
      <c r="D707" s="2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.5" customHeight="1">
      <c r="A708" s="2"/>
      <c r="B708" s="2"/>
      <c r="C708" s="1"/>
      <c r="D708" s="2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.5" customHeight="1">
      <c r="A709" s="2"/>
      <c r="B709" s="2"/>
      <c r="C709" s="1"/>
      <c r="D709" s="2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.5" customHeight="1">
      <c r="A710" s="2"/>
      <c r="B710" s="2"/>
      <c r="C710" s="1"/>
      <c r="D710" s="2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.5" customHeight="1">
      <c r="A711" s="2"/>
      <c r="B711" s="2"/>
      <c r="C711" s="1"/>
      <c r="D711" s="2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.5" customHeight="1">
      <c r="A712" s="2"/>
      <c r="B712" s="2"/>
      <c r="C712" s="1"/>
      <c r="D712" s="2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.5" customHeight="1">
      <c r="A713" s="2"/>
      <c r="B713" s="2"/>
      <c r="C713" s="1"/>
      <c r="D713" s="2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.5" customHeight="1">
      <c r="A714" s="2"/>
      <c r="B714" s="2"/>
      <c r="C714" s="1"/>
      <c r="D714" s="2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.5" customHeight="1">
      <c r="A715" s="2"/>
      <c r="B715" s="2"/>
      <c r="C715" s="1"/>
      <c r="D715" s="2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.5" customHeight="1">
      <c r="A716" s="2"/>
      <c r="B716" s="2"/>
      <c r="C716" s="1"/>
      <c r="D716" s="2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.5" customHeight="1">
      <c r="A717" s="2"/>
      <c r="B717" s="2"/>
      <c r="C717" s="1"/>
      <c r="D717" s="2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.5" customHeight="1">
      <c r="A718" s="2"/>
      <c r="B718" s="2"/>
      <c r="C718" s="1"/>
      <c r="D718" s="2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.5" customHeight="1">
      <c r="A719" s="2"/>
      <c r="B719" s="2"/>
      <c r="C719" s="1"/>
      <c r="D719" s="2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.5" customHeight="1">
      <c r="A720" s="2"/>
      <c r="B720" s="2"/>
      <c r="C720" s="1"/>
      <c r="D720" s="2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.5" customHeight="1">
      <c r="A721" s="2"/>
      <c r="B721" s="2"/>
      <c r="C721" s="1"/>
      <c r="D721" s="2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.5" customHeight="1">
      <c r="A722" s="2"/>
      <c r="B722" s="2"/>
      <c r="C722" s="1"/>
      <c r="D722" s="2"/>
      <c r="E722" s="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.5" customHeight="1">
      <c r="A723" s="2"/>
      <c r="B723" s="2"/>
      <c r="C723" s="1"/>
      <c r="D723" s="2"/>
      <c r="E723" s="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.5" customHeight="1">
      <c r="A724" s="2"/>
      <c r="B724" s="2"/>
      <c r="C724" s="1"/>
      <c r="D724" s="2"/>
      <c r="E724" s="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.5" customHeight="1">
      <c r="A725" s="2"/>
      <c r="B725" s="2"/>
      <c r="C725" s="1"/>
      <c r="D725" s="2"/>
      <c r="E725" s="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.5" customHeight="1">
      <c r="A726" s="2"/>
      <c r="B726" s="2"/>
      <c r="C726" s="1"/>
      <c r="D726" s="2"/>
      <c r="E726" s="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.5" customHeight="1">
      <c r="A727" s="2"/>
      <c r="B727" s="2"/>
      <c r="C727" s="1"/>
      <c r="D727" s="2"/>
      <c r="E727" s="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.5" customHeight="1">
      <c r="A728" s="2"/>
      <c r="B728" s="2"/>
      <c r="C728" s="1"/>
      <c r="D728" s="2"/>
      <c r="E728" s="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.5" customHeight="1">
      <c r="A729" s="2"/>
      <c r="B729" s="2"/>
      <c r="C729" s="1"/>
      <c r="D729" s="2"/>
      <c r="E729" s="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.5" customHeight="1">
      <c r="A730" s="2"/>
      <c r="B730" s="2"/>
      <c r="C730" s="1"/>
      <c r="D730" s="2"/>
      <c r="E730" s="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.5" customHeight="1">
      <c r="A731" s="2"/>
      <c r="B731" s="2"/>
      <c r="C731" s="1"/>
      <c r="D731" s="2"/>
      <c r="E731" s="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.5" customHeight="1">
      <c r="A732" s="2"/>
      <c r="B732" s="2"/>
      <c r="C732" s="1"/>
      <c r="D732" s="2"/>
      <c r="E732" s="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.5" customHeight="1">
      <c r="A733" s="2"/>
      <c r="B733" s="2"/>
      <c r="C733" s="1"/>
      <c r="D733" s="2"/>
      <c r="E733" s="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.5" customHeight="1">
      <c r="A734" s="2"/>
      <c r="B734" s="2"/>
      <c r="C734" s="1"/>
      <c r="D734" s="2"/>
      <c r="E734" s="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.5" customHeight="1">
      <c r="A735" s="2"/>
      <c r="B735" s="2"/>
      <c r="C735" s="1"/>
      <c r="D735" s="2"/>
      <c r="E735" s="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.5" customHeight="1">
      <c r="A736" s="2"/>
      <c r="B736" s="2"/>
      <c r="C736" s="1"/>
      <c r="D736" s="2"/>
      <c r="E736" s="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.5" customHeight="1">
      <c r="A737" s="2"/>
      <c r="B737" s="2"/>
      <c r="C737" s="1"/>
      <c r="D737" s="2"/>
      <c r="E737" s="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.5" customHeight="1">
      <c r="A738" s="2"/>
      <c r="B738" s="2"/>
      <c r="C738" s="1"/>
      <c r="D738" s="2"/>
      <c r="E738" s="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.5" customHeight="1">
      <c r="A739" s="2"/>
      <c r="B739" s="2"/>
      <c r="C739" s="1"/>
      <c r="D739" s="2"/>
      <c r="E739" s="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.5" customHeight="1">
      <c r="A740" s="2"/>
      <c r="B740" s="2"/>
      <c r="C740" s="1"/>
      <c r="D740" s="2"/>
      <c r="E740" s="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.5" customHeight="1">
      <c r="A741" s="2"/>
      <c r="B741" s="2"/>
      <c r="C741" s="1"/>
      <c r="D741" s="2"/>
      <c r="E741" s="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.5" customHeight="1">
      <c r="A742" s="2"/>
      <c r="B742" s="2"/>
      <c r="C742" s="1"/>
      <c r="D742" s="2"/>
      <c r="E742" s="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.5" customHeight="1">
      <c r="A743" s="2"/>
      <c r="B743" s="2"/>
      <c r="C743" s="1"/>
      <c r="D743" s="2"/>
      <c r="E743" s="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.5" customHeight="1">
      <c r="A744" s="2"/>
      <c r="B744" s="2"/>
      <c r="C744" s="1"/>
      <c r="D744" s="2"/>
      <c r="E744" s="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.5" customHeight="1">
      <c r="A745" s="2"/>
      <c r="B745" s="2"/>
      <c r="C745" s="1"/>
      <c r="D745" s="2"/>
      <c r="E745" s="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.5" customHeight="1">
      <c r="A746" s="2"/>
      <c r="B746" s="2"/>
      <c r="C746" s="1"/>
      <c r="D746" s="2"/>
      <c r="E746" s="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.5" customHeight="1">
      <c r="A747" s="2"/>
      <c r="B747" s="2"/>
      <c r="C747" s="1"/>
      <c r="D747" s="2"/>
      <c r="E747" s="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.5" customHeight="1">
      <c r="A748" s="2"/>
      <c r="B748" s="2"/>
      <c r="C748" s="1"/>
      <c r="D748" s="2"/>
      <c r="E748" s="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.5" customHeight="1">
      <c r="A749" s="2"/>
      <c r="B749" s="2"/>
      <c r="C749" s="1"/>
      <c r="D749" s="2"/>
      <c r="E749" s="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.5" customHeight="1">
      <c r="A750" s="2"/>
      <c r="B750" s="2"/>
      <c r="C750" s="1"/>
      <c r="D750" s="2"/>
      <c r="E750" s="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.5" customHeight="1">
      <c r="A751" s="2"/>
      <c r="B751" s="2"/>
      <c r="C751" s="1"/>
      <c r="D751" s="2"/>
      <c r="E751" s="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.5" customHeight="1">
      <c r="A752" s="2"/>
      <c r="B752" s="2"/>
      <c r="C752" s="1"/>
      <c r="D752" s="2"/>
      <c r="E752" s="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.5" customHeight="1">
      <c r="A753" s="2"/>
      <c r="B753" s="2"/>
      <c r="C753" s="1"/>
      <c r="D753" s="2"/>
      <c r="E753" s="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.5" customHeight="1">
      <c r="A754" s="2"/>
      <c r="B754" s="2"/>
      <c r="C754" s="1"/>
      <c r="D754" s="2"/>
      <c r="E754" s="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.5" customHeight="1">
      <c r="A755" s="2"/>
      <c r="B755" s="2"/>
      <c r="C755" s="1"/>
      <c r="D755" s="2"/>
      <c r="E755" s="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.5" customHeight="1">
      <c r="A756" s="2"/>
      <c r="B756" s="2"/>
      <c r="C756" s="1"/>
      <c r="D756" s="2"/>
      <c r="E756" s="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.5" customHeight="1">
      <c r="A757" s="2"/>
      <c r="B757" s="2"/>
      <c r="C757" s="1"/>
      <c r="D757" s="2"/>
      <c r="E757" s="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.5" customHeight="1">
      <c r="A758" s="2"/>
      <c r="B758" s="2"/>
      <c r="C758" s="1"/>
      <c r="D758" s="2"/>
      <c r="E758" s="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.5" customHeight="1">
      <c r="A759" s="2"/>
      <c r="B759" s="2"/>
      <c r="C759" s="1"/>
      <c r="D759" s="2"/>
      <c r="E759" s="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.5" customHeight="1">
      <c r="A760" s="2"/>
      <c r="B760" s="2"/>
      <c r="C760" s="1"/>
      <c r="D760" s="2"/>
      <c r="E760" s="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.5" customHeight="1">
      <c r="A761" s="2"/>
      <c r="B761" s="2"/>
      <c r="C761" s="1"/>
      <c r="D761" s="2"/>
      <c r="E761" s="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.5" customHeight="1">
      <c r="A762" s="2"/>
      <c r="B762" s="2"/>
      <c r="C762" s="1"/>
      <c r="D762" s="2"/>
      <c r="E762" s="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.5" customHeight="1">
      <c r="A763" s="2"/>
      <c r="B763" s="2"/>
      <c r="C763" s="1"/>
      <c r="D763" s="2"/>
      <c r="E763" s="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.5" customHeight="1">
      <c r="A764" s="2"/>
      <c r="B764" s="2"/>
      <c r="C764" s="1"/>
      <c r="D764" s="2"/>
      <c r="E764" s="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.5" customHeight="1">
      <c r="A765" s="2"/>
      <c r="B765" s="2"/>
      <c r="C765" s="1"/>
      <c r="D765" s="2"/>
      <c r="E765" s="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.5" customHeight="1">
      <c r="A766" s="2"/>
      <c r="B766" s="2"/>
      <c r="C766" s="1"/>
      <c r="D766" s="2"/>
      <c r="E766" s="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.5" customHeight="1">
      <c r="A767" s="2"/>
      <c r="B767" s="2"/>
      <c r="C767" s="1"/>
      <c r="D767" s="2"/>
      <c r="E767" s="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.5" customHeight="1">
      <c r="A768" s="2"/>
      <c r="B768" s="2"/>
      <c r="C768" s="1"/>
      <c r="D768" s="2"/>
      <c r="E768" s="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.5" customHeight="1">
      <c r="A769" s="2"/>
      <c r="B769" s="2"/>
      <c r="C769" s="1"/>
      <c r="D769" s="2"/>
      <c r="E769" s="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.5" customHeight="1">
      <c r="A770" s="2"/>
      <c r="B770" s="2"/>
      <c r="C770" s="1"/>
      <c r="D770" s="2"/>
      <c r="E770" s="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.5" customHeight="1">
      <c r="A771" s="2"/>
      <c r="B771" s="2"/>
      <c r="C771" s="1"/>
      <c r="D771" s="2"/>
      <c r="E771" s="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.5" customHeight="1">
      <c r="A772" s="2"/>
      <c r="B772" s="2"/>
      <c r="C772" s="1"/>
      <c r="D772" s="2"/>
      <c r="E772" s="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.5" customHeight="1">
      <c r="A773" s="2"/>
      <c r="B773" s="2"/>
      <c r="C773" s="1"/>
      <c r="D773" s="2"/>
      <c r="E773" s="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.5" customHeight="1">
      <c r="A774" s="2"/>
      <c r="B774" s="2"/>
      <c r="C774" s="1"/>
      <c r="D774" s="2"/>
      <c r="E774" s="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.5" customHeight="1">
      <c r="A775" s="2"/>
      <c r="B775" s="2"/>
      <c r="C775" s="1"/>
      <c r="D775" s="2"/>
      <c r="E775" s="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.5" customHeight="1">
      <c r="A776" s="2"/>
      <c r="B776" s="2"/>
      <c r="C776" s="1"/>
      <c r="D776" s="2"/>
      <c r="E776" s="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.5" customHeight="1">
      <c r="A777" s="2"/>
      <c r="B777" s="2"/>
      <c r="C777" s="1"/>
      <c r="D777" s="2"/>
      <c r="E777" s="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.5" customHeight="1">
      <c r="A778" s="2"/>
      <c r="B778" s="2"/>
      <c r="C778" s="1"/>
      <c r="D778" s="2"/>
      <c r="E778" s="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.5" customHeight="1">
      <c r="A779" s="2"/>
      <c r="B779" s="2"/>
      <c r="C779" s="1"/>
      <c r="D779" s="2"/>
      <c r="E779" s="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.5" customHeight="1">
      <c r="A780" s="2"/>
      <c r="B780" s="2"/>
      <c r="C780" s="1"/>
      <c r="D780" s="2"/>
      <c r="E780" s="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.5" customHeight="1">
      <c r="A781" s="2"/>
      <c r="B781" s="2"/>
      <c r="C781" s="1"/>
      <c r="D781" s="2"/>
      <c r="E781" s="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.5" customHeight="1">
      <c r="A782" s="2"/>
      <c r="B782" s="2"/>
      <c r="C782" s="1"/>
      <c r="D782" s="2"/>
      <c r="E782" s="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.5" customHeight="1">
      <c r="A783" s="2"/>
      <c r="B783" s="2"/>
      <c r="C783" s="1"/>
      <c r="D783" s="2"/>
      <c r="E783" s="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.5" customHeight="1">
      <c r="A784" s="2"/>
      <c r="B784" s="2"/>
      <c r="C784" s="1"/>
      <c r="D784" s="2"/>
      <c r="E784" s="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.5" customHeight="1">
      <c r="A785" s="2"/>
      <c r="B785" s="2"/>
      <c r="C785" s="1"/>
      <c r="D785" s="2"/>
      <c r="E785" s="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.5" customHeight="1">
      <c r="A786" s="2"/>
      <c r="B786" s="2"/>
      <c r="C786" s="1"/>
      <c r="D786" s="2"/>
      <c r="E786" s="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.5" customHeight="1">
      <c r="A787" s="2"/>
      <c r="B787" s="2"/>
      <c r="C787" s="1"/>
      <c r="D787" s="2"/>
      <c r="E787" s="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.5" customHeight="1">
      <c r="A788" s="2"/>
      <c r="B788" s="2"/>
      <c r="C788" s="1"/>
      <c r="D788" s="2"/>
      <c r="E788" s="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.5" customHeight="1">
      <c r="A789" s="2"/>
      <c r="B789" s="2"/>
      <c r="C789" s="1"/>
      <c r="D789" s="2"/>
      <c r="E789" s="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.5" customHeight="1">
      <c r="A790" s="2"/>
      <c r="B790" s="2"/>
      <c r="C790" s="1"/>
      <c r="D790" s="2"/>
      <c r="E790" s="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.5" customHeight="1">
      <c r="A791" s="2"/>
      <c r="B791" s="2"/>
      <c r="C791" s="1"/>
      <c r="D791" s="2"/>
      <c r="E791" s="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.5" customHeight="1">
      <c r="A792" s="2"/>
      <c r="B792" s="2"/>
      <c r="C792" s="1"/>
      <c r="D792" s="2"/>
      <c r="E792" s="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.5" customHeight="1">
      <c r="A793" s="2"/>
      <c r="B793" s="2"/>
      <c r="C793" s="1"/>
      <c r="D793" s="2"/>
      <c r="E793" s="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.5" customHeight="1">
      <c r="A794" s="2"/>
      <c r="B794" s="2"/>
      <c r="C794" s="1"/>
      <c r="D794" s="2"/>
      <c r="E794" s="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.5" customHeight="1">
      <c r="A795" s="2"/>
      <c r="B795" s="2"/>
      <c r="C795" s="1"/>
      <c r="D795" s="2"/>
      <c r="E795" s="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.5" customHeight="1">
      <c r="A796" s="2"/>
      <c r="B796" s="2"/>
      <c r="C796" s="1"/>
      <c r="D796" s="2"/>
      <c r="E796" s="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.5" customHeight="1">
      <c r="A797" s="2"/>
      <c r="B797" s="2"/>
      <c r="C797" s="1"/>
      <c r="D797" s="2"/>
      <c r="E797" s="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.5" customHeight="1">
      <c r="A798" s="2"/>
      <c r="B798" s="2"/>
      <c r="C798" s="1"/>
      <c r="D798" s="2"/>
      <c r="E798" s="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.5" customHeight="1">
      <c r="A799" s="2"/>
      <c r="B799" s="2"/>
      <c r="C799" s="1"/>
      <c r="D799" s="2"/>
      <c r="E799" s="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.5" customHeight="1">
      <c r="A800" s="2"/>
      <c r="B800" s="2"/>
      <c r="C800" s="1"/>
      <c r="D800" s="2"/>
      <c r="E800" s="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.5" customHeight="1">
      <c r="A801" s="2"/>
      <c r="B801" s="2"/>
      <c r="C801" s="1"/>
      <c r="D801" s="2"/>
      <c r="E801" s="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.5" customHeight="1">
      <c r="A802" s="2"/>
      <c r="B802" s="2"/>
      <c r="C802" s="1"/>
      <c r="D802" s="2"/>
      <c r="E802" s="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.5" customHeight="1">
      <c r="A803" s="2"/>
      <c r="B803" s="2"/>
      <c r="C803" s="1"/>
      <c r="D803" s="2"/>
      <c r="E803" s="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.5" customHeight="1">
      <c r="A804" s="2"/>
      <c r="B804" s="2"/>
      <c r="C804" s="1"/>
      <c r="D804" s="2"/>
      <c r="E804" s="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.5" customHeight="1">
      <c r="A805" s="2"/>
      <c r="B805" s="2"/>
      <c r="C805" s="1"/>
      <c r="D805" s="2"/>
      <c r="E805" s="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.5" customHeight="1">
      <c r="A806" s="2"/>
      <c r="B806" s="2"/>
      <c r="C806" s="1"/>
      <c r="D806" s="2"/>
      <c r="E806" s="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.5" customHeight="1">
      <c r="A807" s="2"/>
      <c r="B807" s="2"/>
      <c r="C807" s="1"/>
      <c r="D807" s="2"/>
      <c r="E807" s="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.5" customHeight="1">
      <c r="A808" s="2"/>
      <c r="B808" s="2"/>
      <c r="C808" s="1"/>
      <c r="D808" s="2"/>
      <c r="E808" s="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.5" customHeight="1">
      <c r="A809" s="2"/>
      <c r="B809" s="2"/>
      <c r="C809" s="1"/>
      <c r="D809" s="2"/>
      <c r="E809" s="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.5" customHeight="1">
      <c r="A810" s="2"/>
      <c r="B810" s="2"/>
      <c r="C810" s="1"/>
      <c r="D810" s="2"/>
      <c r="E810" s="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.5" customHeight="1">
      <c r="A811" s="2"/>
      <c r="B811" s="2"/>
      <c r="C811" s="1"/>
      <c r="D811" s="2"/>
      <c r="E811" s="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.5" customHeight="1">
      <c r="A812" s="2"/>
      <c r="B812" s="2"/>
      <c r="C812" s="1"/>
      <c r="D812" s="2"/>
      <c r="E812" s="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.5" customHeight="1">
      <c r="A813" s="2"/>
      <c r="B813" s="2"/>
      <c r="C813" s="1"/>
      <c r="D813" s="2"/>
      <c r="E813" s="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.5" customHeight="1">
      <c r="A814" s="2"/>
      <c r="B814" s="2"/>
      <c r="C814" s="1"/>
      <c r="D814" s="2"/>
      <c r="E814" s="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.5" customHeight="1">
      <c r="A815" s="2"/>
      <c r="B815" s="2"/>
      <c r="C815" s="1"/>
      <c r="D815" s="2"/>
      <c r="E815" s="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.5" customHeight="1">
      <c r="A816" s="2"/>
      <c r="B816" s="2"/>
      <c r="C816" s="1"/>
      <c r="D816" s="2"/>
      <c r="E816" s="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.5" customHeight="1">
      <c r="A817" s="2"/>
      <c r="B817" s="2"/>
      <c r="C817" s="1"/>
      <c r="D817" s="2"/>
      <c r="E817" s="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.5" customHeight="1">
      <c r="A818" s="2"/>
      <c r="B818" s="2"/>
      <c r="C818" s="1"/>
      <c r="D818" s="2"/>
      <c r="E818" s="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.5" customHeight="1">
      <c r="A819" s="2"/>
      <c r="B819" s="2"/>
      <c r="C819" s="1"/>
      <c r="D819" s="2"/>
      <c r="E819" s="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.5" customHeight="1">
      <c r="A820" s="2"/>
      <c r="B820" s="2"/>
      <c r="C820" s="1"/>
      <c r="D820" s="2"/>
      <c r="E820" s="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.5" customHeight="1">
      <c r="A821" s="2"/>
      <c r="B821" s="2"/>
      <c r="C821" s="1"/>
      <c r="D821" s="2"/>
      <c r="E821" s="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.5" customHeight="1">
      <c r="A822" s="2"/>
      <c r="B822" s="2"/>
      <c r="C822" s="1"/>
      <c r="D822" s="2"/>
      <c r="E822" s="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.5" customHeight="1">
      <c r="A823" s="2"/>
      <c r="B823" s="2"/>
      <c r="C823" s="1"/>
      <c r="D823" s="2"/>
      <c r="E823" s="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.5" customHeight="1">
      <c r="A824" s="2"/>
      <c r="B824" s="2"/>
      <c r="C824" s="1"/>
      <c r="D824" s="2"/>
      <c r="E824" s="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.5" customHeight="1">
      <c r="A825" s="2"/>
      <c r="B825" s="2"/>
      <c r="C825" s="1"/>
      <c r="D825" s="2"/>
      <c r="E825" s="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.5" customHeight="1">
      <c r="A826" s="2"/>
      <c r="B826" s="2"/>
      <c r="C826" s="1"/>
      <c r="D826" s="2"/>
      <c r="E826" s="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.5" customHeight="1">
      <c r="A827" s="2"/>
      <c r="B827" s="2"/>
      <c r="C827" s="1"/>
      <c r="D827" s="2"/>
      <c r="E827" s="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.5" customHeight="1">
      <c r="A828" s="2"/>
      <c r="B828" s="2"/>
      <c r="C828" s="1"/>
      <c r="D828" s="2"/>
      <c r="E828" s="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.5" customHeight="1">
      <c r="A829" s="2"/>
      <c r="B829" s="2"/>
      <c r="C829" s="1"/>
      <c r="D829" s="2"/>
      <c r="E829" s="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.5" customHeight="1">
      <c r="A830" s="2"/>
      <c r="B830" s="2"/>
      <c r="C830" s="1"/>
      <c r="D830" s="2"/>
      <c r="E830" s="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.5" customHeight="1">
      <c r="A831" s="2"/>
      <c r="B831" s="2"/>
      <c r="C831" s="1"/>
      <c r="D831" s="2"/>
      <c r="E831" s="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.5" customHeight="1">
      <c r="A832" s="2"/>
      <c r="B832" s="2"/>
      <c r="C832" s="1"/>
      <c r="D832" s="2"/>
      <c r="E832" s="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.5" customHeight="1">
      <c r="A833" s="2"/>
      <c r="B833" s="2"/>
      <c r="C833" s="1"/>
      <c r="D833" s="2"/>
      <c r="E833" s="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.5" customHeight="1">
      <c r="A834" s="2"/>
      <c r="B834" s="2"/>
      <c r="C834" s="1"/>
      <c r="D834" s="2"/>
      <c r="E834" s="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.5" customHeight="1">
      <c r="A835" s="2"/>
      <c r="B835" s="2"/>
      <c r="C835" s="1"/>
      <c r="D835" s="2"/>
      <c r="E835" s="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.5" customHeight="1">
      <c r="A836" s="2"/>
      <c r="B836" s="2"/>
      <c r="C836" s="1"/>
      <c r="D836" s="2"/>
      <c r="E836" s="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.5" customHeight="1">
      <c r="A837" s="2"/>
      <c r="B837" s="2"/>
      <c r="C837" s="1"/>
      <c r="D837" s="2"/>
      <c r="E837" s="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.5" customHeight="1">
      <c r="A838" s="2"/>
      <c r="B838" s="2"/>
      <c r="C838" s="1"/>
      <c r="D838" s="2"/>
      <c r="E838" s="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.5" customHeight="1">
      <c r="A839" s="2"/>
      <c r="B839" s="2"/>
      <c r="C839" s="1"/>
      <c r="D839" s="2"/>
      <c r="E839" s="3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.5" customHeight="1">
      <c r="A840" s="2"/>
      <c r="B840" s="2"/>
      <c r="C840" s="1"/>
      <c r="D840" s="2"/>
      <c r="E840" s="3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.5" customHeight="1">
      <c r="A841" s="2"/>
      <c r="B841" s="2"/>
      <c r="C841" s="1"/>
      <c r="D841" s="2"/>
      <c r="E841" s="3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.5" customHeight="1">
      <c r="A842" s="2"/>
      <c r="B842" s="2"/>
      <c r="C842" s="1"/>
      <c r="D842" s="2"/>
      <c r="E842" s="3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.5" customHeight="1">
      <c r="A843" s="2"/>
      <c r="B843" s="2"/>
      <c r="C843" s="1"/>
      <c r="D843" s="2"/>
      <c r="E843" s="3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.5" customHeight="1">
      <c r="A844" s="2"/>
      <c r="B844" s="2"/>
      <c r="C844" s="1"/>
      <c r="D844" s="2"/>
      <c r="E844" s="3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.5" customHeight="1">
      <c r="A845" s="2"/>
      <c r="B845" s="2"/>
      <c r="C845" s="1"/>
      <c r="D845" s="2"/>
      <c r="E845" s="3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.5" customHeight="1">
      <c r="A846" s="2"/>
      <c r="B846" s="2"/>
      <c r="C846" s="1"/>
      <c r="D846" s="2"/>
      <c r="E846" s="3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.5" customHeight="1">
      <c r="A847" s="2"/>
      <c r="B847" s="2"/>
      <c r="C847" s="1"/>
      <c r="D847" s="2"/>
      <c r="E847" s="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.5" customHeight="1">
      <c r="A848" s="2"/>
      <c r="B848" s="2"/>
      <c r="C848" s="1"/>
      <c r="D848" s="2"/>
      <c r="E848" s="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.5" customHeight="1">
      <c r="A849" s="2"/>
      <c r="B849" s="2"/>
      <c r="C849" s="1"/>
      <c r="D849" s="2"/>
      <c r="E849" s="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.5" customHeight="1">
      <c r="A850" s="2"/>
      <c r="B850" s="2"/>
      <c r="C850" s="1"/>
      <c r="D850" s="2"/>
      <c r="E850" s="3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.5" customHeight="1">
      <c r="A851" s="2"/>
      <c r="B851" s="2"/>
      <c r="C851" s="1"/>
      <c r="D851" s="2"/>
      <c r="E851" s="3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.5" customHeight="1">
      <c r="A852" s="2"/>
      <c r="B852" s="2"/>
      <c r="C852" s="1"/>
      <c r="D852" s="2"/>
      <c r="E852" s="3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.5" customHeight="1">
      <c r="A853" s="2"/>
      <c r="B853" s="2"/>
      <c r="C853" s="1"/>
      <c r="D853" s="2"/>
      <c r="E853" s="3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.5" customHeight="1">
      <c r="A854" s="2"/>
      <c r="B854" s="2"/>
      <c r="C854" s="1"/>
      <c r="D854" s="2"/>
      <c r="E854" s="3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.5" customHeight="1">
      <c r="A855" s="2"/>
      <c r="B855" s="2"/>
      <c r="C855" s="1"/>
      <c r="D855" s="2"/>
      <c r="E855" s="3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.5" customHeight="1">
      <c r="A856" s="2"/>
      <c r="B856" s="2"/>
      <c r="C856" s="1"/>
      <c r="D856" s="2"/>
      <c r="E856" s="3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.5" customHeight="1">
      <c r="A857" s="2"/>
      <c r="B857" s="2"/>
      <c r="C857" s="1"/>
      <c r="D857" s="2"/>
      <c r="E857" s="3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.5" customHeight="1">
      <c r="A858" s="2"/>
      <c r="B858" s="2"/>
      <c r="C858" s="1"/>
      <c r="D858" s="2"/>
      <c r="E858" s="3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.5" customHeight="1">
      <c r="A859" s="2"/>
      <c r="B859" s="2"/>
      <c r="C859" s="1"/>
      <c r="D859" s="2"/>
      <c r="E859" s="3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.5" customHeight="1">
      <c r="A860" s="2"/>
      <c r="B860" s="2"/>
      <c r="C860" s="1"/>
      <c r="D860" s="2"/>
      <c r="E860" s="3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.5" customHeight="1">
      <c r="A861" s="2"/>
      <c r="B861" s="2"/>
      <c r="C861" s="1"/>
      <c r="D861" s="2"/>
      <c r="E861" s="3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.5" customHeight="1">
      <c r="A862" s="2"/>
      <c r="B862" s="2"/>
      <c r="C862" s="1"/>
      <c r="D862" s="2"/>
      <c r="E862" s="3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.5" customHeight="1">
      <c r="A863" s="2"/>
      <c r="B863" s="2"/>
      <c r="C863" s="1"/>
      <c r="D863" s="2"/>
      <c r="E863" s="3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.5" customHeight="1">
      <c r="A864" s="2"/>
      <c r="B864" s="2"/>
      <c r="C864" s="1"/>
      <c r="D864" s="2"/>
      <c r="E864" s="3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.5" customHeight="1">
      <c r="A865" s="2"/>
      <c r="B865" s="2"/>
      <c r="C865" s="1"/>
      <c r="D865" s="2"/>
      <c r="E865" s="3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.5" customHeight="1">
      <c r="A866" s="2"/>
      <c r="B866" s="2"/>
      <c r="C866" s="1"/>
      <c r="D866" s="2"/>
      <c r="E866" s="3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.5" customHeight="1">
      <c r="A867" s="2"/>
      <c r="B867" s="2"/>
      <c r="C867" s="1"/>
      <c r="D867" s="2"/>
      <c r="E867" s="3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.5" customHeight="1">
      <c r="A868" s="2"/>
      <c r="B868" s="2"/>
      <c r="C868" s="1"/>
      <c r="D868" s="2"/>
      <c r="E868" s="3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.5" customHeight="1">
      <c r="A869" s="2"/>
      <c r="B869" s="2"/>
      <c r="C869" s="1"/>
      <c r="D869" s="2"/>
      <c r="E869" s="3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.5" customHeight="1">
      <c r="A870" s="2"/>
      <c r="B870" s="2"/>
      <c r="C870" s="1"/>
      <c r="D870" s="2"/>
      <c r="E870" s="3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.5" customHeight="1">
      <c r="A871" s="2"/>
      <c r="B871" s="2"/>
      <c r="C871" s="1"/>
      <c r="D871" s="2"/>
      <c r="E871" s="3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.5" customHeight="1">
      <c r="A872" s="2"/>
      <c r="B872" s="2"/>
      <c r="C872" s="1"/>
      <c r="D872" s="2"/>
      <c r="E872" s="3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.5" customHeight="1">
      <c r="A873" s="2"/>
      <c r="B873" s="2"/>
      <c r="C873" s="1"/>
      <c r="D873" s="2"/>
      <c r="E873" s="3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.5" customHeight="1">
      <c r="A874" s="2"/>
      <c r="B874" s="2"/>
      <c r="C874" s="1"/>
      <c r="D874" s="2"/>
      <c r="E874" s="3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.5" customHeight="1">
      <c r="A875" s="2"/>
      <c r="B875" s="2"/>
      <c r="C875" s="1"/>
      <c r="D875" s="2"/>
      <c r="E875" s="3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.5" customHeight="1">
      <c r="A876" s="2"/>
      <c r="B876" s="2"/>
      <c r="C876" s="1"/>
      <c r="D876" s="2"/>
      <c r="E876" s="3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.5" customHeight="1">
      <c r="A877" s="2"/>
      <c r="B877" s="2"/>
      <c r="C877" s="1"/>
      <c r="D877" s="2"/>
      <c r="E877" s="3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.5" customHeight="1">
      <c r="A878" s="2"/>
      <c r="B878" s="2"/>
      <c r="C878" s="1"/>
      <c r="D878" s="2"/>
      <c r="E878" s="3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.5" customHeight="1">
      <c r="A879" s="2"/>
      <c r="B879" s="2"/>
      <c r="C879" s="1"/>
      <c r="D879" s="2"/>
      <c r="E879" s="3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.5" customHeight="1">
      <c r="A880" s="2"/>
      <c r="B880" s="2"/>
      <c r="C880" s="1"/>
      <c r="D880" s="2"/>
      <c r="E880" s="3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.5" customHeight="1">
      <c r="A881" s="2"/>
      <c r="B881" s="2"/>
      <c r="C881" s="1"/>
      <c r="D881" s="2"/>
      <c r="E881" s="3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.5" customHeight="1">
      <c r="A882" s="2"/>
      <c r="B882" s="2"/>
      <c r="C882" s="1"/>
      <c r="D882" s="2"/>
      <c r="E882" s="3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.5" customHeight="1">
      <c r="A883" s="2"/>
      <c r="B883" s="2"/>
      <c r="C883" s="1"/>
      <c r="D883" s="2"/>
      <c r="E883" s="3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.5" customHeight="1">
      <c r="A884" s="2"/>
      <c r="B884" s="2"/>
      <c r="C884" s="1"/>
      <c r="D884" s="2"/>
      <c r="E884" s="3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.5" customHeight="1">
      <c r="A885" s="2"/>
      <c r="B885" s="2"/>
      <c r="C885" s="1"/>
      <c r="D885" s="2"/>
      <c r="E885" s="3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.5" customHeight="1">
      <c r="A886" s="2"/>
      <c r="B886" s="2"/>
      <c r="C886" s="1"/>
      <c r="D886" s="2"/>
      <c r="E886" s="3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.5" customHeight="1">
      <c r="A887" s="2"/>
      <c r="B887" s="2"/>
      <c r="C887" s="1"/>
      <c r="D887" s="2"/>
      <c r="E887" s="3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.5" customHeight="1">
      <c r="A888" s="2"/>
      <c r="B888" s="2"/>
      <c r="C888" s="1"/>
      <c r="D888" s="2"/>
      <c r="E888" s="3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.5" customHeight="1">
      <c r="A889" s="2"/>
      <c r="B889" s="2"/>
      <c r="C889" s="1"/>
      <c r="D889" s="2"/>
      <c r="E889" s="3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.5" customHeight="1">
      <c r="A890" s="2"/>
      <c r="B890" s="2"/>
      <c r="C890" s="1"/>
      <c r="D890" s="2"/>
      <c r="E890" s="3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.5" customHeight="1">
      <c r="A891" s="2"/>
      <c r="B891" s="2"/>
      <c r="C891" s="1"/>
      <c r="D891" s="2"/>
      <c r="E891" s="3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.5" customHeight="1">
      <c r="A892" s="2"/>
      <c r="B892" s="2"/>
      <c r="C892" s="1"/>
      <c r="D892" s="2"/>
      <c r="E892" s="3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.5" customHeight="1">
      <c r="A893" s="2"/>
      <c r="B893" s="2"/>
      <c r="C893" s="1"/>
      <c r="D893" s="2"/>
      <c r="E893" s="3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.5" customHeight="1">
      <c r="A894" s="2"/>
      <c r="B894" s="2"/>
      <c r="C894" s="1"/>
      <c r="D894" s="2"/>
      <c r="E894" s="3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.5" customHeight="1">
      <c r="A895" s="2"/>
      <c r="B895" s="2"/>
      <c r="C895" s="1"/>
      <c r="D895" s="2"/>
      <c r="E895" s="3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.5" customHeight="1">
      <c r="A896" s="2"/>
      <c r="B896" s="2"/>
      <c r="C896" s="1"/>
      <c r="D896" s="2"/>
      <c r="E896" s="3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.5" customHeight="1">
      <c r="A897" s="2"/>
      <c r="B897" s="2"/>
      <c r="C897" s="1"/>
      <c r="D897" s="2"/>
      <c r="E897" s="3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.5" customHeight="1">
      <c r="A898" s="2"/>
      <c r="B898" s="2"/>
      <c r="C898" s="1"/>
      <c r="D898" s="2"/>
      <c r="E898" s="3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.5" customHeight="1">
      <c r="A899" s="2"/>
      <c r="B899" s="2"/>
      <c r="C899" s="1"/>
      <c r="D899" s="2"/>
      <c r="E899" s="3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.5" customHeight="1">
      <c r="A900" s="2"/>
      <c r="B900" s="2"/>
      <c r="C900" s="1"/>
      <c r="D900" s="2"/>
      <c r="E900" s="3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.5" customHeight="1">
      <c r="A901" s="2"/>
      <c r="B901" s="2"/>
      <c r="C901" s="1"/>
      <c r="D901" s="2"/>
      <c r="E901" s="3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.5" customHeight="1">
      <c r="A902" s="2"/>
      <c r="B902" s="2"/>
      <c r="C902" s="1"/>
      <c r="D902" s="2"/>
      <c r="E902" s="3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.5" customHeight="1">
      <c r="A903" s="2"/>
      <c r="B903" s="2"/>
      <c r="C903" s="1"/>
      <c r="D903" s="2"/>
      <c r="E903" s="3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.5" customHeight="1">
      <c r="A904" s="2"/>
      <c r="B904" s="2"/>
      <c r="C904" s="1"/>
      <c r="D904" s="2"/>
      <c r="E904" s="3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.5" customHeight="1">
      <c r="A905" s="2"/>
      <c r="B905" s="2"/>
      <c r="C905" s="1"/>
      <c r="D905" s="2"/>
      <c r="E905" s="3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.5" customHeight="1">
      <c r="A906" s="2"/>
      <c r="B906" s="2"/>
      <c r="C906" s="1"/>
      <c r="D906" s="2"/>
      <c r="E906" s="3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.5" customHeight="1">
      <c r="A907" s="2"/>
      <c r="B907" s="2"/>
      <c r="C907" s="1"/>
      <c r="D907" s="2"/>
      <c r="E907" s="3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.5" customHeight="1">
      <c r="A908" s="2"/>
      <c r="B908" s="2"/>
      <c r="C908" s="1"/>
      <c r="D908" s="2"/>
      <c r="E908" s="3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.5" customHeight="1">
      <c r="A909" s="2"/>
      <c r="B909" s="2"/>
      <c r="C909" s="1"/>
      <c r="D909" s="2"/>
      <c r="E909" s="3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.5" customHeight="1">
      <c r="A910" s="2"/>
      <c r="B910" s="2"/>
      <c r="C910" s="1"/>
      <c r="D910" s="2"/>
      <c r="E910" s="3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.5" customHeight="1">
      <c r="A911" s="2"/>
      <c r="B911" s="2"/>
      <c r="C911" s="1"/>
      <c r="D911" s="2"/>
      <c r="E911" s="3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.5" customHeight="1">
      <c r="A912" s="2"/>
      <c r="B912" s="2"/>
      <c r="C912" s="1"/>
      <c r="D912" s="2"/>
      <c r="E912" s="3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.5" customHeight="1">
      <c r="A913" s="2"/>
      <c r="B913" s="2"/>
      <c r="C913" s="1"/>
      <c r="D913" s="2"/>
      <c r="E913" s="3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.5" customHeight="1">
      <c r="A914" s="2"/>
      <c r="B914" s="2"/>
      <c r="C914" s="1"/>
      <c r="D914" s="2"/>
      <c r="E914" s="3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.5" customHeight="1">
      <c r="A915" s="2"/>
      <c r="B915" s="2"/>
      <c r="C915" s="1"/>
      <c r="D915" s="2"/>
      <c r="E915" s="3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.5" customHeight="1">
      <c r="A916" s="2"/>
      <c r="B916" s="2"/>
      <c r="C916" s="1"/>
      <c r="D916" s="2"/>
      <c r="E916" s="3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.5" customHeight="1">
      <c r="A917" s="2"/>
      <c r="B917" s="2"/>
      <c r="C917" s="1"/>
      <c r="D917" s="2"/>
      <c r="E917" s="3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.5" customHeight="1">
      <c r="A918" s="2"/>
      <c r="B918" s="2"/>
      <c r="C918" s="1"/>
      <c r="D918" s="2"/>
      <c r="E918" s="3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.5" customHeight="1">
      <c r="A919" s="2"/>
      <c r="B919" s="2"/>
      <c r="C919" s="1"/>
      <c r="D919" s="2"/>
      <c r="E919" s="3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.5" customHeight="1">
      <c r="A920" s="2"/>
      <c r="B920" s="2"/>
      <c r="C920" s="1"/>
      <c r="D920" s="2"/>
      <c r="E920" s="3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.5" customHeight="1">
      <c r="A921" s="2"/>
      <c r="B921" s="2"/>
      <c r="C921" s="1"/>
      <c r="D921" s="2"/>
      <c r="E921" s="3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.5" customHeight="1">
      <c r="A922" s="2"/>
      <c r="B922" s="2"/>
      <c r="C922" s="1"/>
      <c r="D922" s="2"/>
      <c r="E922" s="3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.5" customHeight="1">
      <c r="A923" s="2"/>
      <c r="B923" s="2"/>
      <c r="C923" s="1"/>
      <c r="D923" s="2"/>
      <c r="E923" s="3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.5" customHeight="1">
      <c r="A924" s="2"/>
      <c r="B924" s="2"/>
      <c r="C924" s="1"/>
      <c r="D924" s="2"/>
      <c r="E924" s="3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.5" customHeight="1">
      <c r="A925" s="2"/>
      <c r="B925" s="2"/>
      <c r="C925" s="1"/>
      <c r="D925" s="2"/>
      <c r="E925" s="3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.5" customHeight="1">
      <c r="A926" s="2"/>
      <c r="B926" s="2"/>
      <c r="C926" s="1"/>
      <c r="D926" s="2"/>
      <c r="E926" s="3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.5" customHeight="1">
      <c r="A927" s="2"/>
      <c r="B927" s="2"/>
      <c r="C927" s="1"/>
      <c r="D927" s="2"/>
      <c r="E927" s="3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.5" customHeight="1">
      <c r="A928" s="2"/>
      <c r="B928" s="2"/>
      <c r="C928" s="1"/>
      <c r="D928" s="2"/>
      <c r="E928" s="3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.5" customHeight="1">
      <c r="A929" s="2"/>
      <c r="B929" s="2"/>
      <c r="C929" s="1"/>
      <c r="D929" s="2"/>
      <c r="E929" s="3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.5" customHeight="1">
      <c r="A930" s="2"/>
      <c r="B930" s="2"/>
      <c r="C930" s="1"/>
      <c r="D930" s="2"/>
      <c r="E930" s="3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.5" customHeight="1">
      <c r="A931" s="2"/>
      <c r="B931" s="2"/>
      <c r="C931" s="1"/>
      <c r="D931" s="2"/>
      <c r="E931" s="3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.5" customHeight="1">
      <c r="A932" s="2"/>
      <c r="B932" s="2"/>
      <c r="C932" s="1"/>
      <c r="D932" s="2"/>
      <c r="E932" s="3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.5" customHeight="1">
      <c r="A933" s="2"/>
      <c r="B933" s="2"/>
      <c r="C933" s="1"/>
      <c r="D933" s="2"/>
      <c r="E933" s="3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.5" customHeight="1">
      <c r="A934" s="2"/>
      <c r="B934" s="2"/>
      <c r="C934" s="1"/>
      <c r="D934" s="2"/>
      <c r="E934" s="3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.5" customHeight="1">
      <c r="A935" s="2"/>
      <c r="B935" s="2"/>
      <c r="C935" s="1"/>
      <c r="D935" s="2"/>
      <c r="E935" s="3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.5" customHeight="1">
      <c r="A936" s="2"/>
      <c r="B936" s="2"/>
      <c r="C936" s="1"/>
      <c r="D936" s="2"/>
      <c r="E936" s="3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.5" customHeight="1">
      <c r="A937" s="2"/>
      <c r="B937" s="2"/>
      <c r="C937" s="1"/>
      <c r="D937" s="2"/>
      <c r="E937" s="3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.5" customHeight="1">
      <c r="A938" s="2"/>
      <c r="B938" s="2"/>
      <c r="C938" s="1"/>
      <c r="D938" s="2"/>
      <c r="E938" s="3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.5" customHeight="1">
      <c r="A939" s="2"/>
      <c r="B939" s="2"/>
      <c r="C939" s="1"/>
      <c r="D939" s="2"/>
      <c r="E939" s="3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.5" customHeight="1">
      <c r="A940" s="2"/>
      <c r="B940" s="2"/>
      <c r="C940" s="1"/>
      <c r="D940" s="2"/>
      <c r="E940" s="3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.5" customHeight="1">
      <c r="A941" s="2"/>
      <c r="B941" s="2"/>
      <c r="C941" s="1"/>
      <c r="D941" s="2"/>
      <c r="E941" s="3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.5" customHeight="1">
      <c r="A942" s="2"/>
      <c r="B942" s="2"/>
      <c r="C942" s="1"/>
      <c r="D942" s="2"/>
      <c r="E942" s="3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.5" customHeight="1">
      <c r="A943" s="2"/>
      <c r="B943" s="2"/>
      <c r="C943" s="1"/>
      <c r="D943" s="2"/>
      <c r="E943" s="3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.5" customHeight="1">
      <c r="A944" s="2"/>
      <c r="B944" s="2"/>
      <c r="C944" s="1"/>
      <c r="D944" s="2"/>
      <c r="E944" s="3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.5" customHeight="1">
      <c r="A945" s="2"/>
      <c r="B945" s="2"/>
      <c r="C945" s="1"/>
      <c r="D945" s="2"/>
      <c r="E945" s="3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.5" customHeight="1">
      <c r="A946" s="2"/>
      <c r="B946" s="2"/>
      <c r="C946" s="1"/>
      <c r="D946" s="2"/>
      <c r="E946" s="3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.5" customHeight="1">
      <c r="A947" s="2"/>
      <c r="B947" s="2"/>
      <c r="C947" s="1"/>
      <c r="D947" s="2"/>
      <c r="E947" s="3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.5" customHeight="1">
      <c r="A948" s="2"/>
      <c r="B948" s="2"/>
      <c r="C948" s="1"/>
      <c r="D948" s="2"/>
      <c r="E948" s="3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.5" customHeight="1">
      <c r="A949" s="2"/>
      <c r="B949" s="2"/>
      <c r="C949" s="1"/>
      <c r="D949" s="2"/>
      <c r="E949" s="3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.5" customHeight="1">
      <c r="A950" s="2"/>
      <c r="B950" s="2"/>
      <c r="C950" s="1"/>
      <c r="D950" s="2"/>
      <c r="E950" s="3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.5" customHeight="1">
      <c r="A951" s="2"/>
      <c r="B951" s="2"/>
      <c r="C951" s="1"/>
      <c r="D951" s="2"/>
      <c r="E951" s="3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.5" customHeight="1">
      <c r="A952" s="2"/>
      <c r="B952" s="2"/>
      <c r="C952" s="1"/>
      <c r="D952" s="2"/>
      <c r="E952" s="3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.5" customHeight="1">
      <c r="A953" s="2"/>
      <c r="B953" s="2"/>
      <c r="C953" s="1"/>
      <c r="D953" s="2"/>
      <c r="E953" s="3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.5" customHeight="1">
      <c r="A954" s="2"/>
      <c r="B954" s="2"/>
      <c r="C954" s="1"/>
      <c r="D954" s="2"/>
      <c r="E954" s="3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.5" customHeight="1">
      <c r="A955" s="2"/>
      <c r="B955" s="2"/>
      <c r="C955" s="1"/>
      <c r="D955" s="2"/>
      <c r="E955" s="3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.5" customHeight="1">
      <c r="A956" s="2"/>
      <c r="B956" s="2"/>
      <c r="C956" s="1"/>
      <c r="D956" s="2"/>
      <c r="E956" s="3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.5" customHeight="1">
      <c r="A957" s="2"/>
      <c r="B957" s="2"/>
      <c r="C957" s="1"/>
      <c r="D957" s="2"/>
      <c r="E957" s="3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.5" customHeight="1">
      <c r="A958" s="2"/>
      <c r="B958" s="2"/>
      <c r="C958" s="1"/>
      <c r="D958" s="2"/>
      <c r="E958" s="3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.5" customHeight="1">
      <c r="A959" s="2"/>
      <c r="B959" s="2"/>
      <c r="C959" s="1"/>
      <c r="D959" s="2"/>
      <c r="E959" s="3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.5" customHeight="1">
      <c r="A960" s="2"/>
      <c r="B960" s="2"/>
      <c r="C960" s="1"/>
      <c r="D960" s="2"/>
      <c r="E960" s="3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.5" customHeight="1">
      <c r="A961" s="2"/>
      <c r="B961" s="2"/>
      <c r="C961" s="1"/>
      <c r="D961" s="2"/>
      <c r="E961" s="3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.5" customHeight="1">
      <c r="A962" s="2"/>
      <c r="B962" s="2"/>
      <c r="C962" s="1"/>
      <c r="D962" s="2"/>
      <c r="E962" s="3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.5" customHeight="1">
      <c r="A963" s="2"/>
      <c r="B963" s="2"/>
      <c r="C963" s="1"/>
      <c r="D963" s="2"/>
      <c r="E963" s="3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.5" customHeight="1">
      <c r="A964" s="2"/>
      <c r="B964" s="2"/>
      <c r="C964" s="1"/>
      <c r="D964" s="2"/>
      <c r="E964" s="3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.5" customHeight="1">
      <c r="A965" s="2"/>
      <c r="B965" s="2"/>
      <c r="C965" s="1"/>
      <c r="D965" s="2"/>
      <c r="E965" s="3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.5" customHeight="1">
      <c r="A966" s="2"/>
      <c r="B966" s="2"/>
      <c r="C966" s="1"/>
      <c r="D966" s="2"/>
      <c r="E966" s="3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.5" customHeight="1">
      <c r="A967" s="2"/>
      <c r="B967" s="2"/>
      <c r="C967" s="1"/>
      <c r="D967" s="2"/>
      <c r="E967" s="3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.5" customHeight="1">
      <c r="A968" s="2"/>
      <c r="B968" s="2"/>
      <c r="C968" s="1"/>
      <c r="D968" s="2"/>
      <c r="E968" s="3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.5" customHeight="1">
      <c r="A969" s="2"/>
      <c r="B969" s="2"/>
      <c r="C969" s="1"/>
      <c r="D969" s="2"/>
      <c r="E969" s="3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.5" customHeight="1">
      <c r="A970" s="2"/>
      <c r="B970" s="2"/>
      <c r="C970" s="1"/>
      <c r="D970" s="2"/>
      <c r="E970" s="3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.5" customHeight="1">
      <c r="A971" s="2"/>
      <c r="B971" s="2"/>
      <c r="C971" s="1"/>
      <c r="D971" s="2"/>
      <c r="E971" s="3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.5" customHeight="1">
      <c r="A972" s="2"/>
      <c r="B972" s="2"/>
      <c r="C972" s="1"/>
      <c r="D972" s="2"/>
      <c r="E972" s="3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.5" customHeight="1">
      <c r="A973" s="2"/>
      <c r="B973" s="2"/>
      <c r="C973" s="1"/>
      <c r="D973" s="2"/>
      <c r="E973" s="3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.5" customHeight="1">
      <c r="A974" s="2"/>
      <c r="B974" s="2"/>
      <c r="C974" s="1"/>
      <c r="D974" s="2"/>
      <c r="E974" s="3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.5" customHeight="1">
      <c r="A975" s="2"/>
      <c r="B975" s="2"/>
      <c r="C975" s="1"/>
      <c r="D975" s="2"/>
      <c r="E975" s="3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.5" customHeight="1">
      <c r="A976" s="2"/>
      <c r="B976" s="2"/>
      <c r="C976" s="1"/>
      <c r="D976" s="2"/>
      <c r="E976" s="3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.5" customHeight="1">
      <c r="A977" s="2"/>
      <c r="B977" s="2"/>
      <c r="C977" s="1"/>
      <c r="D977" s="2"/>
      <c r="E977" s="3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.5" customHeight="1">
      <c r="A978" s="2"/>
      <c r="B978" s="2"/>
      <c r="C978" s="1"/>
      <c r="D978" s="2"/>
      <c r="E978" s="3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.5" customHeight="1">
      <c r="A979" s="2"/>
      <c r="B979" s="2"/>
      <c r="C979" s="1"/>
      <c r="D979" s="2"/>
      <c r="E979" s="3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.5" customHeight="1">
      <c r="A980" s="2"/>
      <c r="B980" s="2"/>
      <c r="C980" s="1"/>
      <c r="D980" s="2"/>
      <c r="E980" s="3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.5" customHeight="1">
      <c r="A981" s="2"/>
      <c r="B981" s="2"/>
      <c r="C981" s="1"/>
      <c r="D981" s="2"/>
      <c r="E981" s="3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.5" customHeight="1">
      <c r="A982" s="2"/>
      <c r="B982" s="2"/>
      <c r="C982" s="1"/>
      <c r="D982" s="2"/>
      <c r="E982" s="3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.5" customHeight="1">
      <c r="A983" s="2"/>
      <c r="B983" s="2"/>
      <c r="C983" s="1"/>
      <c r="D983" s="2"/>
      <c r="E983" s="3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.5" customHeight="1">
      <c r="A984" s="2"/>
      <c r="B984" s="2"/>
      <c r="C984" s="1"/>
      <c r="D984" s="2"/>
      <c r="E984" s="3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.5" customHeight="1">
      <c r="A985" s="2"/>
      <c r="B985" s="2"/>
      <c r="C985" s="1"/>
      <c r="D985" s="2"/>
      <c r="E985" s="3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3.5" customHeight="1">
      <c r="A986" s="2"/>
      <c r="B986" s="2"/>
      <c r="C986" s="1"/>
      <c r="D986" s="2"/>
      <c r="E986" s="3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3.5" customHeight="1">
      <c r="A987" s="2"/>
      <c r="B987" s="2"/>
      <c r="C987" s="1"/>
      <c r="D987" s="2"/>
      <c r="E987" s="3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3.5" customHeight="1">
      <c r="A988" s="2"/>
      <c r="B988" s="2"/>
      <c r="C988" s="1"/>
      <c r="D988" s="2"/>
      <c r="E988" s="3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3.5" customHeight="1">
      <c r="A989" s="2"/>
      <c r="B989" s="2"/>
      <c r="C989" s="1"/>
      <c r="D989" s="2"/>
      <c r="E989" s="3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3.5" customHeight="1">
      <c r="A990" s="2"/>
      <c r="B990" s="2"/>
      <c r="C990" s="1"/>
      <c r="D990" s="2"/>
      <c r="E990" s="3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3.5" customHeight="1">
      <c r="A991" s="2"/>
      <c r="B991" s="2"/>
      <c r="C991" s="1"/>
      <c r="D991" s="2"/>
      <c r="E991" s="3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3.5" customHeight="1">
      <c r="A992" s="2"/>
      <c r="B992" s="2"/>
      <c r="C992" s="1"/>
      <c r="D992" s="2"/>
      <c r="E992" s="3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3.5" customHeight="1">
      <c r="A993" s="2"/>
      <c r="B993" s="2"/>
      <c r="C993" s="1"/>
      <c r="D993" s="2"/>
      <c r="E993" s="3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3.5" customHeight="1">
      <c r="A994" s="2"/>
      <c r="B994" s="2"/>
      <c r="C994" s="1"/>
      <c r="D994" s="2"/>
      <c r="E994" s="3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3.5" customHeight="1">
      <c r="A995" s="2"/>
      <c r="B995" s="2"/>
      <c r="C995" s="1"/>
      <c r="D995" s="2"/>
      <c r="E995" s="3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3.5" customHeight="1">
      <c r="A996" s="2"/>
      <c r="B996" s="2"/>
      <c r="C996" s="1"/>
      <c r="D996" s="2"/>
      <c r="E996" s="3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3.5" customHeight="1">
      <c r="A997" s="2"/>
      <c r="B997" s="2"/>
      <c r="C997" s="1"/>
      <c r="D997" s="2"/>
      <c r="E997" s="3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3.5" customHeight="1">
      <c r="A998" s="2"/>
      <c r="B998" s="2"/>
      <c r="C998" s="1"/>
      <c r="D998" s="2"/>
      <c r="E998" s="3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3.5" customHeight="1">
      <c r="A999" s="2"/>
      <c r="B999" s="2"/>
      <c r="C999" s="1"/>
      <c r="D999" s="2"/>
      <c r="E999" s="3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3.5" customHeight="1">
      <c r="A1000" s="2"/>
      <c r="B1000" s="2"/>
      <c r="C1000" s="1"/>
      <c r="D1000" s="2"/>
      <c r="E1000" s="3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honeticPr fontId="18"/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1" width="3.125" customWidth="1"/>
    <col min="2" max="2" width="11" customWidth="1"/>
    <col min="3" max="3" width="6.375" customWidth="1"/>
    <col min="4" max="17" width="7" customWidth="1"/>
    <col min="18" max="18" width="3.375" customWidth="1"/>
    <col min="19" max="19" width="9" customWidth="1"/>
    <col min="20" max="20" width="6.25" customWidth="1"/>
    <col min="21" max="23" width="9" customWidth="1"/>
    <col min="24" max="26" width="8" customWidth="1"/>
  </cols>
  <sheetData>
    <row r="1" spans="1:26" ht="19.5" customHeight="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9.5" customHeight="1">
      <c r="A2" s="191"/>
      <c r="B2" s="192" t="s">
        <v>192</v>
      </c>
      <c r="C2" s="191" t="s">
        <v>193</v>
      </c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20" t="s">
        <v>149</v>
      </c>
      <c r="T2" s="20">
        <f>COUNT(C5:N56)</f>
        <v>493</v>
      </c>
      <c r="U2" s="191"/>
      <c r="V2" s="191"/>
      <c r="W2" s="191"/>
      <c r="X2" s="191"/>
      <c r="Y2" s="191"/>
      <c r="Z2" s="191"/>
    </row>
    <row r="3" spans="1:26" ht="19.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 t="s">
        <v>191</v>
      </c>
      <c r="P3" s="20"/>
      <c r="Q3" s="20"/>
      <c r="R3" s="20"/>
      <c r="S3" s="20" t="s">
        <v>178</v>
      </c>
      <c r="T3" s="29">
        <f>COUNTBLANK(C5:N56)-12*6</f>
        <v>59</v>
      </c>
      <c r="U3" s="20"/>
      <c r="V3" s="20"/>
      <c r="W3" s="20"/>
      <c r="X3" s="20"/>
      <c r="Y3" s="20"/>
      <c r="Z3" s="20"/>
    </row>
    <row r="4" spans="1:26" ht="19.5" customHeight="1">
      <c r="A4" s="89"/>
      <c r="B4" s="194" t="s">
        <v>1</v>
      </c>
      <c r="C4" s="195" t="s">
        <v>152</v>
      </c>
      <c r="D4" s="196" t="s">
        <v>153</v>
      </c>
      <c r="E4" s="196" t="s">
        <v>154</v>
      </c>
      <c r="F4" s="196" t="s">
        <v>155</v>
      </c>
      <c r="G4" s="196" t="s">
        <v>156</v>
      </c>
      <c r="H4" s="196" t="s">
        <v>157</v>
      </c>
      <c r="I4" s="196" t="s">
        <v>158</v>
      </c>
      <c r="J4" s="196" t="s">
        <v>159</v>
      </c>
      <c r="K4" s="196" t="s">
        <v>160</v>
      </c>
      <c r="L4" s="196" t="s">
        <v>161</v>
      </c>
      <c r="M4" s="196" t="s">
        <v>162</v>
      </c>
      <c r="N4" s="197" t="s">
        <v>163</v>
      </c>
      <c r="O4" s="251" t="s">
        <v>165</v>
      </c>
      <c r="P4" s="252" t="s">
        <v>166</v>
      </c>
      <c r="Q4" s="253" t="s">
        <v>167</v>
      </c>
      <c r="R4" s="20"/>
      <c r="S4" s="20"/>
      <c r="T4" s="20"/>
      <c r="U4" s="20"/>
      <c r="V4" s="20"/>
      <c r="W4" s="20"/>
      <c r="X4" s="20"/>
      <c r="Y4" s="20"/>
      <c r="Z4" s="20"/>
    </row>
    <row r="5" spans="1:26" ht="19.5" customHeight="1">
      <c r="A5" s="97">
        <v>1</v>
      </c>
      <c r="B5" s="203" t="s">
        <v>2</v>
      </c>
      <c r="C5" s="256">
        <v>86.808197950035364</v>
      </c>
      <c r="D5" s="257">
        <v>26.755597351963438</v>
      </c>
      <c r="E5" s="257">
        <v>14.951788635640213</v>
      </c>
      <c r="F5" s="257">
        <v>7.3875215149991993</v>
      </c>
      <c r="G5" s="257">
        <v>10.862322359068482</v>
      </c>
      <c r="H5" s="257">
        <v>35.220487195482342</v>
      </c>
      <c r="I5" s="257">
        <v>160.97443463510191</v>
      </c>
      <c r="J5" s="257">
        <v>197.97036602519563</v>
      </c>
      <c r="K5" s="257">
        <v>234.91037731396281</v>
      </c>
      <c r="L5" s="257">
        <v>183.55377304556882</v>
      </c>
      <c r="M5" s="257">
        <v>151.05035557372267</v>
      </c>
      <c r="N5" s="258">
        <v>139.13782877480685</v>
      </c>
      <c r="O5" s="259">
        <f>MAX(C5:N5)</f>
        <v>234.91037731396281</v>
      </c>
      <c r="P5" s="260">
        <f>MIN(C5:N5)</f>
        <v>7.3875215149991993</v>
      </c>
      <c r="Q5" s="259">
        <f>(mm!C5*Cl!C5+mm!D5*Cl!D5+mm!E5*Cl!E5+mm!F5*Cl!F5+mm!G5*Cl!G5+mm!H5*Cl!H5+mm!I5*Cl!I5+mm!J5*Cl!J5+mm!K5*Cl!K5+mm!L5*Cl!L5+mm!M5*Cl!M5+mm!N5*Cl!N5)/mm!O5</f>
        <v>102.66881822250384</v>
      </c>
      <c r="R5" s="20"/>
      <c r="S5" s="184" t="s">
        <v>179</v>
      </c>
      <c r="T5" s="20"/>
      <c r="U5" s="20"/>
      <c r="V5" s="20"/>
      <c r="W5" s="20"/>
      <c r="X5" s="20"/>
      <c r="Y5" s="20"/>
      <c r="Z5" s="20"/>
    </row>
    <row r="6" spans="1:26" ht="19.5" customHeight="1">
      <c r="A6" s="110">
        <v>2</v>
      </c>
      <c r="B6" s="203" t="s">
        <v>3</v>
      </c>
      <c r="C6" s="256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8"/>
      <c r="O6" s="256"/>
      <c r="P6" s="257"/>
      <c r="Q6" s="256"/>
      <c r="R6" s="20"/>
      <c r="S6" s="187" t="s">
        <v>180</v>
      </c>
      <c r="T6" s="20"/>
      <c r="U6" s="20"/>
      <c r="V6" s="20"/>
      <c r="W6" s="20"/>
      <c r="X6" s="20"/>
      <c r="Y6" s="20"/>
      <c r="Z6" s="20"/>
    </row>
    <row r="7" spans="1:26" ht="19.5" customHeight="1">
      <c r="A7" s="110">
        <v>3</v>
      </c>
      <c r="B7" s="203" t="s">
        <v>4</v>
      </c>
      <c r="C7" s="256">
        <v>28.5</v>
      </c>
      <c r="D7" s="257">
        <v>17.5</v>
      </c>
      <c r="E7" s="257">
        <v>10.4</v>
      </c>
      <c r="F7" s="257">
        <v>3.5</v>
      </c>
      <c r="G7" s="257">
        <v>18.100000000000001</v>
      </c>
      <c r="H7" s="257">
        <v>33.1</v>
      </c>
      <c r="I7" s="257">
        <v>142.6</v>
      </c>
      <c r="J7" s="257">
        <v>172.2</v>
      </c>
      <c r="K7" s="257">
        <v>175.3</v>
      </c>
      <c r="L7" s="257">
        <v>155.9</v>
      </c>
      <c r="M7" s="257">
        <v>144.1</v>
      </c>
      <c r="N7" s="258">
        <v>90.5</v>
      </c>
      <c r="O7" s="256">
        <f t="shared" ref="O7:O12" si="0">MAX(C7:N7)</f>
        <v>175.3</v>
      </c>
      <c r="P7" s="257">
        <f t="shared" ref="P7:P12" si="1">MIN(C7:N7)</f>
        <v>3.5</v>
      </c>
      <c r="Q7" s="256">
        <f>(mm!C7*Cl!C7+mm!D7*Cl!D7+mm!E7*Cl!E7+mm!F7*Cl!F7+mm!G7*Cl!G7+mm!H7*Cl!H7+mm!I7*Cl!I7+mm!J7*Cl!J7+mm!K7*Cl!K7+mm!L7*Cl!L7+mm!M7*Cl!M7+mm!N7*Cl!N7)/mm!O7</f>
        <v>69.316217772808884</v>
      </c>
      <c r="R7" s="20"/>
      <c r="S7" s="205" t="s">
        <v>174</v>
      </c>
      <c r="T7" s="20"/>
      <c r="U7" s="20"/>
      <c r="V7" s="20"/>
      <c r="W7" s="20"/>
      <c r="X7" s="20"/>
      <c r="Y7" s="20"/>
      <c r="Z7" s="20"/>
    </row>
    <row r="8" spans="1:26" ht="19.5" customHeight="1">
      <c r="A8" s="110">
        <v>4</v>
      </c>
      <c r="B8" s="203" t="s">
        <v>5</v>
      </c>
      <c r="C8" s="256"/>
      <c r="D8" s="257"/>
      <c r="E8" s="257"/>
      <c r="F8" s="257"/>
      <c r="G8" s="257"/>
      <c r="H8" s="257"/>
      <c r="I8" s="257">
        <v>22</v>
      </c>
      <c r="J8" s="257">
        <v>60.6</v>
      </c>
      <c r="K8" s="257">
        <v>109.6</v>
      </c>
      <c r="L8" s="257">
        <v>34.4</v>
      </c>
      <c r="M8" s="257">
        <v>222.2</v>
      </c>
      <c r="N8" s="258">
        <v>55</v>
      </c>
      <c r="O8" s="256">
        <f t="shared" si="0"/>
        <v>222.2</v>
      </c>
      <c r="P8" s="257">
        <f t="shared" si="1"/>
        <v>22</v>
      </c>
      <c r="Q8" s="263">
        <f>(mm!C8*Cl!C8+mm!D8*Cl!D8+mm!E8*Cl!E8+mm!F8*Cl!F8+mm!G8*Cl!G8+mm!H8*Cl!H8+mm!I8*Cl!I8+mm!J8*Cl!J8+mm!K8*Cl!K8+mm!L8*Cl!L8+mm!M8*Cl!M8+mm!N8*Cl!N8)/mm!O8</f>
        <v>63.3896330381098</v>
      </c>
      <c r="R8" s="20"/>
      <c r="S8" s="206" t="s">
        <v>181</v>
      </c>
      <c r="T8" s="20"/>
      <c r="U8" s="20"/>
      <c r="V8" s="20"/>
      <c r="W8" s="20"/>
      <c r="X8" s="20"/>
      <c r="Y8" s="20"/>
      <c r="Z8" s="20"/>
    </row>
    <row r="9" spans="1:26" ht="19.5" customHeight="1">
      <c r="A9" s="110">
        <v>5</v>
      </c>
      <c r="B9" s="203" t="s">
        <v>6</v>
      </c>
      <c r="C9" s="256"/>
      <c r="D9" s="257"/>
      <c r="E9" s="257">
        <v>55.5</v>
      </c>
      <c r="F9" s="257"/>
      <c r="G9" s="257">
        <v>27.3</v>
      </c>
      <c r="H9" s="257"/>
      <c r="I9" s="257">
        <v>98.5</v>
      </c>
      <c r="J9" s="257"/>
      <c r="K9" s="257"/>
      <c r="L9" s="257"/>
      <c r="M9" s="257">
        <v>356.2</v>
      </c>
      <c r="N9" s="258"/>
      <c r="O9" s="256">
        <f t="shared" si="0"/>
        <v>356.2</v>
      </c>
      <c r="P9" s="257">
        <f t="shared" si="1"/>
        <v>27.3</v>
      </c>
      <c r="Q9" s="263">
        <f>(mm!C9*Cl!C9+mm!D9*Cl!D9+mm!E9*Cl!E9+mm!F9*Cl!F9+mm!G9*Cl!G9+mm!H9*Cl!H9+mm!I9*Cl!I9+mm!J9*Cl!J9+mm!K9*Cl!K9+mm!L9*Cl!L9+mm!M9*Cl!M9+mm!N9*Cl!N9)/mm!O9</f>
        <v>157.41791800564806</v>
      </c>
      <c r="R9" s="20"/>
      <c r="S9" s="20"/>
      <c r="T9" s="20"/>
      <c r="U9" s="20"/>
      <c r="V9" s="20"/>
      <c r="W9" s="20"/>
      <c r="X9" s="20"/>
      <c r="Y9" s="20"/>
      <c r="Z9" s="20"/>
    </row>
    <row r="10" spans="1:26" ht="19.5" customHeight="1">
      <c r="A10" s="110">
        <v>6</v>
      </c>
      <c r="B10" s="203" t="s">
        <v>7</v>
      </c>
      <c r="C10" s="264">
        <v>41.148478260869574</v>
      </c>
      <c r="D10" s="257">
        <v>9.262290629244001</v>
      </c>
      <c r="E10" s="257">
        <v>9.4176014696714585</v>
      </c>
      <c r="F10" s="257">
        <v>6.9637601329084315</v>
      </c>
      <c r="G10" s="257">
        <v>10.441581662343298</v>
      </c>
      <c r="H10" s="257">
        <v>15.558176814963392</v>
      </c>
      <c r="I10" s="257">
        <v>11.272675580974548</v>
      </c>
      <c r="J10" s="257">
        <v>32.796610577185902</v>
      </c>
      <c r="K10" s="257">
        <v>97.675875165429375</v>
      </c>
      <c r="L10" s="257">
        <v>28.24210505942948</v>
      </c>
      <c r="M10" s="257">
        <v>52.199768417871191</v>
      </c>
      <c r="N10" s="258">
        <v>50.389652238325482</v>
      </c>
      <c r="O10" s="256">
        <f t="shared" si="0"/>
        <v>97.675875165429375</v>
      </c>
      <c r="P10" s="257">
        <f t="shared" si="1"/>
        <v>6.9637601329084315</v>
      </c>
      <c r="Q10" s="256">
        <f>(mm!C10*Cl!C10+mm!D10*Cl!D10+mm!E10*Cl!E10+mm!F10*Cl!F10+mm!G10*Cl!G10+mm!H10*Cl!H10+mm!I10*Cl!I10+mm!J10*Cl!J10+mm!K10*Cl!K10+mm!L10*Cl!L10+mm!M10*Cl!M10+mm!N10*Cl!N10)/mm!O10</f>
        <v>24.007598201356338</v>
      </c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9.5" customHeight="1">
      <c r="A11" s="110">
        <v>7</v>
      </c>
      <c r="B11" s="203" t="s">
        <v>8</v>
      </c>
      <c r="C11" s="256">
        <v>73.8</v>
      </c>
      <c r="D11" s="257">
        <v>23.9</v>
      </c>
      <c r="E11" s="257">
        <v>8.8000000000000007</v>
      </c>
      <c r="F11" s="257">
        <v>13.4</v>
      </c>
      <c r="G11" s="257">
        <v>51.2</v>
      </c>
      <c r="H11" s="257">
        <v>13.9</v>
      </c>
      <c r="I11" s="257">
        <v>48.2</v>
      </c>
      <c r="J11" s="257">
        <v>17.600000000000001</v>
      </c>
      <c r="K11" s="257">
        <v>82</v>
      </c>
      <c r="L11" s="265"/>
      <c r="M11" s="257">
        <v>63.4</v>
      </c>
      <c r="N11" s="258">
        <v>29.5</v>
      </c>
      <c r="O11" s="256">
        <f t="shared" si="0"/>
        <v>82</v>
      </c>
      <c r="P11" s="257">
        <f t="shared" si="1"/>
        <v>8.8000000000000007</v>
      </c>
      <c r="Q11" s="256">
        <f>(mm!C11*Cl!C11+mm!D11*Cl!D11+mm!E11*Cl!E11+mm!F11*Cl!F11+mm!G11*Cl!G11+mm!H11*Cl!H11+mm!I11*Cl!I11+mm!J11*Cl!J11+mm!K11*Cl!K11+mm!L11*Cl!L11+mm!M11*Cl!M11+mm!N11*Cl!N11)/mm!O11</f>
        <v>35.882664280235225</v>
      </c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9.5" customHeight="1">
      <c r="A12" s="110">
        <v>8</v>
      </c>
      <c r="B12" s="209" t="s">
        <v>10</v>
      </c>
      <c r="C12" s="256">
        <v>68.181207602928311</v>
      </c>
      <c r="D12" s="257">
        <v>73.652833319505518</v>
      </c>
      <c r="E12" s="257">
        <v>24.014472886193783</v>
      </c>
      <c r="F12" s="257">
        <v>5.4508849789473812</v>
      </c>
      <c r="G12" s="257">
        <v>9.799652049073293</v>
      </c>
      <c r="H12" s="257">
        <v>26.945004772281081</v>
      </c>
      <c r="I12" s="257">
        <v>179.37163166892168</v>
      </c>
      <c r="J12" s="257">
        <v>261.38377236270838</v>
      </c>
      <c r="K12" s="257">
        <v>469.22657694001356</v>
      </c>
      <c r="L12" s="257">
        <v>380.32829648745593</v>
      </c>
      <c r="M12" s="257">
        <v>436.95327392549694</v>
      </c>
      <c r="N12" s="258">
        <v>244.32267431184698</v>
      </c>
      <c r="O12" s="266">
        <f t="shared" si="0"/>
        <v>469.22657694001356</v>
      </c>
      <c r="P12" s="267">
        <f t="shared" si="1"/>
        <v>5.4508849789473812</v>
      </c>
      <c r="Q12" s="256">
        <f>(mm!C12*Cl!C12+mm!D12*Cl!D12+mm!E12*Cl!E12+mm!F12*Cl!F12+mm!G12*Cl!G12+mm!H12*Cl!H12+mm!I12*Cl!I12+mm!J12*Cl!J12+mm!K12*Cl!K12+mm!L12*Cl!L12+mm!M12*Cl!M12+mm!N12*Cl!N12)/mm!O12</f>
        <v>170.90897624449815</v>
      </c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9.5" customHeight="1">
      <c r="A13" s="124">
        <v>9</v>
      </c>
      <c r="B13" s="211" t="s">
        <v>11</v>
      </c>
      <c r="C13" s="268"/>
      <c r="D13" s="269"/>
      <c r="E13" s="269"/>
      <c r="F13" s="269"/>
      <c r="G13" s="269"/>
      <c r="H13" s="269"/>
      <c r="I13" s="269"/>
      <c r="J13" s="269"/>
      <c r="K13" s="269"/>
      <c r="L13" s="269"/>
      <c r="M13" s="269"/>
      <c r="N13" s="270"/>
      <c r="O13" s="268"/>
      <c r="P13" s="269"/>
      <c r="Q13" s="268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9.5" customHeight="1">
      <c r="A14" s="97">
        <v>10</v>
      </c>
      <c r="B14" s="213" t="s">
        <v>12</v>
      </c>
      <c r="C14" s="271">
        <v>18.62</v>
      </c>
      <c r="D14" s="272">
        <v>22.57</v>
      </c>
      <c r="E14" s="273">
        <v>14.1</v>
      </c>
      <c r="F14" s="273">
        <v>6.21</v>
      </c>
      <c r="G14" s="273">
        <v>101.82</v>
      </c>
      <c r="H14" s="273"/>
      <c r="I14" s="273"/>
      <c r="J14" s="273"/>
      <c r="K14" s="273">
        <v>32.72</v>
      </c>
      <c r="L14" s="272">
        <v>17.77</v>
      </c>
      <c r="M14" s="273">
        <v>44.85</v>
      </c>
      <c r="N14" s="274">
        <v>40.340000000000003</v>
      </c>
      <c r="O14" s="275">
        <f t="shared" ref="O14:O15" si="2">MAX(C14:N14)</f>
        <v>101.82</v>
      </c>
      <c r="P14" s="273">
        <f t="shared" ref="P14:P15" si="3">MIN(C14:N14)</f>
        <v>6.21</v>
      </c>
      <c r="Q14" s="271">
        <f>(mm!C14*Cl!C14+mm!D14*Cl!D14+mm!E14*Cl!E14+mm!F14*Cl!F14+mm!G14*Cl!G14+mm!H14*Cl!H14+mm!I14*Cl!I14+mm!J14*Cl!J14+mm!K14*Cl!K14+mm!L14*Cl!L14+mm!M14*Cl!M14+mm!N14*Cl!N14)/mm!O14</f>
        <v>16.286531914893619</v>
      </c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9.5" customHeight="1">
      <c r="A15" s="110">
        <v>11</v>
      </c>
      <c r="B15" s="203" t="s">
        <v>13</v>
      </c>
      <c r="C15" s="263">
        <v>57.545839210155144</v>
      </c>
      <c r="D15" s="276">
        <v>22.313117066290548</v>
      </c>
      <c r="E15" s="257">
        <v>13.275035260930888</v>
      </c>
      <c r="F15" s="257">
        <v>13.971364286194026</v>
      </c>
      <c r="G15" s="257">
        <v>23.921015514809589</v>
      </c>
      <c r="H15" s="257">
        <v>20.93088857545839</v>
      </c>
      <c r="I15" s="257">
        <v>44.992947813822283</v>
      </c>
      <c r="J15" s="257">
        <v>25.980253878702396</v>
      </c>
      <c r="K15" s="257">
        <v>8.0959097320169242</v>
      </c>
      <c r="L15" s="276">
        <v>18.871650211565584</v>
      </c>
      <c r="M15" s="257">
        <v>27.390691114245413</v>
      </c>
      <c r="N15" s="258">
        <v>60.648801128349781</v>
      </c>
      <c r="O15" s="256">
        <f t="shared" si="2"/>
        <v>60.648801128349781</v>
      </c>
      <c r="P15" s="257">
        <f t="shared" si="3"/>
        <v>8.0959097320169242</v>
      </c>
      <c r="Q15" s="256">
        <f>(mm!C15*Cl!C15+mm!D15*Cl!D15+mm!E15*Cl!E15+mm!F15*Cl!F15+mm!G15*Cl!G15+mm!H15*Cl!H15+mm!I15*Cl!I15+mm!J15*Cl!J15+mm!K15*Cl!K15+mm!L15*Cl!L15+mm!M15*Cl!M15+mm!N15*Cl!N15)/mm!O15</f>
        <v>27.053718016547226</v>
      </c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9.5" customHeight="1">
      <c r="A16" s="110">
        <v>12</v>
      </c>
      <c r="B16" s="203" t="s">
        <v>14</v>
      </c>
      <c r="C16" s="256"/>
      <c r="D16" s="257"/>
      <c r="E16" s="257"/>
      <c r="F16" s="257"/>
      <c r="G16" s="257"/>
      <c r="H16" s="257"/>
      <c r="I16" s="257"/>
      <c r="J16" s="257"/>
      <c r="K16" s="257"/>
      <c r="L16" s="257"/>
      <c r="M16" s="257"/>
      <c r="N16" s="258"/>
      <c r="O16" s="256"/>
      <c r="P16" s="257"/>
      <c r="Q16" s="256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9.5" customHeight="1">
      <c r="A17" s="110">
        <v>13</v>
      </c>
      <c r="B17" s="203" t="s">
        <v>15</v>
      </c>
      <c r="C17" s="263">
        <v>24.518010527922495</v>
      </c>
      <c r="D17" s="276">
        <v>33.997564516031062</v>
      </c>
      <c r="E17" s="257">
        <v>23.384698839529612</v>
      </c>
      <c r="F17" s="257">
        <v>10.324698345551033</v>
      </c>
      <c r="G17" s="257">
        <v>20.151047586833485</v>
      </c>
      <c r="H17" s="257">
        <v>12.260728884501559</v>
      </c>
      <c r="I17" s="257">
        <v>30.493866819403479</v>
      </c>
      <c r="J17" s="257">
        <v>31.406037878457532</v>
      </c>
      <c r="K17" s="257">
        <v>63.812691648043234</v>
      </c>
      <c r="L17" s="276">
        <v>24.864784849690839</v>
      </c>
      <c r="M17" s="265">
        <v>87.605633802816897</v>
      </c>
      <c r="N17" s="258"/>
      <c r="O17" s="256">
        <f>MAX(C17:N17)</f>
        <v>87.605633802816897</v>
      </c>
      <c r="P17" s="257">
        <f>MIN(C17:N17)</f>
        <v>10.324698345551033</v>
      </c>
      <c r="Q17" s="256">
        <f>(mm!C17*Cl!C17+mm!D17*Cl!D17+mm!E17*Cl!E17+mm!F17*Cl!F17+mm!G17*Cl!G17+mm!H17*Cl!H17+mm!I17*Cl!I17+mm!J17*Cl!J17+mm!K17*Cl!K17+mm!L17*Cl!L17+mm!M17*Cl!M17+mm!N17*Cl!N17)/mm!O17</f>
        <v>20.882451611996903</v>
      </c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9.5" customHeight="1">
      <c r="A18" s="110">
        <v>14</v>
      </c>
      <c r="B18" s="203" t="s">
        <v>16</v>
      </c>
      <c r="C18" s="256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8"/>
      <c r="O18" s="256"/>
      <c r="P18" s="257"/>
      <c r="Q18" s="256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9.5" customHeight="1">
      <c r="A19" s="110">
        <v>15</v>
      </c>
      <c r="B19" s="203" t="s">
        <v>17</v>
      </c>
      <c r="C19" s="256">
        <v>43.155727300933627</v>
      </c>
      <c r="D19" s="276">
        <v>23.975404056074236</v>
      </c>
      <c r="E19" s="257">
        <v>34.129692832764505</v>
      </c>
      <c r="F19" s="257">
        <v>18.898259667729103</v>
      </c>
      <c r="G19" s="257">
        <v>25.949849095986234</v>
      </c>
      <c r="H19" s="257">
        <v>44.001918032324483</v>
      </c>
      <c r="I19" s="257">
        <v>66.567004202747299</v>
      </c>
      <c r="J19" s="257">
        <v>56.694779003187307</v>
      </c>
      <c r="K19" s="257">
        <v>53.596227648535503</v>
      </c>
      <c r="L19" s="257">
        <v>47.950808112148472</v>
      </c>
      <c r="M19" s="257">
        <v>145.82686937635742</v>
      </c>
      <c r="N19" s="258">
        <v>57.823033311708457</v>
      </c>
      <c r="O19" s="256">
        <f t="shared" ref="O19:O29" si="4">MAX(C19:N19)</f>
        <v>145.82686937635742</v>
      </c>
      <c r="P19" s="257">
        <f t="shared" ref="P19:P29" si="5">MIN(C19:N19)</f>
        <v>18.898259667729103</v>
      </c>
      <c r="Q19" s="256">
        <f>(mm!C19*Cl!C19+mm!D19*Cl!D19+mm!E19*Cl!E19+mm!F19*Cl!F19+mm!G19*Cl!G19+mm!H19*Cl!H19+mm!I19*Cl!I19+mm!J19*Cl!J19+mm!K19*Cl!K19+mm!L19*Cl!L19+mm!M19*Cl!M19+mm!N19*Cl!N19)/mm!O19</f>
        <v>39.47380894721649</v>
      </c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9.5" customHeight="1">
      <c r="A20" s="110">
        <v>16</v>
      </c>
      <c r="B20" s="203" t="s">
        <v>18</v>
      </c>
      <c r="C20" s="256">
        <v>126.36448255436774</v>
      </c>
      <c r="D20" s="257">
        <v>53.87414323188446</v>
      </c>
      <c r="E20" s="257">
        <v>38.92477364397935</v>
      </c>
      <c r="F20" s="257">
        <v>42.87366372380334</v>
      </c>
      <c r="G20" s="257">
        <v>44.848108763715338</v>
      </c>
      <c r="H20" s="257">
        <v>35.540010718415928</v>
      </c>
      <c r="I20" s="257">
        <v>254.4213465715172</v>
      </c>
      <c r="J20" s="265">
        <v>61.489859814402159</v>
      </c>
      <c r="K20" s="257">
        <v>151.7502044960934</v>
      </c>
      <c r="L20" s="257">
        <v>73.336530053874142</v>
      </c>
      <c r="M20" s="257">
        <v>31.591120638591935</v>
      </c>
      <c r="N20" s="258">
        <v>245.95943925760864</v>
      </c>
      <c r="O20" s="256">
        <f t="shared" si="4"/>
        <v>254.4213465715172</v>
      </c>
      <c r="P20" s="257">
        <f t="shared" si="5"/>
        <v>31.591120638591935</v>
      </c>
      <c r="Q20" s="256">
        <f>(mm!C20*Cl!C20+mm!D20*Cl!D20+mm!E20*Cl!E20+mm!F20*Cl!F20+mm!G20*Cl!G20+mm!H20*Cl!H20+mm!I20*Cl!I20+mm!J20*Cl!J20+mm!K20*Cl!K20+mm!L20*Cl!L20+mm!M20*Cl!M20+mm!N20*Cl!N20)/mm!O20</f>
        <v>117.83358897511984</v>
      </c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9.5" customHeight="1">
      <c r="A21" s="110">
        <v>17</v>
      </c>
      <c r="B21" s="203" t="s">
        <v>19</v>
      </c>
      <c r="C21" s="263">
        <v>79.232806686382418</v>
      </c>
      <c r="D21" s="276">
        <v>71.583082703515089</v>
      </c>
      <c r="E21" s="257">
        <v>23.793767853560421</v>
      </c>
      <c r="F21" s="257">
        <v>21.94649532584107</v>
      </c>
      <c r="G21" s="257">
        <v>18.956654290215262</v>
      </c>
      <c r="H21" s="257">
        <v>64.087362466383212</v>
      </c>
      <c r="I21" s="257">
        <v>74.254154420889421</v>
      </c>
      <c r="J21" s="257">
        <v>63.13880617537756</v>
      </c>
      <c r="K21" s="257">
        <v>54.151948351960222</v>
      </c>
      <c r="L21" s="276">
        <v>44.836052502344991</v>
      </c>
      <c r="M21" s="257">
        <v>19.742203624432467</v>
      </c>
      <c r="N21" s="258">
        <v>45.259336606851768</v>
      </c>
      <c r="O21" s="256">
        <f t="shared" si="4"/>
        <v>79.232806686382418</v>
      </c>
      <c r="P21" s="257">
        <f t="shared" si="5"/>
        <v>18.956654290215262</v>
      </c>
      <c r="Q21" s="256">
        <f>(mm!C21*Cl!C21+mm!D21*Cl!D21+mm!E21*Cl!E21+mm!F21*Cl!F21+mm!G21*Cl!G21+mm!H21*Cl!H21+mm!I21*Cl!I21+mm!J21*Cl!J21+mm!K21*Cl!K21+mm!L21*Cl!L21+mm!M21*Cl!M21+mm!N21*Cl!N21)/mm!O21</f>
        <v>51.348545518299495</v>
      </c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9.5" customHeight="1">
      <c r="A22" s="110">
        <v>18</v>
      </c>
      <c r="B22" s="203" t="s">
        <v>20</v>
      </c>
      <c r="C22" s="256">
        <v>62</v>
      </c>
      <c r="D22" s="257">
        <v>57.8</v>
      </c>
      <c r="E22" s="257">
        <v>45.9</v>
      </c>
      <c r="F22" s="257">
        <v>62.6</v>
      </c>
      <c r="G22" s="257">
        <v>15</v>
      </c>
      <c r="H22" s="257">
        <v>46.8</v>
      </c>
      <c r="I22" s="257">
        <v>51.2</v>
      </c>
      <c r="J22" s="257">
        <v>60.4</v>
      </c>
      <c r="K22" s="257">
        <v>43.4</v>
      </c>
      <c r="L22" s="257">
        <v>32.700000000000003</v>
      </c>
      <c r="M22" s="257">
        <v>75</v>
      </c>
      <c r="N22" s="258">
        <v>77.900000000000006</v>
      </c>
      <c r="O22" s="256">
        <f t="shared" si="4"/>
        <v>77.900000000000006</v>
      </c>
      <c r="P22" s="257">
        <f t="shared" si="5"/>
        <v>15</v>
      </c>
      <c r="Q22" s="256">
        <f>(mm!C22*Cl!C22+mm!D22*Cl!D22+mm!E22*Cl!E22+mm!F22*Cl!F22+mm!G22*Cl!G22+mm!H22*Cl!H22+mm!I22*Cl!I22+mm!J22*Cl!J22+mm!K22*Cl!K22+mm!L22*Cl!L22+mm!M22*Cl!M22+mm!N22*Cl!N22)/mm!O22</f>
        <v>51.440357273058702</v>
      </c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9.5" customHeight="1">
      <c r="A23" s="110">
        <v>19</v>
      </c>
      <c r="B23" s="203" t="s">
        <v>21</v>
      </c>
      <c r="C23" s="263">
        <v>50</v>
      </c>
      <c r="D23" s="276">
        <v>68.3</v>
      </c>
      <c r="E23" s="257">
        <v>37.1</v>
      </c>
      <c r="F23" s="257">
        <v>18.899999999999999</v>
      </c>
      <c r="G23" s="257">
        <v>19.2</v>
      </c>
      <c r="H23" s="257">
        <v>39.799999999999997</v>
      </c>
      <c r="I23" s="257">
        <v>48.7</v>
      </c>
      <c r="J23" s="257">
        <v>50.4</v>
      </c>
      <c r="K23" s="257">
        <v>52.2</v>
      </c>
      <c r="L23" s="276">
        <v>43.7</v>
      </c>
      <c r="M23" s="257">
        <v>68.8</v>
      </c>
      <c r="N23" s="258">
        <v>211.8</v>
      </c>
      <c r="O23" s="256">
        <f t="shared" si="4"/>
        <v>211.8</v>
      </c>
      <c r="P23" s="257">
        <f t="shared" si="5"/>
        <v>18.899999999999999</v>
      </c>
      <c r="Q23" s="256">
        <f>(mm!C23*Cl!C23+mm!D23*Cl!D23+mm!E23*Cl!E23+mm!F23*Cl!F23+mm!G23*Cl!G23+mm!H23*Cl!H23+mm!I23*Cl!I23+mm!J23*Cl!J23+mm!K23*Cl!K23+mm!L23*Cl!L23+mm!M23*Cl!M23+mm!N23*Cl!N23)/mm!O23</f>
        <v>54.447180826547857</v>
      </c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9.5" customHeight="1">
      <c r="A24" s="110">
        <v>20</v>
      </c>
      <c r="B24" s="203" t="s">
        <v>22</v>
      </c>
      <c r="C24" s="263">
        <v>35.799999999999997</v>
      </c>
      <c r="D24" s="276">
        <v>59.2</v>
      </c>
      <c r="E24" s="257">
        <v>49.4</v>
      </c>
      <c r="F24" s="257">
        <v>20.7</v>
      </c>
      <c r="G24" s="257">
        <v>32</v>
      </c>
      <c r="H24" s="257">
        <v>48.3</v>
      </c>
      <c r="I24" s="257">
        <v>51.3</v>
      </c>
      <c r="J24" s="257">
        <v>89.8</v>
      </c>
      <c r="K24" s="257">
        <v>61.4</v>
      </c>
      <c r="L24" s="276">
        <v>35.5</v>
      </c>
      <c r="M24" s="257">
        <v>111.3</v>
      </c>
      <c r="N24" s="258">
        <v>131.4</v>
      </c>
      <c r="O24" s="256">
        <f t="shared" si="4"/>
        <v>131.4</v>
      </c>
      <c r="P24" s="257">
        <f t="shared" si="5"/>
        <v>20.7</v>
      </c>
      <c r="Q24" s="256">
        <f>(mm!C24*Cl!C24+mm!D24*Cl!D24+mm!E24*Cl!E24+mm!F24*Cl!F24+mm!G24*Cl!G24+mm!H24*Cl!H24+mm!I24*Cl!I24+mm!J24*Cl!J24+mm!K24*Cl!K24+mm!L24*Cl!L24+mm!M24*Cl!M24+mm!N24*Cl!N24)/mm!O24</f>
        <v>48.98837816915038</v>
      </c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9.5" customHeight="1">
      <c r="A25" s="124">
        <v>21</v>
      </c>
      <c r="B25" s="207" t="s">
        <v>23</v>
      </c>
      <c r="C25" s="277">
        <v>24.684765996836681</v>
      </c>
      <c r="D25" s="276">
        <v>23.748569170625643</v>
      </c>
      <c r="E25" s="267">
        <v>17.970528442465614</v>
      </c>
      <c r="F25" s="267">
        <v>20.577794653659257</v>
      </c>
      <c r="G25" s="267">
        <v>23.520473844901723</v>
      </c>
      <c r="H25" s="267">
        <v>37.418969646523202</v>
      </c>
      <c r="I25" s="267">
        <v>34.743949310171914</v>
      </c>
      <c r="J25" s="267">
        <v>29.238163790791379</v>
      </c>
      <c r="K25" s="267">
        <v>36.386201449806784</v>
      </c>
      <c r="L25" s="278">
        <v>26.189761599230756</v>
      </c>
      <c r="M25" s="267">
        <v>10.329617996893178</v>
      </c>
      <c r="N25" s="279">
        <v>12.777480044001917</v>
      </c>
      <c r="O25" s="266">
        <f t="shared" si="4"/>
        <v>37.418969646523202</v>
      </c>
      <c r="P25" s="267">
        <f t="shared" si="5"/>
        <v>10.329617996893178</v>
      </c>
      <c r="Q25" s="266">
        <f>(mm!C25*Cl!C25+mm!D25*Cl!D25+mm!E25*Cl!E25+mm!F25*Cl!F25+mm!G25*Cl!G25+mm!H25*Cl!H25+mm!I25*Cl!I25+mm!J25*Cl!J25+mm!K25*Cl!K25+mm!L25*Cl!L25+mm!M25*Cl!M25+mm!N25*Cl!N25)/mm!O25</f>
        <v>24.97149143131146</v>
      </c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9.5" customHeight="1">
      <c r="A26" s="163">
        <v>22</v>
      </c>
      <c r="B26" s="215" t="s">
        <v>24</v>
      </c>
      <c r="C26" s="259">
        <v>48.72</v>
      </c>
      <c r="D26" s="260">
        <v>19.989999999999998</v>
      </c>
      <c r="E26" s="260">
        <v>14.02</v>
      </c>
      <c r="F26" s="260">
        <v>12.6</v>
      </c>
      <c r="G26" s="260">
        <v>13.81</v>
      </c>
      <c r="H26" s="260">
        <v>43.21</v>
      </c>
      <c r="I26" s="260">
        <v>92.35</v>
      </c>
      <c r="J26" s="260">
        <v>169.92</v>
      </c>
      <c r="K26" s="260">
        <v>238.49</v>
      </c>
      <c r="L26" s="260">
        <v>214.18</v>
      </c>
      <c r="M26" s="260">
        <v>249.42</v>
      </c>
      <c r="N26" s="280">
        <v>308.89</v>
      </c>
      <c r="O26" s="259">
        <f t="shared" si="4"/>
        <v>308.89</v>
      </c>
      <c r="P26" s="260">
        <f t="shared" si="5"/>
        <v>12.6</v>
      </c>
      <c r="Q26" s="259">
        <f>(mm!C26*Cl!C26+mm!D26*Cl!D26+mm!E26*Cl!E26+mm!F26*Cl!F26+mm!G26*Cl!G26+mm!H26*Cl!H26+mm!I26*Cl!I26+mm!J26*Cl!J26+mm!K26*Cl!K26+mm!L26*Cl!L26+mm!M26*Cl!M26+mm!N26*Cl!N26)/mm!O26</f>
        <v>127.95659223496278</v>
      </c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9.5" customHeight="1">
      <c r="A27" s="110">
        <v>23</v>
      </c>
      <c r="B27" s="203" t="s">
        <v>25</v>
      </c>
      <c r="C27" s="256">
        <v>82.1</v>
      </c>
      <c r="D27" s="257">
        <v>33</v>
      </c>
      <c r="E27" s="257">
        <v>8.5</v>
      </c>
      <c r="F27" s="257">
        <v>6.5</v>
      </c>
      <c r="G27" s="257">
        <v>19.7</v>
      </c>
      <c r="H27" s="257">
        <v>28.8</v>
      </c>
      <c r="I27" s="257">
        <v>113.4</v>
      </c>
      <c r="J27" s="257">
        <v>211.3</v>
      </c>
      <c r="K27" s="257">
        <v>285.5</v>
      </c>
      <c r="L27" s="257">
        <v>337.1</v>
      </c>
      <c r="M27" s="257">
        <v>349.8</v>
      </c>
      <c r="N27" s="258">
        <v>187</v>
      </c>
      <c r="O27" s="256">
        <f t="shared" si="4"/>
        <v>349.8</v>
      </c>
      <c r="P27" s="257">
        <f t="shared" si="5"/>
        <v>6.5</v>
      </c>
      <c r="Q27" s="256">
        <f>(mm!C27*Cl!C27+mm!D27*Cl!D27+mm!E27*Cl!E27+mm!F27*Cl!F27+mm!G27*Cl!G27+mm!H27*Cl!H27+mm!I27*Cl!I27+mm!J27*Cl!J27+mm!K27*Cl!K27+mm!L27*Cl!L27+mm!M27*Cl!M27+mm!N27*Cl!N27)/mm!O27</f>
        <v>148.44169113530685</v>
      </c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9.5" customHeight="1">
      <c r="A28" s="110">
        <v>24</v>
      </c>
      <c r="B28" s="203" t="s">
        <v>27</v>
      </c>
      <c r="C28" s="256">
        <v>69.7</v>
      </c>
      <c r="D28" s="257">
        <v>21.7</v>
      </c>
      <c r="E28" s="257">
        <v>7.6</v>
      </c>
      <c r="F28" s="257">
        <v>4.5</v>
      </c>
      <c r="G28" s="257">
        <v>6.8</v>
      </c>
      <c r="H28" s="257">
        <v>10.199999999999999</v>
      </c>
      <c r="I28" s="257">
        <v>101.3</v>
      </c>
      <c r="J28" s="257">
        <v>174.9</v>
      </c>
      <c r="K28" s="257">
        <v>266.3</v>
      </c>
      <c r="L28" s="257">
        <v>306.3</v>
      </c>
      <c r="M28" s="257">
        <v>336.3</v>
      </c>
      <c r="N28" s="258">
        <v>178</v>
      </c>
      <c r="O28" s="256">
        <f t="shared" si="4"/>
        <v>336.3</v>
      </c>
      <c r="P28" s="257">
        <f t="shared" si="5"/>
        <v>4.5</v>
      </c>
      <c r="Q28" s="256">
        <f>(mm!C28*Cl!C28+mm!D28*Cl!D28+mm!E28*Cl!E28+mm!F28*Cl!F28+mm!G28*Cl!G28+mm!H28*Cl!H28+mm!I28*Cl!I28+mm!J28*Cl!J28+mm!K28*Cl!K28+mm!L28*Cl!L28+mm!M28*Cl!M28+mm!N28*Cl!N28)/mm!O28</f>
        <v>141.19768657933358</v>
      </c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9.5" customHeight="1">
      <c r="A29" s="110">
        <v>25</v>
      </c>
      <c r="B29" s="203" t="s">
        <v>28</v>
      </c>
      <c r="C29" s="256">
        <v>91</v>
      </c>
      <c r="D29" s="257">
        <v>23.6</v>
      </c>
      <c r="E29" s="257">
        <v>8</v>
      </c>
      <c r="F29" s="257">
        <v>10.1</v>
      </c>
      <c r="G29" s="257">
        <v>9.4</v>
      </c>
      <c r="H29" s="257">
        <v>18.899999999999999</v>
      </c>
      <c r="I29" s="257">
        <v>85.9</v>
      </c>
      <c r="J29" s="257">
        <v>194</v>
      </c>
      <c r="K29" s="257">
        <v>313.2</v>
      </c>
      <c r="L29" s="257">
        <v>313.5</v>
      </c>
      <c r="M29" s="257">
        <v>438.5</v>
      </c>
      <c r="N29" s="258">
        <v>185</v>
      </c>
      <c r="O29" s="256">
        <f t="shared" si="4"/>
        <v>438.5</v>
      </c>
      <c r="P29" s="257">
        <f t="shared" si="5"/>
        <v>8</v>
      </c>
      <c r="Q29" s="256">
        <f>(mm!C29*Cl!C29+mm!D29*Cl!D29+mm!E29*Cl!E29+mm!F29*Cl!F29+mm!G29*Cl!G29+mm!H29*Cl!H29+mm!I29*Cl!I29+mm!J29*Cl!J29+mm!K29*Cl!K29+mm!L29*Cl!L29+mm!M29*Cl!M29+mm!N29*Cl!N29)/mm!O29</f>
        <v>154.69423157017908</v>
      </c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9.5" customHeight="1">
      <c r="A30" s="110">
        <v>26</v>
      </c>
      <c r="B30" s="203" t="s">
        <v>29</v>
      </c>
      <c r="C30" s="256"/>
      <c r="D30" s="257"/>
      <c r="E30" s="257"/>
      <c r="F30" s="257"/>
      <c r="G30" s="257"/>
      <c r="H30" s="257"/>
      <c r="I30" s="257"/>
      <c r="J30" s="257"/>
      <c r="K30" s="257"/>
      <c r="L30" s="257"/>
      <c r="M30" s="257"/>
      <c r="N30" s="258"/>
      <c r="O30" s="256"/>
      <c r="P30" s="257"/>
      <c r="Q30" s="256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9.5" customHeight="1">
      <c r="A31" s="110">
        <v>27</v>
      </c>
      <c r="B31" s="203" t="s">
        <v>30</v>
      </c>
      <c r="C31" s="256">
        <v>23.5</v>
      </c>
      <c r="D31" s="257">
        <v>38</v>
      </c>
      <c r="E31" s="257">
        <v>16.100000000000001</v>
      </c>
      <c r="F31" s="257">
        <v>13.8</v>
      </c>
      <c r="G31" s="257">
        <v>50.9</v>
      </c>
      <c r="H31" s="257">
        <v>39</v>
      </c>
      <c r="I31" s="257">
        <v>15.6</v>
      </c>
      <c r="J31" s="257">
        <v>85.9</v>
      </c>
      <c r="K31" s="281"/>
      <c r="L31" s="257">
        <v>25.6</v>
      </c>
      <c r="M31" s="257">
        <v>23.7</v>
      </c>
      <c r="N31" s="258">
        <v>250.8</v>
      </c>
      <c r="O31" s="256">
        <f t="shared" ref="O31:O51" si="6">MAX(C31:N31)</f>
        <v>250.8</v>
      </c>
      <c r="P31" s="257">
        <f t="shared" ref="P31:P51" si="7">MIN(C31:N31)</f>
        <v>13.8</v>
      </c>
      <c r="Q31" s="256">
        <f>(mm!C31*Cl!C31+mm!D31*Cl!D31+mm!E31*Cl!E31+mm!F31*Cl!F31+mm!G31*Cl!G31+mm!H31*Cl!H31+mm!I31*Cl!I31+mm!J31*Cl!J31+mm!K31*Cl!K31+mm!L31*Cl!L31+mm!M31*Cl!M31+mm!N31*Cl!N31)/mm!O31</f>
        <v>38.561846790396061</v>
      </c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9.5" customHeight="1">
      <c r="A32" s="110">
        <v>28</v>
      </c>
      <c r="B32" s="203" t="s">
        <v>31</v>
      </c>
      <c r="C32" s="256">
        <v>33.850493653032437</v>
      </c>
      <c r="D32" s="257">
        <v>28.208744710860366</v>
      </c>
      <c r="E32" s="257">
        <v>19.746121297602254</v>
      </c>
      <c r="F32" s="257">
        <v>95.909732016925233</v>
      </c>
      <c r="G32" s="257">
        <v>56.417489421720731</v>
      </c>
      <c r="H32" s="257">
        <v>39.492242595204509</v>
      </c>
      <c r="I32" s="257">
        <v>36.671368124118473</v>
      </c>
      <c r="J32" s="257">
        <v>59.238363892806767</v>
      </c>
      <c r="K32" s="257">
        <v>2000</v>
      </c>
      <c r="L32" s="257">
        <v>78.984485190409018</v>
      </c>
      <c r="M32" s="257">
        <v>163.61071932299012</v>
      </c>
      <c r="N32" s="258">
        <v>93.088857545839204</v>
      </c>
      <c r="O32" s="256">
        <f t="shared" si="6"/>
        <v>2000</v>
      </c>
      <c r="P32" s="257">
        <f t="shared" si="7"/>
        <v>19.746121297602254</v>
      </c>
      <c r="Q32" s="256">
        <f>(mm!C32*Cl!C32+mm!D32*Cl!D32+mm!E32*Cl!E32+mm!F32*Cl!F32+mm!G32*Cl!G32+mm!H32*Cl!H32+mm!I32*Cl!I32+mm!J32*Cl!J32+mm!K32*Cl!K32+mm!L32*Cl!L32+mm!M32*Cl!M32+mm!N32*Cl!N32)/mm!O32</f>
        <v>46.231852433544113</v>
      </c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9.5" customHeight="1">
      <c r="A33" s="110">
        <v>29</v>
      </c>
      <c r="B33" s="203" t="s">
        <v>32</v>
      </c>
      <c r="C33" s="256"/>
      <c r="D33" s="257"/>
      <c r="E33" s="257"/>
      <c r="F33" s="257"/>
      <c r="G33" s="257"/>
      <c r="H33" s="257"/>
      <c r="I33" s="257"/>
      <c r="J33" s="265">
        <v>10.285656416836062</v>
      </c>
      <c r="K33" s="281"/>
      <c r="L33" s="257">
        <v>15.855794417148438</v>
      </c>
      <c r="M33" s="257">
        <v>16.736531688606377</v>
      </c>
      <c r="N33" s="258">
        <v>67.706301355303964</v>
      </c>
      <c r="O33" s="256">
        <f t="shared" si="6"/>
        <v>67.706301355303964</v>
      </c>
      <c r="P33" s="257">
        <f t="shared" si="7"/>
        <v>10.285656416836062</v>
      </c>
      <c r="Q33" s="263">
        <f>(mm!C33*Cl!C33+mm!D33*Cl!D33+mm!E33*Cl!E33+mm!F33*Cl!F33+mm!G33*Cl!G33+mm!H33*Cl!H33+mm!I33*Cl!I33+mm!J33*Cl!J33+mm!K33*Cl!K33+mm!L33*Cl!L33+mm!M33*Cl!M33+mm!N33*Cl!N33)/mm!O33</f>
        <v>34.145482341466966</v>
      </c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9.5" customHeight="1">
      <c r="A34" s="110">
        <v>30</v>
      </c>
      <c r="B34" s="203" t="s">
        <v>33</v>
      </c>
      <c r="C34" s="256"/>
      <c r="D34" s="257"/>
      <c r="E34" s="257"/>
      <c r="F34" s="257"/>
      <c r="G34" s="257"/>
      <c r="H34" s="257">
        <v>7.61</v>
      </c>
      <c r="I34" s="257">
        <v>20.28</v>
      </c>
      <c r="J34" s="257">
        <v>59.44</v>
      </c>
      <c r="K34" s="257">
        <v>195.77</v>
      </c>
      <c r="L34" s="257">
        <v>18.03</v>
      </c>
      <c r="M34" s="257">
        <v>96.9</v>
      </c>
      <c r="N34" s="258">
        <v>43.38</v>
      </c>
      <c r="O34" s="256">
        <f t="shared" si="6"/>
        <v>195.77</v>
      </c>
      <c r="P34" s="257">
        <f t="shared" si="7"/>
        <v>7.61</v>
      </c>
      <c r="Q34" s="263">
        <f>(mm!C34*Cl!C34+mm!D34*Cl!D34+mm!E34*Cl!E34+mm!F34*Cl!F34+mm!G34*Cl!G34+mm!H34*Cl!H34+mm!I34*Cl!I34+mm!J34*Cl!J34+mm!K34*Cl!K34+mm!L34*Cl!L34+mm!M34*Cl!M34+mm!N34*Cl!N34)/mm!O34</f>
        <v>35.16117557078919</v>
      </c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9.5" customHeight="1">
      <c r="A35" s="110">
        <v>31</v>
      </c>
      <c r="B35" s="203" t="s">
        <v>35</v>
      </c>
      <c r="C35" s="256">
        <v>32.840000000000003</v>
      </c>
      <c r="D35" s="257">
        <v>13.69</v>
      </c>
      <c r="E35" s="257">
        <v>4.0199999999999996</v>
      </c>
      <c r="F35" s="257">
        <v>1.59</v>
      </c>
      <c r="G35" s="257">
        <v>9.9</v>
      </c>
      <c r="H35" s="257">
        <v>9.3699999999999992</v>
      </c>
      <c r="I35" s="257">
        <v>15.61</v>
      </c>
      <c r="J35" s="257">
        <v>54.92</v>
      </c>
      <c r="K35" s="257">
        <v>213.01</v>
      </c>
      <c r="L35" s="257">
        <v>37.450000000000003</v>
      </c>
      <c r="M35" s="257">
        <v>171.16</v>
      </c>
      <c r="N35" s="258">
        <v>45.93</v>
      </c>
      <c r="O35" s="256">
        <f t="shared" si="6"/>
        <v>213.01</v>
      </c>
      <c r="P35" s="257">
        <f t="shared" si="7"/>
        <v>1.59</v>
      </c>
      <c r="Q35" s="256">
        <f>(mm!C35*Cl!C35+mm!D35*Cl!D35+mm!E35*Cl!E35+mm!F35*Cl!F35+mm!G35*Cl!G35+mm!H35*Cl!H35+mm!I35*Cl!I35+mm!J35*Cl!J35+mm!K35*Cl!K35+mm!L35*Cl!L35+mm!M35*Cl!M35+mm!N35*Cl!N35)/mm!O35</f>
        <v>24.236121718377088</v>
      </c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9.5" customHeight="1">
      <c r="A36" s="110">
        <v>32</v>
      </c>
      <c r="B36" s="203" t="s">
        <v>36</v>
      </c>
      <c r="C36" s="257">
        <v>18.320410898243932</v>
      </c>
      <c r="D36" s="257">
        <v>49.562837819655719</v>
      </c>
      <c r="E36" s="257">
        <v>12.585222252562279</v>
      </c>
      <c r="F36" s="257">
        <v>9.8425342967041587</v>
      </c>
      <c r="G36" s="257">
        <v>21.252921654778191</v>
      </c>
      <c r="H36" s="257">
        <v>30.74228004061009</v>
      </c>
      <c r="I36" s="257">
        <v>11.447028349166279</v>
      </c>
      <c r="J36" s="257">
        <v>14.486638724364623</v>
      </c>
      <c r="K36" s="281"/>
      <c r="L36" s="257">
        <v>12.52747795960569</v>
      </c>
      <c r="M36" s="257">
        <v>25.996859692174617</v>
      </c>
      <c r="N36" s="258">
        <v>25.990158811192561</v>
      </c>
      <c r="O36" s="256">
        <f t="shared" si="6"/>
        <v>49.562837819655719</v>
      </c>
      <c r="P36" s="257">
        <f t="shared" si="7"/>
        <v>9.8425342967041587</v>
      </c>
      <c r="Q36" s="256">
        <f>(mm!C36*Cl!C36+mm!D36*Cl!D36+mm!E36*Cl!E36+mm!F36*Cl!F36+mm!G36*Cl!G36+mm!H36*Cl!H36+mm!I36*Cl!I36+mm!J36*Cl!J36+mm!K36*Cl!K36+mm!L36*Cl!L36+mm!M36*Cl!M36+mm!N36*Cl!N36)/mm!O36</f>
        <v>19.344347273021331</v>
      </c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9.5" customHeight="1">
      <c r="A37" s="110">
        <v>33</v>
      </c>
      <c r="B37" s="203" t="s">
        <v>37</v>
      </c>
      <c r="C37" s="256">
        <v>32.630000000000003</v>
      </c>
      <c r="D37" s="257">
        <v>16.95</v>
      </c>
      <c r="E37" s="257">
        <v>13.48</v>
      </c>
      <c r="F37" s="257">
        <v>50.09</v>
      </c>
      <c r="G37" s="257">
        <v>13.12</v>
      </c>
      <c r="H37" s="257">
        <v>11.59</v>
      </c>
      <c r="I37" s="257">
        <v>22.31</v>
      </c>
      <c r="J37" s="257">
        <v>29.56</v>
      </c>
      <c r="K37" s="281"/>
      <c r="L37" s="257">
        <v>35.03</v>
      </c>
      <c r="M37" s="257">
        <v>42.22</v>
      </c>
      <c r="N37" s="258">
        <v>48.35</v>
      </c>
      <c r="O37" s="256">
        <f t="shared" si="6"/>
        <v>50.09</v>
      </c>
      <c r="P37" s="257">
        <f t="shared" si="7"/>
        <v>11.59</v>
      </c>
      <c r="Q37" s="256">
        <f>(mm!C37*Cl!C37+mm!D37*Cl!D37+mm!E37*Cl!E37+mm!F37*Cl!F37+mm!G37*Cl!G37+mm!H37*Cl!H37+mm!I37*Cl!I37+mm!J37*Cl!J37+mm!K37*Cl!K37+mm!L37*Cl!L37+mm!M37*Cl!M37+mm!N37*Cl!N37)/mm!O37</f>
        <v>20.170280430806748</v>
      </c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9.5" customHeight="1">
      <c r="A38" s="110">
        <v>34</v>
      </c>
      <c r="B38" s="203" t="s">
        <v>38</v>
      </c>
      <c r="C38" s="256"/>
      <c r="D38" s="257"/>
      <c r="E38" s="257"/>
      <c r="F38" s="257">
        <v>50.6</v>
      </c>
      <c r="G38" s="257">
        <v>29.1</v>
      </c>
      <c r="H38" s="257">
        <v>41.3</v>
      </c>
      <c r="I38" s="257">
        <v>45.2</v>
      </c>
      <c r="J38" s="257">
        <v>40.5</v>
      </c>
      <c r="K38" s="257">
        <v>332</v>
      </c>
      <c r="L38" s="257">
        <v>65.599999999999994</v>
      </c>
      <c r="M38" s="257">
        <v>52</v>
      </c>
      <c r="N38" s="258">
        <v>91</v>
      </c>
      <c r="O38" s="256">
        <f t="shared" si="6"/>
        <v>332</v>
      </c>
      <c r="P38" s="257">
        <f t="shared" si="7"/>
        <v>29.1</v>
      </c>
      <c r="Q38" s="263">
        <f>(mm!C38*Cl!C38+mm!D38*Cl!D38+mm!E38*Cl!E38+mm!F38*Cl!F38+mm!G38*Cl!G38+mm!H38*Cl!H38+mm!I38*Cl!I38+mm!J38*Cl!J38+mm!K38*Cl!K38+mm!L38*Cl!L38+mm!M38*Cl!M38+mm!N38*Cl!N38)/mm!O38</f>
        <v>48.273871344813934</v>
      </c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9.5" customHeight="1">
      <c r="A39" s="169">
        <v>35</v>
      </c>
      <c r="B39" s="207" t="s">
        <v>40</v>
      </c>
      <c r="C39" s="266">
        <v>37.6</v>
      </c>
      <c r="D39" s="267">
        <v>127.5</v>
      </c>
      <c r="E39" s="267">
        <v>36</v>
      </c>
      <c r="F39" s="267">
        <v>17.600000000000001</v>
      </c>
      <c r="G39" s="267">
        <v>18</v>
      </c>
      <c r="H39" s="267">
        <v>229.8</v>
      </c>
      <c r="I39" s="267">
        <v>49.3</v>
      </c>
      <c r="J39" s="267">
        <v>31.7</v>
      </c>
      <c r="K39" s="267">
        <v>333.1</v>
      </c>
      <c r="L39" s="267">
        <v>28.9</v>
      </c>
      <c r="M39" s="267">
        <v>49.2</v>
      </c>
      <c r="N39" s="279">
        <v>59.6</v>
      </c>
      <c r="O39" s="266">
        <f t="shared" si="6"/>
        <v>333.1</v>
      </c>
      <c r="P39" s="267">
        <f t="shared" si="7"/>
        <v>17.600000000000001</v>
      </c>
      <c r="Q39" s="266">
        <f>(mm!C39*Cl!C39+mm!D39*Cl!D39+mm!E39*Cl!E39+mm!F39*Cl!F39+mm!G39*Cl!G39+mm!H39*Cl!H39+mm!I39*Cl!I39+mm!J39*Cl!J39+mm!K39*Cl!K39+mm!L39*Cl!L39+mm!M39*Cl!M39+mm!N39*Cl!N39)/mm!O39</f>
        <v>66.11054745332946</v>
      </c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9.5" customHeight="1">
      <c r="A40" s="97">
        <v>36</v>
      </c>
      <c r="B40" s="215" t="s">
        <v>41</v>
      </c>
      <c r="C40" s="282"/>
      <c r="D40" s="260">
        <v>15.579981127459545</v>
      </c>
      <c r="E40" s="260">
        <v>6.7860219737670011</v>
      </c>
      <c r="F40" s="260">
        <v>12.517597335782172</v>
      </c>
      <c r="G40" s="260">
        <v>18.005005238039811</v>
      </c>
      <c r="H40" s="260">
        <v>20.277076471568265</v>
      </c>
      <c r="I40" s="260">
        <v>16.075658339612431</v>
      </c>
      <c r="J40" s="260">
        <v>22.222468670289452</v>
      </c>
      <c r="K40" s="260">
        <v>187.88732394366198</v>
      </c>
      <c r="L40" s="260">
        <v>17.190434272300468</v>
      </c>
      <c r="M40" s="260">
        <v>12.12914409534128</v>
      </c>
      <c r="N40" s="280">
        <v>21.467900889757811</v>
      </c>
      <c r="O40" s="259">
        <f t="shared" si="6"/>
        <v>187.88732394366198</v>
      </c>
      <c r="P40" s="260">
        <f t="shared" si="7"/>
        <v>6.7860219737670011</v>
      </c>
      <c r="Q40" s="259">
        <f>(mm!C40*Cl!C40+mm!D40*Cl!D40+mm!E40*Cl!E40+mm!F40*Cl!F40+mm!G40*Cl!G40+mm!H40*Cl!H40+mm!I40*Cl!I40+mm!J40*Cl!J40+mm!K40*Cl!K40+mm!L40*Cl!L40+mm!M40*Cl!M40+mm!N40*Cl!N40)/mm!O40</f>
        <v>14.188211647090226</v>
      </c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9.5" customHeight="1">
      <c r="A41" s="163">
        <v>37</v>
      </c>
      <c r="B41" s="213" t="s">
        <v>42</v>
      </c>
      <c r="C41" s="273"/>
      <c r="D41" s="273"/>
      <c r="E41" s="273"/>
      <c r="F41" s="273"/>
      <c r="G41" s="273">
        <v>43.156092483788257</v>
      </c>
      <c r="H41" s="273">
        <v>44.284356339573577</v>
      </c>
      <c r="I41" s="273">
        <v>172.06023800726035</v>
      </c>
      <c r="J41" s="273">
        <v>293.34860250418166</v>
      </c>
      <c r="K41" s="273">
        <v>356.81344439210557</v>
      </c>
      <c r="L41" s="273">
        <v>249.34631212855439</v>
      </c>
      <c r="M41" s="273">
        <v>407.86738386639104</v>
      </c>
      <c r="N41" s="274">
        <v>387.55863446225538</v>
      </c>
      <c r="O41" s="275">
        <f t="shared" si="6"/>
        <v>407.86738386639104</v>
      </c>
      <c r="P41" s="273">
        <f t="shared" si="7"/>
        <v>43.156092483788257</v>
      </c>
      <c r="Q41" s="271">
        <f>(mm!C41*Cl!C41+mm!D41*Cl!D41+mm!E41*Cl!E41+mm!F41*Cl!F41+mm!G41*Cl!G41+mm!H41*Cl!H41+mm!I41*Cl!I41+mm!J41*Cl!J41+mm!K41*Cl!K41+mm!L41*Cl!L41+mm!M41*Cl!M41+mm!N41*Cl!N41)/mm!O41</f>
        <v>265.17370818755739</v>
      </c>
      <c r="R41" s="20"/>
      <c r="S41" s="20"/>
      <c r="T41" s="20"/>
      <c r="U41" s="86"/>
      <c r="V41" s="20"/>
      <c r="W41" s="20"/>
      <c r="X41" s="20"/>
      <c r="Y41" s="20"/>
      <c r="Z41" s="20"/>
    </row>
    <row r="42" spans="1:26" ht="19.5" customHeight="1">
      <c r="A42" s="110">
        <v>38</v>
      </c>
      <c r="B42" s="203" t="s">
        <v>44</v>
      </c>
      <c r="C42" s="256">
        <v>184.8212191755203</v>
      </c>
      <c r="D42" s="257">
        <v>19.999106988998719</v>
      </c>
      <c r="E42" s="257">
        <v>6.3603133670644123</v>
      </c>
      <c r="F42" s="257">
        <v>7.6407095577064581</v>
      </c>
      <c r="G42" s="257">
        <v>17.334351685838183</v>
      </c>
      <c r="H42" s="257">
        <v>48.586914595853514</v>
      </c>
      <c r="I42" s="257">
        <v>39.479977490630091</v>
      </c>
      <c r="J42" s="257">
        <v>149.73045517808987</v>
      </c>
      <c r="K42" s="257">
        <v>478.98389684433505</v>
      </c>
      <c r="L42" s="257">
        <v>282.30715273593836</v>
      </c>
      <c r="M42" s="257">
        <v>445.76149671266631</v>
      </c>
      <c r="N42" s="258">
        <v>360.30939688441828</v>
      </c>
      <c r="O42" s="256">
        <f t="shared" si="6"/>
        <v>478.98389684433505</v>
      </c>
      <c r="P42" s="257">
        <f t="shared" si="7"/>
        <v>6.3603133670644123</v>
      </c>
      <c r="Q42" s="256">
        <f>(mm!C42*Cl!C42+mm!D42*Cl!D42+mm!E42*Cl!E42+mm!F42*Cl!F42+mm!G42*Cl!G42+mm!H42*Cl!H42+mm!I42*Cl!I42+mm!J42*Cl!J42+mm!K42*Cl!K42+mm!L42*Cl!L42+mm!M42*Cl!M42+mm!N42*Cl!N42)/mm!O42</f>
        <v>161.65390211793766</v>
      </c>
      <c r="R42" s="20"/>
      <c r="S42" s="20"/>
      <c r="T42" s="20"/>
      <c r="U42" s="86"/>
      <c r="V42" s="20"/>
      <c r="W42" s="20"/>
      <c r="X42" s="20"/>
      <c r="Y42" s="20"/>
      <c r="Z42" s="20"/>
    </row>
    <row r="43" spans="1:26" ht="19.5" customHeight="1">
      <c r="A43" s="110">
        <v>39</v>
      </c>
      <c r="B43" s="203" t="s">
        <v>45</v>
      </c>
      <c r="C43" s="256">
        <v>21.7</v>
      </c>
      <c r="D43" s="257">
        <v>10.039999999999999</v>
      </c>
      <c r="E43" s="257">
        <v>15.6</v>
      </c>
      <c r="F43" s="257">
        <v>13.08</v>
      </c>
      <c r="G43" s="257">
        <v>8.18</v>
      </c>
      <c r="H43" s="257">
        <v>11.35</v>
      </c>
      <c r="I43" s="257">
        <v>21.54</v>
      </c>
      <c r="J43" s="257">
        <v>19.55</v>
      </c>
      <c r="K43" s="257">
        <v>9.6</v>
      </c>
      <c r="L43" s="276">
        <v>31.27</v>
      </c>
      <c r="M43" s="257">
        <v>44.08</v>
      </c>
      <c r="N43" s="258">
        <v>9.14</v>
      </c>
      <c r="O43" s="256">
        <f t="shared" si="6"/>
        <v>44.08</v>
      </c>
      <c r="P43" s="257">
        <f t="shared" si="7"/>
        <v>8.18</v>
      </c>
      <c r="Q43" s="256">
        <f>(mm!C43*Cl!C43+mm!D43*Cl!D43+mm!E43*Cl!E43+mm!F43*Cl!F43+mm!G43*Cl!G43+mm!H43*Cl!H43+mm!I43*Cl!I43+mm!J43*Cl!J43+mm!K43*Cl!K43+mm!L43*Cl!L43+mm!M43*Cl!M43+mm!N43*Cl!N43)/mm!O43</f>
        <v>15.394384604439384</v>
      </c>
      <c r="R43" s="20"/>
      <c r="S43" s="20"/>
      <c r="T43" s="20"/>
      <c r="U43" s="86"/>
      <c r="V43" s="20"/>
      <c r="W43" s="20"/>
      <c r="X43" s="20"/>
      <c r="Y43" s="20"/>
      <c r="Z43" s="20"/>
    </row>
    <row r="44" spans="1:26" ht="19.5" customHeight="1">
      <c r="A44" s="110">
        <v>40</v>
      </c>
      <c r="B44" s="203" t="s">
        <v>46</v>
      </c>
      <c r="C44" s="256"/>
      <c r="D44" s="257"/>
      <c r="E44" s="257"/>
      <c r="F44" s="257"/>
      <c r="G44" s="257"/>
      <c r="H44" s="257"/>
      <c r="I44" s="257">
        <v>9.5</v>
      </c>
      <c r="J44" s="265">
        <v>15.2</v>
      </c>
      <c r="K44" s="265">
        <v>211.6</v>
      </c>
      <c r="L44" s="276">
        <v>49.7</v>
      </c>
      <c r="M44" s="257">
        <v>642.29999999999995</v>
      </c>
      <c r="N44" s="258">
        <v>31</v>
      </c>
      <c r="O44" s="256">
        <f t="shared" si="6"/>
        <v>642.29999999999995</v>
      </c>
      <c r="P44" s="257">
        <f t="shared" si="7"/>
        <v>9.5</v>
      </c>
      <c r="Q44" s="263">
        <f>(mm!C44*Cl!C44+mm!D44*Cl!D44+mm!E44*Cl!E44+mm!F44*Cl!F44+mm!G44*Cl!G44+mm!H44*Cl!H44+mm!I44*Cl!I44+mm!J44*Cl!J44+mm!K44*Cl!K44+mm!L44*Cl!L44+mm!M44*Cl!M44+mm!N44*Cl!N44)/mm!O44</f>
        <v>129.75469858156029</v>
      </c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9.5" customHeight="1">
      <c r="A45" s="110">
        <v>41</v>
      </c>
      <c r="B45" s="203" t="s">
        <v>47</v>
      </c>
      <c r="C45" s="257"/>
      <c r="D45" s="257"/>
      <c r="E45" s="257"/>
      <c r="F45" s="257"/>
      <c r="G45" s="283">
        <v>12.54</v>
      </c>
      <c r="H45" s="257">
        <v>85.27</v>
      </c>
      <c r="I45" s="257">
        <v>12.53</v>
      </c>
      <c r="J45" s="257">
        <v>14.34</v>
      </c>
      <c r="K45" s="257">
        <v>413.23</v>
      </c>
      <c r="L45" s="257">
        <v>20.25</v>
      </c>
      <c r="M45" s="257">
        <v>26.31</v>
      </c>
      <c r="N45" s="258">
        <v>26.08</v>
      </c>
      <c r="O45" s="256">
        <f t="shared" si="6"/>
        <v>413.23</v>
      </c>
      <c r="P45" s="257">
        <f t="shared" si="7"/>
        <v>12.53</v>
      </c>
      <c r="Q45" s="263">
        <f>(mm!C45*Cl!C45+mm!D45*Cl!D45+mm!E45*Cl!E45+mm!F45*Cl!F45+mm!G45*Cl!G45+mm!H45*Cl!H45+mm!I45*Cl!I45+mm!J45*Cl!J45+mm!K45*Cl!K45+mm!L45*Cl!L45+mm!M45*Cl!M45+mm!N45*Cl!N45)/mm!O45</f>
        <v>34.157360560207621</v>
      </c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9.5" customHeight="1">
      <c r="A46" s="124">
        <v>42</v>
      </c>
      <c r="B46" s="207" t="s">
        <v>49</v>
      </c>
      <c r="C46" s="266">
        <v>33.156112391116473</v>
      </c>
      <c r="D46" s="267">
        <v>15.210888051023117</v>
      </c>
      <c r="E46" s="267">
        <v>5.2776141821901632</v>
      </c>
      <c r="F46" s="267">
        <v>13.305890587962681</v>
      </c>
      <c r="G46" s="267">
        <v>12.794402675640864</v>
      </c>
      <c r="H46" s="267">
        <v>27.698438076879231</v>
      </c>
      <c r="I46" s="267">
        <v>21.097600457986012</v>
      </c>
      <c r="J46" s="267">
        <v>68.39962716434475</v>
      </c>
      <c r="K46" s="267">
        <v>179.88854293640637</v>
      </c>
      <c r="L46" s="267">
        <v>82.471080434197532</v>
      </c>
      <c r="M46" s="267">
        <v>345.31656845529693</v>
      </c>
      <c r="N46" s="279">
        <v>73.747713764822862</v>
      </c>
      <c r="O46" s="266">
        <f t="shared" si="6"/>
        <v>345.31656845529693</v>
      </c>
      <c r="P46" s="267">
        <f t="shared" si="7"/>
        <v>5.2776141821901632</v>
      </c>
      <c r="Q46" s="266">
        <f>(mm!C46*Cl!C46+mm!D46*Cl!D46+mm!E46*Cl!E46+mm!F46*Cl!F46+mm!G46*Cl!G46+mm!H46*Cl!H46+mm!I46*Cl!I46+mm!J46*Cl!J46+mm!K46*Cl!K46+mm!L46*Cl!L46+mm!M46*Cl!M46+mm!N46*Cl!N46)/mm!O46</f>
        <v>35.753722220045027</v>
      </c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9.5" customHeight="1">
      <c r="A47" s="163">
        <v>43</v>
      </c>
      <c r="B47" s="215" t="s">
        <v>51</v>
      </c>
      <c r="C47" s="259">
        <v>44.71</v>
      </c>
      <c r="D47" s="260">
        <v>8.39</v>
      </c>
      <c r="E47" s="260">
        <v>8.9700000000000006</v>
      </c>
      <c r="F47" s="260">
        <v>7.35</v>
      </c>
      <c r="G47" s="260">
        <v>14.14</v>
      </c>
      <c r="H47" s="260">
        <v>41.52</v>
      </c>
      <c r="I47" s="260">
        <v>43.26</v>
      </c>
      <c r="J47" s="260">
        <v>68.31</v>
      </c>
      <c r="K47" s="260">
        <v>647.07000000000005</v>
      </c>
      <c r="L47" s="260">
        <v>152.63999999999999</v>
      </c>
      <c r="M47" s="260">
        <v>148.19</v>
      </c>
      <c r="N47" s="280">
        <v>67.75</v>
      </c>
      <c r="O47" s="259">
        <f t="shared" si="6"/>
        <v>647.07000000000005</v>
      </c>
      <c r="P47" s="260">
        <f t="shared" si="7"/>
        <v>7.35</v>
      </c>
      <c r="Q47" s="259">
        <f>(mm!C47*Cl!C47+mm!D47*Cl!D47+mm!E47*Cl!E47+mm!F47*Cl!F47+mm!G47*Cl!G47+mm!H47*Cl!H47+mm!I47*Cl!I47+mm!J47*Cl!J47+mm!K47*Cl!K47+mm!L47*Cl!L47+mm!M47*Cl!M47+mm!N47*Cl!N47)/mm!O47</f>
        <v>33.115149681860849</v>
      </c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9.5" customHeight="1">
      <c r="A48" s="110">
        <v>44</v>
      </c>
      <c r="B48" s="203" t="s">
        <v>52</v>
      </c>
      <c r="C48" s="256">
        <v>105.8</v>
      </c>
      <c r="D48" s="257">
        <v>8.0500000000000007</v>
      </c>
      <c r="E48" s="257">
        <v>11.3</v>
      </c>
      <c r="F48" s="257">
        <v>10.8</v>
      </c>
      <c r="G48" s="257">
        <v>13.8</v>
      </c>
      <c r="H48" s="257">
        <v>23.55</v>
      </c>
      <c r="I48" s="257">
        <v>33.799999999999997</v>
      </c>
      <c r="J48" s="257">
        <v>133.1</v>
      </c>
      <c r="K48" s="257">
        <v>415.9</v>
      </c>
      <c r="L48" s="257">
        <v>123.7</v>
      </c>
      <c r="M48" s="257">
        <v>167</v>
      </c>
      <c r="N48" s="258">
        <v>52.06</v>
      </c>
      <c r="O48" s="275">
        <f t="shared" si="6"/>
        <v>415.9</v>
      </c>
      <c r="P48" s="273">
        <f t="shared" si="7"/>
        <v>8.0500000000000007</v>
      </c>
      <c r="Q48" s="275">
        <f>(mm!C48*Cl!C48+mm!D48*Cl!D48+mm!E48*Cl!E48+mm!F48*Cl!F48+mm!G48*Cl!G48+mm!H48*Cl!H48+mm!I48*Cl!I48+mm!J48*Cl!J48+mm!K48*Cl!K48+mm!L48*Cl!L48+mm!M48*Cl!M48+mm!N48*Cl!N48)/mm!O48</f>
        <v>44.702269088550125</v>
      </c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9.5" customHeight="1">
      <c r="A49" s="110">
        <v>45</v>
      </c>
      <c r="B49" s="203" t="s">
        <v>54</v>
      </c>
      <c r="C49" s="256">
        <v>31.111891321245672</v>
      </c>
      <c r="D49" s="257">
        <v>10.047192681350582</v>
      </c>
      <c r="E49" s="257">
        <v>9.6965007376508972</v>
      </c>
      <c r="F49" s="257">
        <v>10.587573250114268</v>
      </c>
      <c r="G49" s="257">
        <v>14.31</v>
      </c>
      <c r="H49" s="257">
        <v>8.56</v>
      </c>
      <c r="I49" s="257">
        <v>13.35</v>
      </c>
      <c r="J49" s="257">
        <v>40.516785497441234</v>
      </c>
      <c r="K49" s="257">
        <v>907.58529600734266</v>
      </c>
      <c r="L49" s="257">
        <v>58.520499332372651</v>
      </c>
      <c r="M49" s="257">
        <v>134.99260560868308</v>
      </c>
      <c r="N49" s="258">
        <v>126.10843505714082</v>
      </c>
      <c r="O49" s="256">
        <f t="shared" si="6"/>
        <v>907.58529600734266</v>
      </c>
      <c r="P49" s="257">
        <f t="shared" si="7"/>
        <v>8.56</v>
      </c>
      <c r="Q49" s="256">
        <f>(mm!C49*Cl!C49+mm!D49*Cl!D49+mm!E49*Cl!E49+mm!F49*Cl!F49+mm!G49*Cl!G49+mm!H49*Cl!H49+mm!I49*Cl!I49+mm!J49*Cl!J49+mm!K49*Cl!K49+mm!L49*Cl!L49+mm!M49*Cl!M49+mm!N49*Cl!N49)/mm!O49</f>
        <v>25.17412768552671</v>
      </c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9.5" customHeight="1">
      <c r="A50" s="110">
        <v>46</v>
      </c>
      <c r="B50" s="203" t="s">
        <v>55</v>
      </c>
      <c r="C50" s="256">
        <v>37.155466824098156</v>
      </c>
      <c r="D50" s="257">
        <v>26.03559026221529</v>
      </c>
      <c r="E50" s="257">
        <v>46.386224542048332</v>
      </c>
      <c r="F50" s="257">
        <v>26.101467680279423</v>
      </c>
      <c r="G50" s="257">
        <v>35.282189771816157</v>
      </c>
      <c r="H50" s="257">
        <v>66.767300716654844</v>
      </c>
      <c r="I50" s="257">
        <v>37.005476952743081</v>
      </c>
      <c r="J50" s="257">
        <v>28.506228729329994</v>
      </c>
      <c r="K50" s="257">
        <v>361.32369975277726</v>
      </c>
      <c r="L50" s="257">
        <v>99.888489383518021</v>
      </c>
      <c r="M50" s="257">
        <v>273.67394775567129</v>
      </c>
      <c r="N50" s="258">
        <v>83.620953378999957</v>
      </c>
      <c r="O50" s="256">
        <f t="shared" si="6"/>
        <v>361.32369975277726</v>
      </c>
      <c r="P50" s="257">
        <f t="shared" si="7"/>
        <v>26.03559026221529</v>
      </c>
      <c r="Q50" s="256">
        <f>(mm!C50*Cl!C50+mm!D50*Cl!D50+mm!E50*Cl!E50+mm!F50*Cl!F50+mm!G50*Cl!G50+mm!H50*Cl!H50+mm!I50*Cl!I50+mm!J50*Cl!J50+mm!K50*Cl!K50+mm!L50*Cl!L50+mm!M50*Cl!M50+mm!N50*Cl!N50)/mm!O50</f>
        <v>55.469343493324409</v>
      </c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9.5" customHeight="1">
      <c r="A51" s="110">
        <v>47</v>
      </c>
      <c r="B51" s="203" t="s">
        <v>56</v>
      </c>
      <c r="C51" s="256"/>
      <c r="D51" s="257"/>
      <c r="E51" s="257"/>
      <c r="F51" s="257"/>
      <c r="G51" s="257"/>
      <c r="H51" s="257"/>
      <c r="I51" s="257">
        <v>12.234650999922184</v>
      </c>
      <c r="J51" s="257">
        <v>20.328892640521719</v>
      </c>
      <c r="K51" s="257">
        <v>165.7489120771138</v>
      </c>
      <c r="L51" s="257">
        <v>37.669896818235308</v>
      </c>
      <c r="M51" s="257">
        <v>88.767994904097961</v>
      </c>
      <c r="N51" s="258">
        <v>78.693277071334904</v>
      </c>
      <c r="O51" s="256">
        <f t="shared" si="6"/>
        <v>165.7489120771138</v>
      </c>
      <c r="P51" s="257">
        <f t="shared" si="7"/>
        <v>12.234650999922184</v>
      </c>
      <c r="Q51" s="263">
        <f>(mm!C51*Cl!C51+mm!D51*Cl!D51+mm!E51*Cl!E51+mm!F51*Cl!F51+mm!G51*Cl!G51+mm!H51*Cl!H51+mm!I51*Cl!I51+mm!J51*Cl!J51+mm!K51*Cl!K51+mm!L51*Cl!L51+mm!M51*Cl!M51+mm!N51*Cl!N51)/mm!O51</f>
        <v>59.210495051950872</v>
      </c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9.5" customHeight="1">
      <c r="A52" s="110">
        <v>48</v>
      </c>
      <c r="B52" s="203" t="s">
        <v>57</v>
      </c>
      <c r="C52" s="256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8"/>
      <c r="O52" s="256"/>
      <c r="P52" s="257"/>
      <c r="Q52" s="256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9.5" customHeight="1">
      <c r="A53" s="110">
        <v>49</v>
      </c>
      <c r="B53" s="203" t="s">
        <v>58</v>
      </c>
      <c r="C53" s="256">
        <v>8.5833830205140913</v>
      </c>
      <c r="D53" s="257">
        <v>3.8148887308668402</v>
      </c>
      <c r="E53" s="257">
        <v>7.2990042463439506</v>
      </c>
      <c r="F53" s="257">
        <v>9.0738145613491543</v>
      </c>
      <c r="G53" s="257">
        <v>8.5650545138819805</v>
      </c>
      <c r="H53" s="284">
        <v>3.9602529940157223</v>
      </c>
      <c r="I53" s="257">
        <v>18.931224783737832</v>
      </c>
      <c r="J53" s="257">
        <v>16.335515172637958</v>
      </c>
      <c r="K53" s="257">
        <v>46.187881354458852</v>
      </c>
      <c r="L53" s="257">
        <v>6.9524069867649354</v>
      </c>
      <c r="M53" s="257">
        <v>33.476110619518977</v>
      </c>
      <c r="N53" s="258">
        <v>20.792641320673077</v>
      </c>
      <c r="O53" s="256">
        <f t="shared" ref="O53:O56" si="8">MAX(C53:N53)</f>
        <v>46.187881354458852</v>
      </c>
      <c r="P53" s="257">
        <f t="shared" ref="P53:P56" si="9">MIN(C53:N53)</f>
        <v>3.8148887308668402</v>
      </c>
      <c r="Q53" s="256">
        <f>(mm!C53*Cl!C53+mm!D53*Cl!D53+mm!E53*Cl!E53+mm!F53*Cl!F53+mm!G53*Cl!G53+mm!H53*Cl!H53+mm!I53*Cl!I53+mm!J53*Cl!J53+mm!K53*Cl!K53+mm!L53*Cl!L53+mm!M53*Cl!M53+mm!N53*Cl!N53)/mm!O53</f>
        <v>9.1425123397437478</v>
      </c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9.5" customHeight="1">
      <c r="A54" s="110">
        <v>50</v>
      </c>
      <c r="B54" s="203" t="s">
        <v>60</v>
      </c>
      <c r="C54" s="256">
        <v>118.4</v>
      </c>
      <c r="D54" s="257">
        <v>11.8</v>
      </c>
      <c r="E54" s="257">
        <v>31.1</v>
      </c>
      <c r="F54" s="257">
        <v>200.9</v>
      </c>
      <c r="G54" s="257">
        <v>73.3</v>
      </c>
      <c r="H54" s="257">
        <v>82.6</v>
      </c>
      <c r="I54" s="257">
        <v>82.9</v>
      </c>
      <c r="J54" s="257">
        <v>34.5</v>
      </c>
      <c r="K54" s="257">
        <v>36.799999999999997</v>
      </c>
      <c r="L54" s="257">
        <v>62.1</v>
      </c>
      <c r="M54" s="257">
        <v>24.8</v>
      </c>
      <c r="N54" s="258">
        <v>58.4</v>
      </c>
      <c r="O54" s="256">
        <f t="shared" si="8"/>
        <v>200.9</v>
      </c>
      <c r="P54" s="257">
        <f t="shared" si="9"/>
        <v>11.8</v>
      </c>
      <c r="Q54" s="256">
        <f>(mm!C54*Cl!C54+mm!D54*Cl!D54+mm!E54*Cl!E54+mm!F54*Cl!F54+mm!G54*Cl!G54+mm!H54*Cl!H54+mm!I54*Cl!I54+mm!J54*Cl!J54+mm!K54*Cl!K54+mm!L54*Cl!L54+mm!M54*Cl!M54+mm!N54*Cl!N54)/mm!O54</f>
        <v>86.768063286243162</v>
      </c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9.5" customHeight="1">
      <c r="A55" s="110">
        <v>51</v>
      </c>
      <c r="B55" s="203" t="s">
        <v>61</v>
      </c>
      <c r="C55" s="256">
        <v>129.22663063217198</v>
      </c>
      <c r="D55" s="257">
        <v>35.158576239183603</v>
      </c>
      <c r="E55" s="257">
        <v>21.985799244479733</v>
      </c>
      <c r="F55" s="265">
        <v>114.23342598720708</v>
      </c>
      <c r="G55" s="265">
        <v>21.426059257594027</v>
      </c>
      <c r="H55" s="257">
        <v>475.47795815621822</v>
      </c>
      <c r="I55" s="257">
        <v>36.070477310509204</v>
      </c>
      <c r="J55" s="257">
        <v>59.963958064589555</v>
      </c>
      <c r="K55" s="257">
        <v>214.42532453521125</v>
      </c>
      <c r="L55" s="257">
        <v>133.80409359755987</v>
      </c>
      <c r="M55" s="257">
        <v>153.24593083648227</v>
      </c>
      <c r="N55" s="258">
        <v>201.81305749285855</v>
      </c>
      <c r="O55" s="256">
        <f t="shared" si="8"/>
        <v>475.47795815621822</v>
      </c>
      <c r="P55" s="257">
        <f t="shared" si="9"/>
        <v>21.426059257594027</v>
      </c>
      <c r="Q55" s="256">
        <f>(mm!C55*Cl!C55+mm!D55*Cl!D55+mm!E55*Cl!E55+mm!F55*Cl!F55+mm!G55*Cl!G55+mm!H55*Cl!H55+mm!I55*Cl!I55+mm!J55*Cl!J55+mm!K55*Cl!K55+mm!L55*Cl!L55+mm!M55*Cl!M55+mm!N55*Cl!N55)/mm!O55</f>
        <v>103.57210123647147</v>
      </c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9.5" customHeight="1">
      <c r="A56" s="124">
        <v>52</v>
      </c>
      <c r="B56" s="219" t="s">
        <v>63</v>
      </c>
      <c r="C56" s="268">
        <v>51.1</v>
      </c>
      <c r="D56" s="269">
        <v>61.1</v>
      </c>
      <c r="E56" s="269">
        <v>49.3</v>
      </c>
      <c r="F56" s="269">
        <v>80.099999999999994</v>
      </c>
      <c r="G56" s="269">
        <v>96.8</v>
      </c>
      <c r="H56" s="269">
        <v>797.5</v>
      </c>
      <c r="I56" s="269">
        <v>194.8</v>
      </c>
      <c r="J56" s="269">
        <v>235.1</v>
      </c>
      <c r="K56" s="269">
        <v>200.5</v>
      </c>
      <c r="L56" s="269">
        <v>233.2</v>
      </c>
      <c r="M56" s="269">
        <v>131.19999999999999</v>
      </c>
      <c r="N56" s="270">
        <v>129.4</v>
      </c>
      <c r="O56" s="268">
        <f t="shared" si="8"/>
        <v>797.5</v>
      </c>
      <c r="P56" s="269">
        <f t="shared" si="9"/>
        <v>49.3</v>
      </c>
      <c r="Q56" s="268">
        <f>(mm!C56*Cl!C56+mm!D56*Cl!D56+mm!E56*Cl!E56+mm!F56*Cl!F56+mm!G56*Cl!G56+mm!H56*Cl!H56+mm!I56*Cl!I56+mm!J56*Cl!J56+mm!K56*Cl!K56+mm!L56*Cl!L56+mm!M56*Cl!M56+mm!N56*Cl!N56)/mm!O56</f>
        <v>258.23649996736361</v>
      </c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3.5" customHeight="1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3.5" customHeight="1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149"/>
      <c r="W58" s="86"/>
      <c r="X58" s="20"/>
      <c r="Y58" s="20"/>
      <c r="Z58" s="20"/>
    </row>
    <row r="59" spans="1:26" ht="13.5" customHeight="1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149"/>
      <c r="W59" s="86"/>
      <c r="X59" s="20"/>
      <c r="Y59" s="20"/>
      <c r="Z59" s="20"/>
    </row>
    <row r="60" spans="1:26" ht="13.5" customHeight="1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86"/>
      <c r="X60" s="20"/>
      <c r="Y60" s="20"/>
      <c r="Z60" s="20"/>
    </row>
    <row r="61" spans="1:26" ht="13.5" customHeight="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3.5" customHeight="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3.5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3.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3.5" customHeight="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3.5" customHeight="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3.5" customHeight="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3.5" customHeight="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3.5" customHeight="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3.5" customHeight="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3.5" customHeight="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3.5" customHeight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3.5" customHeight="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3.5" customHeight="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3.5" customHeight="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3.5" customHeight="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3.5" customHeight="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3.5" customHeight="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3.5" customHeight="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3.5" customHeight="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3.5" customHeight="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3.5" customHeight="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3.5" customHeight="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3.5" customHeight="1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3.5" customHeight="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3.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3.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3.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3.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3.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3.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3.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3.5" customHeight="1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3.5" customHeight="1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3.5" customHeight="1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3.5" customHeight="1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3.5" customHeight="1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3.5" customHeight="1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3.5" customHeight="1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3.5" customHeight="1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3.5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3.5" customHeight="1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3.5" customHeight="1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3.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3.5" customHeight="1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3.5" customHeight="1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3.5" customHeight="1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3.5" customHeight="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3.5" customHeight="1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3.5" customHeight="1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3.5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3.5" customHeight="1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3.5" customHeight="1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3.5" customHeight="1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3.5" customHeight="1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3.5" customHeight="1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3.5" customHeight="1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3.5" customHeigh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3.5" customHeight="1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3.5" customHeight="1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3.5" customHeight="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3.5" customHeight="1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3.5" customHeight="1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3.5" customHeight="1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3.5" customHeight="1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3.5" customHeight="1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3.5" customHeight="1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3.5" customHeight="1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3.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3.5" customHeight="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3.5" customHeight="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3.5" customHeight="1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3.5" customHeight="1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3.5" customHeight="1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3.5" customHeight="1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3.5" customHeight="1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3.5" customHeight="1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3.5" customHeight="1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3.5" customHeight="1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3.5" customHeight="1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3.5" customHeight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3.5" customHeight="1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3.5" customHeight="1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3.5" customHeight="1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3.5" customHeight="1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3.5" customHeight="1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3.5" customHeight="1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3.5" customHeight="1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3.5" customHeight="1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3.5" customHeight="1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3.5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3.5" customHeight="1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3.5" customHeight="1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3.5" customHeight="1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3.5" customHeight="1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3.5" customHeight="1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3.5" customHeight="1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3.5" customHeight="1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3.5" customHeight="1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3.5" customHeight="1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3.5" customHeight="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3.5" customHeight="1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3.5" customHeight="1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3.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3.5" customHeight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3.5" customHeight="1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3.5" customHeight="1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3.5" customHeight="1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3.5" customHeight="1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3.5" customHeight="1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3.5" customHeight="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3.5" customHeight="1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3.5" customHeight="1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3.5" customHeight="1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3.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3.5" customHeigh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3.5" customHeight="1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3.5" customHeight="1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3.5" customHeight="1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3.5" customHeight="1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3.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3.5" customHeight="1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3.5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3.5" customHeight="1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3.5" customHeight="1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3.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3.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3.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3.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3.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3.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3.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3.5" customHeight="1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3.5" customHeight="1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3.5" customHeight="1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3.5" customHeight="1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3.5" customHeight="1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3.5" customHeight="1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3.5" customHeight="1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3.5" customHeight="1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3.5" customHeight="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3.5" customHeight="1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3.5" customHeight="1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3.5" customHeight="1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3.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3.5" customHeight="1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3.5" customHeight="1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3.5" customHeight="1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3.5" customHeight="1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3.5" customHeight="1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3.5" customHeight="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3.5" customHeight="1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3.5" customHeight="1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3.5" customHeight="1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3.5" customHeight="1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3.5" customHeight="1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3.5" customHeight="1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3.5" customHeight="1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3.5" customHeight="1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3.5" customHeight="1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3.5" customHeight="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3.5" customHeight="1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3.5" customHeight="1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3.5" customHeight="1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3.5" customHeight="1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3.5" customHeight="1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3.5" customHeight="1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3.5" customHeight="1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3.5" customHeight="1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3.5" customHeight="1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3.5" customHeight="1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3.5" customHeight="1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3.5" customHeight="1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3.5" customHeight="1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3.5" customHeight="1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3.5" customHeight="1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3.5" customHeight="1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3.5" customHeight="1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3.5" customHeight="1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3.5" customHeight="1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3.5" customHeight="1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3.5" customHeight="1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3.5" customHeight="1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3.5" customHeight="1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3.5" customHeight="1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3.5" customHeight="1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3.5" customHeight="1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3.5" customHeight="1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3.5" customHeight="1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3.5" customHeight="1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3.5" customHeight="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3.5" customHeight="1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3.5" customHeight="1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3.5" customHeight="1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3.5" customHeight="1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3.5" customHeight="1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3.5" customHeight="1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3.5" customHeight="1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3.5" customHeight="1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3.5" customHeight="1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3.5" customHeight="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3.5" customHeight="1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3.5" customHeight="1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3.5" customHeight="1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3.5" customHeight="1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3.5" customHeight="1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3.5" customHeight="1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3.5" customHeight="1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3.5" customHeight="1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3.5" customHeight="1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3.5" customHeight="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3.5" customHeight="1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3.5" customHeight="1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3.5" customHeight="1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3.5" customHeight="1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3.5" customHeight="1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3.5" customHeight="1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3.5" customHeight="1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3.5" customHeight="1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3.5" customHeight="1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3.5" customHeight="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3.5" customHeight="1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3.5" customHeight="1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3.5" customHeight="1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3.5" customHeight="1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3.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3.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3.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3.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3.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3.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3.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3.5" customHeight="1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3.5" customHeight="1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3.5" customHeight="1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3.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3.5" customHeight="1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3.5" customHeight="1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3.5" customHeight="1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3.5" customHeight="1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3.5" customHeight="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3.5" customHeight="1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3.5" customHeight="1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3.5" customHeight="1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3.5" customHeight="1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3.5" customHeight="1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3.5" customHeight="1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3.5" customHeight="1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3.5" customHeight="1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3.5" customHeight="1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3.5" customHeight="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3.5" customHeight="1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3.5" customHeight="1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3.5" customHeight="1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3.5" customHeight="1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3.5" customHeight="1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3.5" customHeight="1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3.5" customHeight="1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3.5" customHeight="1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3.5" customHeight="1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3.5" customHeight="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3.5" customHeight="1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3.5" customHeight="1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3.5" customHeight="1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3.5" customHeight="1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3.5" customHeight="1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3.5" customHeight="1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3.5" customHeight="1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3.5" customHeight="1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3.5" customHeight="1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3.5" customHeight="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3.5" customHeight="1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3.5" customHeight="1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3.5" customHeight="1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3.5" customHeight="1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3.5" customHeight="1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3.5" customHeight="1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3.5" customHeight="1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3.5" customHeight="1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3.5" customHeight="1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3.5" customHeight="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3.5" customHeight="1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3.5" customHeight="1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3.5" customHeight="1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3.5" customHeight="1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3.5" customHeight="1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3.5" customHeight="1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3.5" customHeight="1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3.5" customHeight="1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3.5" customHeight="1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3.5" customHeight="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3.5" customHeight="1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3.5" customHeight="1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3.5" customHeight="1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3.5" customHeight="1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3.5" customHeight="1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3.5" customHeight="1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3.5" customHeight="1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3.5" customHeight="1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3.5" customHeight="1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3.5" customHeight="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3.5" customHeight="1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3.5" customHeight="1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3.5" customHeight="1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3.5" customHeight="1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3.5" customHeight="1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3.5" customHeight="1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3.5" customHeight="1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3.5" customHeight="1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3.5" customHeight="1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3.5" customHeight="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3.5" customHeight="1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3.5" customHeight="1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3.5" customHeight="1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3.5" customHeight="1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3.5" customHeight="1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3.5" customHeight="1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3.5" customHeight="1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3.5" customHeight="1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3.5" customHeight="1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3.5" customHeight="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3.5" customHeight="1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3.5" customHeight="1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3.5" customHeight="1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3.5" customHeight="1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3.5" customHeight="1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3.5" customHeight="1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3.5" customHeight="1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3.5" customHeight="1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3.5" customHeight="1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3.5" customHeight="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3.5" customHeight="1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3.5" customHeight="1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3.5" customHeight="1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3.5" customHeight="1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3.5" customHeight="1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3.5" customHeight="1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3.5" customHeight="1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3.5" customHeight="1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3.5" customHeight="1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3.5" customHeight="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3.5" customHeight="1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3.5" customHeight="1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3.5" customHeight="1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3.5" customHeight="1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3.5" customHeight="1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3.5" customHeight="1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3.5" customHeight="1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3.5" customHeight="1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3.5" customHeight="1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3.5" customHeight="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3.5" customHeight="1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3.5" customHeight="1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3.5" customHeight="1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3.5" customHeight="1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3.5" customHeight="1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3.5" customHeight="1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3.5" customHeight="1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3.5" customHeight="1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3.5" customHeight="1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3.5" customHeight="1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3.5" customHeight="1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3.5" customHeight="1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3.5" customHeight="1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3.5" customHeight="1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3.5" customHeight="1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3.5" customHeight="1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3.5" customHeight="1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3.5" customHeight="1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3.5" customHeight="1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3.5" customHeight="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3.5" customHeight="1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3.5" customHeight="1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3.5" customHeight="1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3.5" customHeight="1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3.5" customHeight="1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3.5" customHeight="1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3.5" customHeight="1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3.5" customHeight="1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3.5" customHeight="1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3.5" customHeight="1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3.5" customHeight="1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3.5" customHeight="1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3.5" customHeight="1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3.5" customHeight="1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3.5" customHeight="1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3.5" customHeight="1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3.5" customHeight="1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3.5" customHeight="1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3.5" customHeight="1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3.5" customHeight="1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3.5" customHeight="1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3.5" customHeight="1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3.5" customHeight="1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3.5" customHeight="1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3.5" customHeight="1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3.5" customHeight="1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3.5" customHeight="1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3.5" customHeight="1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3.5" customHeight="1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3.5" customHeight="1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3.5" customHeight="1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3.5" customHeight="1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3.5" customHeight="1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3.5" customHeight="1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3.5" customHeight="1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3.5" customHeight="1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3.5" customHeight="1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3.5" customHeight="1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3.5" customHeight="1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3.5" customHeight="1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3.5" customHeight="1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3.5" customHeight="1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3.5" customHeight="1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3.5" customHeight="1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3.5" customHeight="1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3.5" customHeight="1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3.5" customHeight="1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3.5" customHeight="1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3.5" customHeight="1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3.5" customHeight="1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3.5" customHeight="1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3.5" customHeight="1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3.5" customHeight="1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3.5" customHeight="1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3.5" customHeight="1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3.5" customHeight="1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3.5" customHeight="1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3.5" customHeight="1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3.5" customHeight="1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3.5" customHeight="1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3.5" customHeight="1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3.5" customHeight="1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3.5" customHeight="1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3.5" customHeight="1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3.5" customHeight="1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3.5" customHeight="1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3.5" customHeight="1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3.5" customHeight="1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3.5" customHeight="1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3.5" customHeight="1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3.5" customHeight="1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3.5" customHeight="1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3.5" customHeight="1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3.5" customHeight="1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3.5" customHeight="1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3.5" customHeight="1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3.5" customHeight="1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3.5" customHeight="1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3.5" customHeight="1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3.5" customHeight="1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3.5" customHeight="1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3.5" customHeight="1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3.5" customHeight="1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3.5" customHeight="1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3.5" customHeight="1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3.5" customHeight="1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3.5" customHeight="1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3.5" customHeight="1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3.5" customHeight="1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3.5" customHeight="1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3.5" customHeight="1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3.5" customHeight="1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3.5" customHeight="1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3.5" customHeight="1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3.5" customHeight="1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3.5" customHeight="1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3.5" customHeight="1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3.5" customHeight="1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3.5" customHeight="1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3.5" customHeight="1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3.5" customHeight="1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3.5" customHeight="1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3.5" customHeight="1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3.5" customHeight="1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3.5" customHeight="1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3.5" customHeight="1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3.5" customHeight="1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3.5" customHeight="1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3.5" customHeight="1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3.5" customHeight="1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3.5" customHeight="1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3.5" customHeight="1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3.5" customHeight="1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3.5" customHeight="1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3.5" customHeight="1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3.5" customHeight="1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3.5" customHeight="1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3.5" customHeight="1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3.5" customHeight="1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3.5" customHeight="1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3.5" customHeight="1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3.5" customHeight="1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3.5" customHeight="1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3.5" customHeight="1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3.5" customHeight="1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3.5" customHeight="1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3.5" customHeight="1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3.5" customHeight="1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3.5" customHeight="1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3.5" customHeight="1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3.5" customHeight="1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3.5" customHeight="1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3.5" customHeight="1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3.5" customHeight="1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3.5" customHeight="1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3.5" customHeight="1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3.5" customHeight="1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3.5" customHeight="1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3.5" customHeight="1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3.5" customHeight="1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3.5" customHeight="1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3.5" customHeight="1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3.5" customHeight="1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3.5" customHeight="1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3.5" customHeight="1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3.5" customHeight="1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3.5" customHeight="1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3.5" customHeight="1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3.5" customHeight="1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3.5" customHeight="1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3.5" customHeight="1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3.5" customHeight="1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3.5" customHeight="1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3.5" customHeight="1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3.5" customHeight="1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3.5" customHeight="1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3.5" customHeight="1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3.5" customHeight="1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3.5" customHeight="1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3.5" customHeight="1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3.5" customHeight="1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3.5" customHeight="1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3.5" customHeight="1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3.5" customHeight="1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3.5" customHeight="1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3.5" customHeight="1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3.5" customHeight="1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3.5" customHeight="1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3.5" customHeight="1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3.5" customHeight="1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3.5" customHeight="1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3.5" customHeight="1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3.5" customHeight="1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3.5" customHeight="1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3.5" customHeight="1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3.5" customHeight="1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3.5" customHeight="1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3.5" customHeight="1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3.5" customHeight="1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3.5" customHeight="1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3.5" customHeight="1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3.5" customHeight="1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3.5" customHeight="1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3.5" customHeight="1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3.5" customHeight="1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3.5" customHeight="1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3.5" customHeight="1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3.5" customHeight="1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3.5" customHeight="1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3.5" customHeight="1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3.5" customHeight="1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3.5" customHeight="1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3.5" customHeight="1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3.5" customHeight="1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3.5" customHeight="1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3.5" customHeight="1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3.5" customHeight="1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3.5" customHeight="1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3.5" customHeight="1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3.5" customHeight="1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3.5" customHeight="1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3.5" customHeight="1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3.5" customHeight="1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3.5" customHeight="1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3.5" customHeight="1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3.5" customHeight="1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3.5" customHeight="1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3.5" customHeight="1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3.5" customHeight="1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3.5" customHeight="1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3.5" customHeight="1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3.5" customHeight="1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3.5" customHeight="1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3.5" customHeight="1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3.5" customHeight="1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3.5" customHeight="1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3.5" customHeight="1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3.5" customHeight="1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3.5" customHeight="1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3.5" customHeight="1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3.5" customHeight="1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3.5" customHeight="1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3.5" customHeight="1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3.5" customHeight="1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3.5" customHeight="1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3.5" customHeight="1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3.5" customHeight="1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3.5" customHeight="1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3.5" customHeight="1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3.5" customHeight="1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3.5" customHeight="1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3.5" customHeight="1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3.5" customHeight="1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3.5" customHeight="1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3.5" customHeight="1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3.5" customHeight="1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3.5" customHeight="1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3.5" customHeight="1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3.5" customHeight="1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3.5" customHeight="1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3.5" customHeight="1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3.5" customHeight="1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3.5" customHeight="1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3.5" customHeight="1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3.5" customHeight="1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3.5" customHeight="1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3.5" customHeight="1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3.5" customHeight="1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3.5" customHeight="1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3.5" customHeight="1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3.5" customHeight="1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3.5" customHeight="1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3.5" customHeight="1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3.5" customHeight="1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3.5" customHeight="1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3.5" customHeight="1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3.5" customHeight="1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3.5" customHeight="1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3.5" customHeight="1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3.5" customHeight="1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3.5" customHeight="1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3.5" customHeight="1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3.5" customHeight="1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3.5" customHeight="1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3.5" customHeight="1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3.5" customHeight="1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3.5" customHeight="1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3.5" customHeight="1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3.5" customHeight="1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3.5" customHeight="1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3.5" customHeight="1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3.5" customHeight="1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3.5" customHeight="1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3.5" customHeight="1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3.5" customHeight="1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3.5" customHeight="1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3.5" customHeight="1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3.5" customHeight="1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3.5" customHeight="1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3.5" customHeight="1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3.5" customHeight="1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3.5" customHeight="1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3.5" customHeight="1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3.5" customHeight="1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3.5" customHeight="1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3.5" customHeight="1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3.5" customHeight="1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3.5" customHeight="1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3.5" customHeight="1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3.5" customHeight="1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3.5" customHeight="1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3.5" customHeight="1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3.5" customHeight="1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3.5" customHeight="1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3.5" customHeight="1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3.5" customHeight="1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3.5" customHeight="1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3.5" customHeight="1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3.5" customHeight="1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3.5" customHeight="1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3.5" customHeight="1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3.5" customHeight="1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3.5" customHeight="1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3.5" customHeight="1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3.5" customHeight="1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3.5" customHeight="1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3.5" customHeight="1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3.5" customHeight="1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3.5" customHeight="1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3.5" customHeight="1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3.5" customHeight="1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3.5" customHeight="1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3.5" customHeight="1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3.5" customHeight="1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3.5" customHeight="1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3.5" customHeight="1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3.5" customHeight="1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3.5" customHeight="1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3.5" customHeight="1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3.5" customHeight="1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3.5" customHeight="1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3.5" customHeight="1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3.5" customHeight="1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3.5" customHeight="1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3.5" customHeight="1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3.5" customHeight="1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3.5" customHeight="1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3.5" customHeight="1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3.5" customHeight="1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3.5" customHeight="1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3.5" customHeight="1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3.5" customHeight="1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3.5" customHeight="1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3.5" customHeight="1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3.5" customHeight="1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3.5" customHeight="1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3.5" customHeight="1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3.5" customHeight="1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3.5" customHeight="1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3.5" customHeight="1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3.5" customHeight="1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3.5" customHeight="1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3.5" customHeight="1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3.5" customHeight="1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3.5" customHeight="1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3.5" customHeight="1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3.5" customHeight="1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3.5" customHeight="1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3.5" customHeight="1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3.5" customHeight="1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3.5" customHeight="1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3.5" customHeight="1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3.5" customHeight="1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3.5" customHeight="1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3.5" customHeight="1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3.5" customHeight="1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3.5" customHeight="1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3.5" customHeight="1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3.5" customHeight="1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3.5" customHeight="1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3.5" customHeight="1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3.5" customHeight="1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3.5" customHeight="1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3.5" customHeight="1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3.5" customHeight="1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3.5" customHeight="1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3.5" customHeight="1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3.5" customHeight="1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3.5" customHeight="1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3.5" customHeight="1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3.5" customHeight="1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3.5" customHeight="1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3.5" customHeight="1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3.5" customHeight="1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3.5" customHeight="1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3.5" customHeight="1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3.5" customHeight="1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3.5" customHeight="1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3.5" customHeight="1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3.5" customHeight="1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3.5" customHeight="1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3.5" customHeight="1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3.5" customHeight="1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3.5" customHeight="1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3.5" customHeight="1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3.5" customHeight="1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3.5" customHeight="1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3.5" customHeight="1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3.5" customHeight="1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3.5" customHeight="1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3.5" customHeight="1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3.5" customHeight="1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3.5" customHeight="1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3.5" customHeight="1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3.5" customHeight="1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3.5" customHeight="1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3.5" customHeight="1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3.5" customHeight="1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3.5" customHeight="1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3.5" customHeight="1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3.5" customHeight="1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3.5" customHeight="1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3.5" customHeight="1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3.5" customHeight="1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3.5" customHeight="1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3.5" customHeight="1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3.5" customHeight="1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3.5" customHeight="1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3.5" customHeight="1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3.5" customHeight="1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3.5" customHeight="1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3.5" customHeight="1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3.5" customHeight="1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3.5" customHeight="1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3.5" customHeight="1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3.5" customHeight="1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3.5" customHeight="1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3.5" customHeight="1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3.5" customHeight="1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3.5" customHeight="1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3.5" customHeight="1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3.5" customHeight="1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3.5" customHeight="1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3.5" customHeight="1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3.5" customHeight="1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3.5" customHeight="1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3.5" customHeight="1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3.5" customHeight="1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3.5" customHeight="1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3.5" customHeight="1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3.5" customHeight="1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3.5" customHeight="1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3.5" customHeight="1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3.5" customHeight="1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3.5" customHeight="1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3.5" customHeight="1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3.5" customHeight="1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3.5" customHeight="1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3.5" customHeight="1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3.5" customHeight="1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3.5" customHeight="1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3.5" customHeight="1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3.5" customHeight="1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3.5" customHeight="1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3.5" customHeight="1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3.5" customHeight="1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3.5" customHeight="1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3.5" customHeight="1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3.5" customHeight="1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3.5" customHeight="1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3.5" customHeight="1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3.5" customHeight="1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3.5" customHeight="1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3.5" customHeight="1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3.5" customHeight="1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3.5" customHeight="1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3.5" customHeight="1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3.5" customHeight="1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3.5" customHeight="1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3.5" customHeight="1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3.5" customHeight="1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3.5" customHeight="1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3.5" customHeight="1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3.5" customHeight="1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3.5" customHeight="1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3.5" customHeight="1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3.5" customHeight="1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3.5" customHeight="1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3.5" customHeight="1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3.5" customHeight="1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3.5" customHeight="1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3.5" customHeight="1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3.5" customHeight="1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3.5" customHeight="1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3.5" customHeight="1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3.5" customHeight="1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3.5" customHeight="1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3.5" customHeight="1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3.5" customHeight="1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3.5" customHeight="1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3.5" customHeight="1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3.5" customHeight="1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3.5" customHeight="1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3.5" customHeight="1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3.5" customHeight="1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3.5" customHeight="1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3.5" customHeight="1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3.5" customHeight="1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3.5" customHeight="1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3.5" customHeight="1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3.5" customHeight="1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3.5" customHeight="1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3.5" customHeight="1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3.5" customHeight="1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3.5" customHeight="1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3.5" customHeight="1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3.5" customHeight="1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3.5" customHeight="1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3.5" customHeight="1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3.5" customHeight="1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3.5" customHeight="1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3.5" customHeight="1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3.5" customHeight="1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3.5" customHeight="1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3.5" customHeight="1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3.5" customHeight="1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3.5" customHeight="1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3.5" customHeight="1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3.5" customHeight="1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3.5" customHeight="1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3.5" customHeight="1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3.5" customHeight="1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3.5" customHeight="1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3.5" customHeight="1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3.5" customHeight="1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3.5" customHeight="1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3.5" customHeight="1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3.5" customHeight="1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3.5" customHeight="1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3.5" customHeight="1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3.5" customHeight="1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3.5" customHeight="1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3.5" customHeight="1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3.5" customHeight="1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3.5" customHeight="1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3.5" customHeight="1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3.5" customHeight="1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3.5" customHeight="1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3.5" customHeight="1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3.5" customHeight="1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3.5" customHeight="1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3.5" customHeight="1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3.5" customHeight="1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3.5" customHeight="1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3.5" customHeight="1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3.5" customHeight="1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3.5" customHeight="1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3.5" customHeight="1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3.5" customHeight="1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3.5" customHeight="1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3.5" customHeight="1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3.5" customHeight="1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3.5" customHeight="1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3.5" customHeight="1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3.5" customHeight="1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3.5" customHeight="1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3.5" customHeight="1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3.5" customHeight="1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3.5" customHeight="1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3.5" customHeight="1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3.5" customHeight="1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3.5" customHeight="1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3.5" customHeight="1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3.5" customHeight="1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3.5" customHeight="1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3.5" customHeight="1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3.5" customHeight="1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3.5" customHeight="1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3.5" customHeight="1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3.5" customHeight="1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3.5" customHeight="1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3.5" customHeight="1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3.5" customHeight="1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3.5" customHeight="1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3.5" customHeight="1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3.5" customHeight="1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3.5" customHeight="1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3.5" customHeight="1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3.5" customHeight="1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phoneticPr fontId="18"/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00"/>
  <sheetViews>
    <sheetView workbookViewId="0">
      <pane ySplit="3" topLeftCell="A4" activePane="bottomLeft" state="frozen"/>
      <selection pane="bottomLeft" activeCell="B5" sqref="B5"/>
    </sheetView>
  </sheetViews>
  <sheetFormatPr defaultColWidth="12.625" defaultRowHeight="15" customHeight="1"/>
  <cols>
    <col min="1" max="1" width="3.125" customWidth="1"/>
    <col min="2" max="2" width="11" customWidth="1"/>
    <col min="3" max="3" width="6.375" customWidth="1"/>
    <col min="4" max="17" width="7" customWidth="1"/>
    <col min="18" max="18" width="3.375" customWidth="1"/>
    <col min="19" max="19" width="9" customWidth="1"/>
    <col min="20" max="20" width="6.25" customWidth="1"/>
    <col min="21" max="23" width="9" customWidth="1"/>
    <col min="24" max="26" width="8" customWidth="1"/>
  </cols>
  <sheetData>
    <row r="1" spans="1:26" ht="19.5" customHeight="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9.5" customHeight="1">
      <c r="A2" s="191"/>
      <c r="B2" s="191"/>
      <c r="C2" s="191" t="s">
        <v>194</v>
      </c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20" t="s">
        <v>149</v>
      </c>
      <c r="T2" s="20">
        <f>COUNT(C5:N56)</f>
        <v>493</v>
      </c>
      <c r="U2" s="191"/>
      <c r="V2" s="191"/>
      <c r="W2" s="191"/>
      <c r="X2" s="191"/>
      <c r="Y2" s="191"/>
      <c r="Z2" s="191"/>
    </row>
    <row r="3" spans="1:26" ht="19.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 t="s">
        <v>191</v>
      </c>
      <c r="P3" s="20"/>
      <c r="Q3" s="20"/>
      <c r="R3" s="20"/>
      <c r="S3" s="20" t="s">
        <v>178</v>
      </c>
      <c r="T3" s="29">
        <f>COUNTBLANK(C5:N56)-12*6</f>
        <v>59</v>
      </c>
      <c r="U3" s="20"/>
      <c r="V3" s="20"/>
      <c r="W3" s="20"/>
      <c r="X3" s="20"/>
      <c r="Y3" s="20"/>
      <c r="Z3" s="20"/>
    </row>
    <row r="4" spans="1:26" ht="19.5" customHeight="1">
      <c r="A4" s="89"/>
      <c r="B4" s="194" t="s">
        <v>1</v>
      </c>
      <c r="C4" s="195" t="s">
        <v>152</v>
      </c>
      <c r="D4" s="196" t="s">
        <v>153</v>
      </c>
      <c r="E4" s="196" t="s">
        <v>154</v>
      </c>
      <c r="F4" s="196" t="s">
        <v>155</v>
      </c>
      <c r="G4" s="196" t="s">
        <v>156</v>
      </c>
      <c r="H4" s="196" t="s">
        <v>157</v>
      </c>
      <c r="I4" s="196" t="s">
        <v>158</v>
      </c>
      <c r="J4" s="196" t="s">
        <v>159</v>
      </c>
      <c r="K4" s="196" t="s">
        <v>160</v>
      </c>
      <c r="L4" s="196" t="s">
        <v>161</v>
      </c>
      <c r="M4" s="196" t="s">
        <v>162</v>
      </c>
      <c r="N4" s="197" t="s">
        <v>163</v>
      </c>
      <c r="O4" s="251" t="s">
        <v>165</v>
      </c>
      <c r="P4" s="252" t="s">
        <v>166</v>
      </c>
      <c r="Q4" s="253" t="s">
        <v>167</v>
      </c>
      <c r="R4" s="20"/>
      <c r="S4" s="20"/>
      <c r="T4" s="20"/>
      <c r="U4" s="20"/>
      <c r="V4" s="20"/>
      <c r="W4" s="20"/>
      <c r="X4" s="20"/>
      <c r="Y4" s="20"/>
      <c r="Z4" s="20"/>
    </row>
    <row r="5" spans="1:26" ht="19.5" customHeight="1">
      <c r="A5" s="97">
        <v>1</v>
      </c>
      <c r="B5" s="203" t="s">
        <v>2</v>
      </c>
      <c r="C5" s="256">
        <v>27.97290209940536</v>
      </c>
      <c r="D5" s="257">
        <v>31.933587339616853</v>
      </c>
      <c r="E5" s="257">
        <v>19.338894965638101</v>
      </c>
      <c r="F5" s="257">
        <v>8.9839045521081307</v>
      </c>
      <c r="G5" s="257">
        <v>13.928746576310143</v>
      </c>
      <c r="H5" s="257">
        <v>18.008782298044245</v>
      </c>
      <c r="I5" s="257">
        <v>13.753604858571835</v>
      </c>
      <c r="J5" s="257">
        <v>20.532428174592308</v>
      </c>
      <c r="K5" s="257">
        <v>28.353724059253409</v>
      </c>
      <c r="L5" s="257">
        <v>26.042112120447431</v>
      </c>
      <c r="M5" s="257">
        <v>25.811410833302062</v>
      </c>
      <c r="N5" s="258">
        <v>16.622752613575461</v>
      </c>
      <c r="O5" s="259">
        <f>MAX(C5:N5)</f>
        <v>31.933587339616853</v>
      </c>
      <c r="P5" s="260">
        <f>MIN(C5:N5)</f>
        <v>8.9839045521081307</v>
      </c>
      <c r="Q5" s="259">
        <f>(mm!C5*H!C5+mm!D5*H!D5+mm!E5*H!E5+mm!F5*H!F5+mm!G5*H!G5+mm!H5*H!H5+mm!I5*H!I5+mm!J5*H!J5+mm!K5*H!K5+mm!L5*H!L5+mm!M5*H!M5+mm!N5*H!N5)/mm!O5</f>
        <v>20.212765886137507</v>
      </c>
      <c r="R5" s="20"/>
      <c r="S5" s="184" t="s">
        <v>179</v>
      </c>
      <c r="T5" s="20"/>
      <c r="U5" s="20"/>
      <c r="V5" s="20"/>
      <c r="W5" s="20"/>
      <c r="X5" s="20"/>
      <c r="Y5" s="20"/>
      <c r="Z5" s="20"/>
    </row>
    <row r="6" spans="1:26" ht="19.5" customHeight="1">
      <c r="A6" s="110">
        <v>2</v>
      </c>
      <c r="B6" s="203" t="s">
        <v>3</v>
      </c>
      <c r="C6" s="256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8"/>
      <c r="O6" s="256"/>
      <c r="P6" s="257"/>
      <c r="Q6" s="256"/>
      <c r="R6" s="20"/>
      <c r="S6" s="187" t="s">
        <v>180</v>
      </c>
      <c r="T6" s="20"/>
      <c r="U6" s="20"/>
      <c r="V6" s="20"/>
      <c r="W6" s="20"/>
      <c r="X6" s="20"/>
      <c r="Y6" s="20"/>
      <c r="Z6" s="20"/>
    </row>
    <row r="7" spans="1:26" ht="19.5" customHeight="1">
      <c r="A7" s="110">
        <v>3</v>
      </c>
      <c r="B7" s="203" t="s">
        <v>4</v>
      </c>
      <c r="C7" s="256">
        <v>5.8884365535558842</v>
      </c>
      <c r="D7" s="257">
        <v>21.877616239495527</v>
      </c>
      <c r="E7" s="257">
        <v>19.498445997580465</v>
      </c>
      <c r="F7" s="257">
        <v>5.7543993733715668</v>
      </c>
      <c r="G7" s="257">
        <v>25.703957827688658</v>
      </c>
      <c r="H7" s="257">
        <v>15.488166189124829</v>
      </c>
      <c r="I7" s="257">
        <v>15.488166189124829</v>
      </c>
      <c r="J7" s="257">
        <v>13.489628825916535</v>
      </c>
      <c r="K7" s="257">
        <v>20.892961308540418</v>
      </c>
      <c r="L7" s="257">
        <v>23.442288153199236</v>
      </c>
      <c r="M7" s="257">
        <v>25.118864315095834</v>
      </c>
      <c r="N7" s="258">
        <v>9.1201083935590983</v>
      </c>
      <c r="O7" s="256">
        <f t="shared" ref="O7:O12" si="0">MAX(C7:N7)</f>
        <v>25.703957827688658</v>
      </c>
      <c r="P7" s="257">
        <f t="shared" ref="P7:P12" si="1">MIN(C7:N7)</f>
        <v>5.7543993733715668</v>
      </c>
      <c r="Q7" s="256">
        <f>(mm!C7*H!C7+mm!D7*H!D7+mm!E7*H!E7+mm!F7*H!F7+mm!G7*H!G7+mm!H7*H!H7+mm!I7*H!I7+mm!J7*H!J7+mm!K7*H!K7+mm!L7*H!L7+mm!M7*H!M7+mm!N7*H!N7)/mm!O7</f>
        <v>15.682420364720228</v>
      </c>
      <c r="R7" s="20"/>
      <c r="S7" s="205" t="s">
        <v>174</v>
      </c>
      <c r="T7" s="20"/>
      <c r="U7" s="20"/>
      <c r="V7" s="20"/>
      <c r="W7" s="20"/>
      <c r="X7" s="20"/>
      <c r="Y7" s="20"/>
      <c r="Z7" s="20"/>
    </row>
    <row r="8" spans="1:26" ht="19.5" customHeight="1">
      <c r="A8" s="110">
        <v>4</v>
      </c>
      <c r="B8" s="203" t="s">
        <v>5</v>
      </c>
      <c r="C8" s="256"/>
      <c r="D8" s="257"/>
      <c r="E8" s="257"/>
      <c r="F8" s="257"/>
      <c r="G8" s="257"/>
      <c r="H8" s="257"/>
      <c r="I8" s="257">
        <v>5.4954087385762493</v>
      </c>
      <c r="J8" s="257">
        <v>13.182567385564075</v>
      </c>
      <c r="K8" s="257">
        <v>22.908676527677759</v>
      </c>
      <c r="L8" s="257">
        <v>7.2443596007499069</v>
      </c>
      <c r="M8" s="257">
        <v>26.302679918953825</v>
      </c>
      <c r="N8" s="258">
        <v>13.803842646028839</v>
      </c>
      <c r="O8" s="256">
        <f t="shared" si="0"/>
        <v>26.302679918953825</v>
      </c>
      <c r="P8" s="257">
        <f t="shared" si="1"/>
        <v>5.4954087385762493</v>
      </c>
      <c r="Q8" s="263">
        <f>(mm!C8*H!C8+mm!D8*H!D8+mm!E8*H!E8+mm!F8*H!F8+mm!G8*H!G8+mm!H8*H!H8+mm!I8*H!I8+mm!J8*H!J8+mm!K8*H!K8+mm!L8*H!L8+mm!M8*H!M8+mm!N8*H!N8)/mm!O8</f>
        <v>12.329051948139751</v>
      </c>
      <c r="R8" s="20"/>
      <c r="S8" s="206" t="s">
        <v>181</v>
      </c>
      <c r="T8" s="20"/>
      <c r="U8" s="20"/>
      <c r="V8" s="20"/>
      <c r="W8" s="20"/>
      <c r="X8" s="20"/>
      <c r="Y8" s="20"/>
      <c r="Z8" s="20"/>
    </row>
    <row r="9" spans="1:26" ht="19.5" customHeight="1">
      <c r="A9" s="110">
        <v>5</v>
      </c>
      <c r="B9" s="203" t="s">
        <v>6</v>
      </c>
      <c r="C9" s="256"/>
      <c r="D9" s="257"/>
      <c r="E9" s="257">
        <v>10.471285480508985</v>
      </c>
      <c r="F9" s="257"/>
      <c r="G9" s="257">
        <v>14.791083881682074</v>
      </c>
      <c r="H9" s="257"/>
      <c r="I9" s="257">
        <v>10.232929922807537</v>
      </c>
      <c r="J9" s="257"/>
      <c r="K9" s="257"/>
      <c r="L9" s="257"/>
      <c r="M9" s="257">
        <v>28.183829312644562</v>
      </c>
      <c r="N9" s="258"/>
      <c r="O9" s="256">
        <f t="shared" si="0"/>
        <v>28.183829312644562</v>
      </c>
      <c r="P9" s="257">
        <f t="shared" si="1"/>
        <v>10.232929922807537</v>
      </c>
      <c r="Q9" s="263">
        <f>(mm!C9*H!C9+mm!D9*H!D9+mm!E9*H!E9+mm!F9*H!F9+mm!G9*H!G9+mm!H9*H!H9+mm!I9*H!I9+mm!J9*H!J9+mm!K9*H!K9+mm!L9*H!L9+mm!M9*H!M9+mm!N9*H!N9)/mm!O9</f>
        <v>16.467363717756726</v>
      </c>
      <c r="R9" s="20"/>
      <c r="S9" s="20"/>
      <c r="T9" s="20"/>
      <c r="U9" s="20"/>
      <c r="V9" s="20"/>
      <c r="W9" s="20"/>
      <c r="X9" s="20"/>
      <c r="Y9" s="20"/>
      <c r="Z9" s="20"/>
    </row>
    <row r="10" spans="1:26" ht="19.5" customHeight="1">
      <c r="A10" s="110">
        <v>6</v>
      </c>
      <c r="B10" s="203" t="s">
        <v>7</v>
      </c>
      <c r="C10" s="264">
        <v>7.0372652893049539</v>
      </c>
      <c r="D10" s="257">
        <v>4.0908662789980328</v>
      </c>
      <c r="E10" s="257">
        <v>9.0517180874519862</v>
      </c>
      <c r="F10" s="257">
        <v>6.9987738584802548</v>
      </c>
      <c r="G10" s="257">
        <v>10.661155481633346</v>
      </c>
      <c r="H10" s="257">
        <v>10.752396563333047</v>
      </c>
      <c r="I10" s="257">
        <v>8.8886892105475699</v>
      </c>
      <c r="J10" s="257">
        <v>16.197211975371815</v>
      </c>
      <c r="K10" s="257">
        <v>26.180675735517326</v>
      </c>
      <c r="L10" s="257">
        <v>15.658252853711359</v>
      </c>
      <c r="M10" s="257">
        <v>21.955858909489329</v>
      </c>
      <c r="N10" s="258">
        <v>9.2395285853186255</v>
      </c>
      <c r="O10" s="256">
        <f t="shared" si="0"/>
        <v>26.180675735517326</v>
      </c>
      <c r="P10" s="257">
        <f t="shared" si="1"/>
        <v>4.0908662789980328</v>
      </c>
      <c r="Q10" s="256">
        <f>(mm!C10*H!C10+mm!D10*H!D10+mm!E10*H!E10+mm!F10*H!F10+mm!G10*H!G10+mm!H10*H!H10+mm!I10*H!I10+mm!J10*H!J10+mm!K10*H!K10+mm!L10*H!L10+mm!M10*H!M10+mm!N10*H!N10)/mm!O10</f>
        <v>10.448893062698849</v>
      </c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9.5" customHeight="1">
      <c r="A11" s="110">
        <v>7</v>
      </c>
      <c r="B11" s="203" t="s">
        <v>8</v>
      </c>
      <c r="C11" s="256">
        <v>10.964781961431854</v>
      </c>
      <c r="D11" s="257">
        <v>13.803842646028839</v>
      </c>
      <c r="E11" s="257">
        <v>7.7624711662869137</v>
      </c>
      <c r="F11" s="257">
        <v>9.5499258602143726</v>
      </c>
      <c r="G11" s="257">
        <v>20.892961308540418</v>
      </c>
      <c r="H11" s="257">
        <v>14.125375446227558</v>
      </c>
      <c r="I11" s="257">
        <v>5.3703179637025338</v>
      </c>
      <c r="J11" s="257">
        <v>37.153522909717289</v>
      </c>
      <c r="K11" s="257">
        <v>26.302679918953825</v>
      </c>
      <c r="L11" s="265"/>
      <c r="M11" s="257">
        <v>14.454397707459282</v>
      </c>
      <c r="N11" s="258">
        <v>6.7608297539198192</v>
      </c>
      <c r="O11" s="256">
        <f t="shared" si="0"/>
        <v>37.153522909717289</v>
      </c>
      <c r="P11" s="257">
        <f t="shared" si="1"/>
        <v>5.3703179637025338</v>
      </c>
      <c r="Q11" s="256">
        <f>(mm!C11*H!C11+mm!D11*H!D11+mm!E11*H!E11+mm!F11*H!F11+mm!G11*H!G11+mm!H11*H!H11+mm!I11*H!I11+mm!J11*H!J11+mm!K11*H!K11+mm!L11*H!L11+mm!M11*H!M11+mm!N11*H!N11)/mm!O11</f>
        <v>12.238821160470199</v>
      </c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9.5" customHeight="1">
      <c r="A12" s="110">
        <v>8</v>
      </c>
      <c r="B12" s="207" t="s">
        <v>10</v>
      </c>
      <c r="C12" s="256">
        <v>9.157041402029245</v>
      </c>
      <c r="D12" s="257">
        <v>9.5478207912690234</v>
      </c>
      <c r="E12" s="257">
        <v>20.758971429205982</v>
      </c>
      <c r="F12" s="257">
        <v>10.565407489898343</v>
      </c>
      <c r="G12" s="257">
        <v>13.340799854179489</v>
      </c>
      <c r="H12" s="257">
        <v>8.0438858873120029</v>
      </c>
      <c r="I12" s="257">
        <v>10.310274009468236</v>
      </c>
      <c r="J12" s="257">
        <v>18.305810223264693</v>
      </c>
      <c r="K12" s="257">
        <v>34.107911868158112</v>
      </c>
      <c r="L12" s="257">
        <v>38.79758971396317</v>
      </c>
      <c r="M12" s="257">
        <v>41.036994672542718</v>
      </c>
      <c r="N12" s="258">
        <v>9.4660745439627529</v>
      </c>
      <c r="O12" s="266">
        <f t="shared" si="0"/>
        <v>41.036994672542718</v>
      </c>
      <c r="P12" s="267">
        <f t="shared" si="1"/>
        <v>8.0438858873120029</v>
      </c>
      <c r="Q12" s="256">
        <f>(mm!C12*H!C12+mm!D12*H!D12+mm!E12*H!E12+mm!F12*H!F12+mm!G12*H!G12+mm!H12*H!H12+mm!I12*H!I12+mm!J12*H!J12+mm!K12*H!K12+mm!L12*H!L12+mm!M12*H!M12+mm!N12*H!N12)/mm!O12</f>
        <v>18.420034453731525</v>
      </c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9.5" customHeight="1">
      <c r="A13" s="124">
        <v>9</v>
      </c>
      <c r="B13" s="219" t="s">
        <v>11</v>
      </c>
      <c r="C13" s="268"/>
      <c r="D13" s="269"/>
      <c r="E13" s="269"/>
      <c r="F13" s="269"/>
      <c r="G13" s="269"/>
      <c r="H13" s="269"/>
      <c r="I13" s="269"/>
      <c r="J13" s="269"/>
      <c r="K13" s="269"/>
      <c r="L13" s="269"/>
      <c r="M13" s="269"/>
      <c r="N13" s="270"/>
      <c r="O13" s="268"/>
      <c r="P13" s="269"/>
      <c r="Q13" s="268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9.5" customHeight="1">
      <c r="A14" s="97">
        <v>10</v>
      </c>
      <c r="B14" s="213" t="s">
        <v>12</v>
      </c>
      <c r="C14" s="271">
        <v>6.456542290346551</v>
      </c>
      <c r="D14" s="272">
        <v>20.417379446695282</v>
      </c>
      <c r="E14" s="273">
        <v>28.840315031266066</v>
      </c>
      <c r="F14" s="273">
        <v>3.8904514499428049</v>
      </c>
      <c r="G14" s="273">
        <v>19.952623149688797</v>
      </c>
      <c r="H14" s="273"/>
      <c r="I14" s="273"/>
      <c r="J14" s="273"/>
      <c r="K14" s="273">
        <v>34.67368504525318</v>
      </c>
      <c r="L14" s="272">
        <v>14.454397707459282</v>
      </c>
      <c r="M14" s="273">
        <v>14.791083881682074</v>
      </c>
      <c r="N14" s="274">
        <v>3.2359365692962814</v>
      </c>
      <c r="O14" s="275">
        <f t="shared" ref="O14:O15" si="2">MAX(C14:N14)</f>
        <v>34.67368504525318</v>
      </c>
      <c r="P14" s="273">
        <f t="shared" ref="P14:P15" si="3">MIN(C14:N14)</f>
        <v>3.2359365692962814</v>
      </c>
      <c r="Q14" s="271">
        <f>(mm!C14*H!C14+mm!D14*H!D14+mm!E14*H!E14+mm!F14*H!F14+mm!G14*H!G14+mm!H14*H!H14+mm!I14*H!I14+mm!J14*H!J14+mm!K14*H!K14+mm!L14*H!L14+mm!M14*H!M14+mm!N14*H!N14)/mm!O14</f>
        <v>11.733692711236143</v>
      </c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9.5" customHeight="1">
      <c r="A15" s="110">
        <v>11</v>
      </c>
      <c r="B15" s="203" t="s">
        <v>13</v>
      </c>
      <c r="C15" s="263">
        <v>5.7543993733715668</v>
      </c>
      <c r="D15" s="276">
        <v>13.489628825916535</v>
      </c>
      <c r="E15" s="257">
        <v>14.686987328905179</v>
      </c>
      <c r="F15" s="257">
        <v>5.4532207670821506</v>
      </c>
      <c r="G15" s="257">
        <v>4.0738027780411308</v>
      </c>
      <c r="H15" s="257">
        <v>3.3113112148259076</v>
      </c>
      <c r="I15" s="257">
        <v>13.182567385564075</v>
      </c>
      <c r="J15" s="257">
        <v>13.489628825916535</v>
      </c>
      <c r="K15" s="257">
        <v>7.0794578438413751</v>
      </c>
      <c r="L15" s="276">
        <v>14.125375446227558</v>
      </c>
      <c r="M15" s="257">
        <v>9.3325430079699068</v>
      </c>
      <c r="N15" s="258">
        <v>4.0738027780411308</v>
      </c>
      <c r="O15" s="256">
        <f t="shared" si="2"/>
        <v>14.686987328905179</v>
      </c>
      <c r="P15" s="257">
        <f t="shared" si="3"/>
        <v>3.3113112148259076</v>
      </c>
      <c r="Q15" s="256">
        <f>(mm!C15*H!C15+mm!D15*H!D15+mm!E15*H!E15+mm!F15*H!F15+mm!G15*H!G15+mm!H15*H!H15+mm!I15*H!I15+mm!J15*H!J15+mm!K15*H!K15+mm!L15*H!L15+mm!M15*H!M15+mm!N15*H!N15)/mm!O15</f>
        <v>8.8362541043064109</v>
      </c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9.5" customHeight="1">
      <c r="A16" s="110">
        <v>12</v>
      </c>
      <c r="B16" s="203" t="s">
        <v>14</v>
      </c>
      <c r="C16" s="256"/>
      <c r="D16" s="257"/>
      <c r="E16" s="257"/>
      <c r="F16" s="257"/>
      <c r="G16" s="257"/>
      <c r="H16" s="257"/>
      <c r="I16" s="257"/>
      <c r="J16" s="257"/>
      <c r="K16" s="257"/>
      <c r="L16" s="257"/>
      <c r="M16" s="257"/>
      <c r="N16" s="258"/>
      <c r="O16" s="256"/>
      <c r="P16" s="257"/>
      <c r="Q16" s="256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9.5" customHeight="1">
      <c r="A17" s="110">
        <v>13</v>
      </c>
      <c r="B17" s="203" t="s">
        <v>15</v>
      </c>
      <c r="C17" s="263">
        <v>10.911750801362901</v>
      </c>
      <c r="D17" s="276">
        <v>40.222108210484492</v>
      </c>
      <c r="E17" s="257">
        <v>30.271555520854736</v>
      </c>
      <c r="F17" s="257">
        <v>13.255434783286244</v>
      </c>
      <c r="G17" s="257">
        <v>29.730778089576734</v>
      </c>
      <c r="H17" s="257">
        <v>21.541169689714764</v>
      </c>
      <c r="I17" s="257">
        <v>43.068276549658762</v>
      </c>
      <c r="J17" s="257">
        <v>18.105888163048899</v>
      </c>
      <c r="K17" s="257">
        <v>12.535639787972061</v>
      </c>
      <c r="L17" s="276">
        <v>18.797661737350662</v>
      </c>
      <c r="M17" s="265">
        <v>0.32359365692962805</v>
      </c>
      <c r="N17" s="258"/>
      <c r="O17" s="256">
        <f>MAX(C17:N17)</f>
        <v>43.068276549658762</v>
      </c>
      <c r="P17" s="257">
        <f>MIN(C17:N17)</f>
        <v>0.32359365692962805</v>
      </c>
      <c r="Q17" s="256">
        <f>(mm!C17*H!C17+mm!D17*H!D17+mm!E17*H!E17+mm!F17*H!F17+mm!G17*H!G17+mm!H17*H!H17+mm!I17*H!I17+mm!J17*H!J17+mm!K17*H!K17+mm!L17*H!L17+mm!M17*H!M17+mm!N17*H!N17)/mm!O17</f>
        <v>23.051570679359688</v>
      </c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9.5" customHeight="1">
      <c r="A18" s="110">
        <v>14</v>
      </c>
      <c r="B18" s="203" t="s">
        <v>16</v>
      </c>
      <c r="C18" s="256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8"/>
      <c r="O18" s="256"/>
      <c r="P18" s="257"/>
      <c r="Q18" s="256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9.5" customHeight="1">
      <c r="A19" s="110">
        <v>15</v>
      </c>
      <c r="B19" s="203" t="s">
        <v>17</v>
      </c>
      <c r="C19" s="256">
        <v>14.454397707459282</v>
      </c>
      <c r="D19" s="276">
        <v>3.3113112148259076</v>
      </c>
      <c r="E19" s="257">
        <v>3.0902954325135927</v>
      </c>
      <c r="F19" s="257">
        <v>6.456542290346551</v>
      </c>
      <c r="G19" s="257">
        <v>6.1659500186148231</v>
      </c>
      <c r="H19" s="257">
        <v>15.135612484362072</v>
      </c>
      <c r="I19" s="257">
        <v>10.232929922807537</v>
      </c>
      <c r="J19" s="257">
        <v>17.378008287493763</v>
      </c>
      <c r="K19" s="257">
        <v>4.7065284011626218</v>
      </c>
      <c r="L19" s="257">
        <v>28.183829312644562</v>
      </c>
      <c r="M19" s="257">
        <v>0.24547089156850282</v>
      </c>
      <c r="N19" s="258">
        <v>2.2387211385683377</v>
      </c>
      <c r="O19" s="256">
        <f t="shared" ref="O19:O29" si="4">MAX(C19:N19)</f>
        <v>28.183829312644562</v>
      </c>
      <c r="P19" s="257">
        <f t="shared" ref="P19:P29" si="5">MIN(C19:N19)</f>
        <v>0.24547089156850282</v>
      </c>
      <c r="Q19" s="256">
        <f>(mm!C19*H!C19+mm!D19*H!D19+mm!E19*H!E19+mm!F19*H!F19+mm!G19*H!G19+mm!H19*H!H19+mm!I19*H!I19+mm!J19*H!J19+mm!K19*H!K19+mm!L19*H!L19+mm!M19*H!M19+mm!N19*H!N19)/mm!O19</f>
        <v>9.8960552452838879</v>
      </c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9.5" customHeight="1">
      <c r="A20" s="110">
        <v>16</v>
      </c>
      <c r="B20" s="203" t="s">
        <v>18</v>
      </c>
      <c r="C20" s="256">
        <v>5.2480746024977236</v>
      </c>
      <c r="D20" s="257">
        <v>16.218100973589298</v>
      </c>
      <c r="E20" s="257">
        <v>7.4131024130091792</v>
      </c>
      <c r="F20" s="257">
        <v>8.511380382023761</v>
      </c>
      <c r="G20" s="257">
        <v>13.489628825916535</v>
      </c>
      <c r="H20" s="257">
        <v>5.8884365535558842</v>
      </c>
      <c r="I20" s="257">
        <v>7.2443596007499069</v>
      </c>
      <c r="J20" s="265">
        <v>10.964781961431854</v>
      </c>
      <c r="K20" s="257">
        <v>30.902954325135934</v>
      </c>
      <c r="L20" s="257">
        <v>17.782794100389236</v>
      </c>
      <c r="M20" s="257">
        <v>18.620871366628663</v>
      </c>
      <c r="N20" s="258">
        <v>12.882495516931352</v>
      </c>
      <c r="O20" s="256">
        <f t="shared" si="4"/>
        <v>30.902954325135934</v>
      </c>
      <c r="P20" s="257">
        <f t="shared" si="5"/>
        <v>5.2480746024977236</v>
      </c>
      <c r="Q20" s="256">
        <f>(mm!C20*H!C20+mm!D20*H!D20+mm!E20*H!E20+mm!F20*H!F20+mm!G20*H!G20+mm!H20*H!H20+mm!I20*H!I20+mm!J20*H!J20+mm!K20*H!K20+mm!L20*H!L20+mm!M20*H!M20+mm!N20*H!N20)/mm!O20</f>
        <v>9.7209705352083091</v>
      </c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9.5" customHeight="1">
      <c r="A21" s="110">
        <v>17</v>
      </c>
      <c r="B21" s="203" t="s">
        <v>19</v>
      </c>
      <c r="C21" s="263">
        <v>3.8547835766577214</v>
      </c>
      <c r="D21" s="276">
        <v>1.8450154191794736</v>
      </c>
      <c r="E21" s="257">
        <v>16.032453906900422</v>
      </c>
      <c r="F21" s="257">
        <v>8.1283051616409985</v>
      </c>
      <c r="G21" s="257">
        <v>8.1283051616409985</v>
      </c>
      <c r="H21" s="257">
        <v>5.058246620031138</v>
      </c>
      <c r="I21" s="257">
        <v>5.3333489548762145</v>
      </c>
      <c r="J21" s="257">
        <v>5.5335010921573717</v>
      </c>
      <c r="K21" s="257">
        <v>1.6943378004473288</v>
      </c>
      <c r="L21" s="276">
        <v>15.488166189124829</v>
      </c>
      <c r="M21" s="257">
        <v>1.5346169827992941</v>
      </c>
      <c r="N21" s="258">
        <v>1.9230917289101577</v>
      </c>
      <c r="O21" s="256">
        <f t="shared" si="4"/>
        <v>16.032453906900422</v>
      </c>
      <c r="P21" s="257">
        <f t="shared" si="5"/>
        <v>1.5346169827992941</v>
      </c>
      <c r="Q21" s="256">
        <f>(mm!C21*H!C21+mm!D21*H!D21+mm!E21*H!E21+mm!F21*H!F21+mm!G21*H!G21+mm!H21*H!H21+mm!I21*H!I21+mm!J21*H!J21+mm!K21*H!K21+mm!L21*H!L21+mm!M21*H!M21+mm!N21*H!N21)/mm!O21</f>
        <v>6.4635133030634098</v>
      </c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9.5" customHeight="1">
      <c r="A22" s="110">
        <v>18</v>
      </c>
      <c r="B22" s="203" t="s">
        <v>20</v>
      </c>
      <c r="C22" s="256">
        <v>2.265888568533577</v>
      </c>
      <c r="D22" s="257">
        <v>4.8977881936844669</v>
      </c>
      <c r="E22" s="257">
        <v>8.3176377110267108</v>
      </c>
      <c r="F22" s="257">
        <v>8.7096358995608174</v>
      </c>
      <c r="G22" s="257">
        <v>20.417379446695282</v>
      </c>
      <c r="H22" s="257">
        <v>20.892961308540418</v>
      </c>
      <c r="I22" s="257">
        <v>5.6234132519034921</v>
      </c>
      <c r="J22" s="257">
        <v>5.6234132519034921</v>
      </c>
      <c r="K22" s="257">
        <v>3.98107170553497</v>
      </c>
      <c r="L22" s="257">
        <v>15.135612484362072</v>
      </c>
      <c r="M22" s="257">
        <v>0.89125093813374601</v>
      </c>
      <c r="N22" s="258">
        <v>1.8620871366628657</v>
      </c>
      <c r="O22" s="256">
        <f t="shared" si="4"/>
        <v>20.892961308540418</v>
      </c>
      <c r="P22" s="257">
        <f t="shared" si="5"/>
        <v>0.89125093813374601</v>
      </c>
      <c r="Q22" s="256">
        <f>(mm!C22*H!C22+mm!D22*H!D22+mm!E22*H!E22+mm!F22*H!F22+mm!G22*H!G22+mm!H22*H!H22+mm!I22*H!I22+mm!J22*H!J22+mm!K22*H!K22+mm!L22*H!L22+mm!M22*H!M22+mm!N22*H!N22)/mm!O22</f>
        <v>9.0564190068595725</v>
      </c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9.5" customHeight="1">
      <c r="A23" s="110">
        <v>19</v>
      </c>
      <c r="B23" s="203" t="s">
        <v>21</v>
      </c>
      <c r="C23" s="263">
        <v>6.3095734448019307</v>
      </c>
      <c r="D23" s="276">
        <v>10</v>
      </c>
      <c r="E23" s="257">
        <v>16.218100973589298</v>
      </c>
      <c r="F23" s="257">
        <v>6.0255958607435822</v>
      </c>
      <c r="G23" s="257">
        <v>9.1201083935590983</v>
      </c>
      <c r="H23" s="257">
        <v>13.182567385564075</v>
      </c>
      <c r="I23" s="257">
        <v>13.803842646028839</v>
      </c>
      <c r="J23" s="257">
        <v>10.715193052376073</v>
      </c>
      <c r="K23" s="257">
        <v>10.715193052376073</v>
      </c>
      <c r="L23" s="276">
        <v>7.0794578438413751</v>
      </c>
      <c r="M23" s="257">
        <v>4.0738027780411308</v>
      </c>
      <c r="N23" s="258">
        <v>2.5118864315095824</v>
      </c>
      <c r="O23" s="256">
        <f t="shared" si="4"/>
        <v>16.218100973589298</v>
      </c>
      <c r="P23" s="257">
        <f t="shared" si="5"/>
        <v>2.5118864315095824</v>
      </c>
      <c r="Q23" s="256">
        <f>(mm!C23*H!C23+mm!D23*H!D23+mm!E23*H!E23+mm!F23*H!F23+mm!G23*H!G23+mm!H23*H!H23+mm!I23*H!I23+mm!J23*H!J23+mm!K23*H!K23+mm!L23*H!L23+mm!M23*H!M23+mm!N23*H!N23)/mm!O23</f>
        <v>8.7030629676937021</v>
      </c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9.5" customHeight="1">
      <c r="A24" s="110">
        <v>20</v>
      </c>
      <c r="B24" s="203" t="s">
        <v>22</v>
      </c>
      <c r="C24" s="263">
        <v>12.589254117941662</v>
      </c>
      <c r="D24" s="276">
        <v>19.952623149688797</v>
      </c>
      <c r="E24" s="257">
        <v>28.183829312644562</v>
      </c>
      <c r="F24" s="257">
        <v>10.471285480508985</v>
      </c>
      <c r="G24" s="257">
        <v>10.964781961431854</v>
      </c>
      <c r="H24" s="257">
        <v>31.622776601683803</v>
      </c>
      <c r="I24" s="257">
        <v>11.481536214968818</v>
      </c>
      <c r="J24" s="257">
        <v>18.197008586099834</v>
      </c>
      <c r="K24" s="257">
        <v>22.387211385683386</v>
      </c>
      <c r="L24" s="276">
        <v>14.454397707459282</v>
      </c>
      <c r="M24" s="257">
        <v>14.454397707459282</v>
      </c>
      <c r="N24" s="258">
        <v>11.481536214968818</v>
      </c>
      <c r="O24" s="256">
        <f t="shared" si="4"/>
        <v>31.622776601683803</v>
      </c>
      <c r="P24" s="257">
        <f t="shared" si="5"/>
        <v>10.471285480508985</v>
      </c>
      <c r="Q24" s="256">
        <f>(mm!C24*H!C24+mm!D24*H!D24+mm!E24*H!E24+mm!F24*H!F24+mm!G24*H!G24+mm!H24*H!H24+mm!I24*H!I24+mm!J24*H!J24+mm!K24*H!K24+mm!L24*H!L24+mm!M24*H!M24+mm!N24*H!N24)/mm!O24</f>
        <v>15.519011936464379</v>
      </c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9.5" customHeight="1">
      <c r="A25" s="124">
        <v>21</v>
      </c>
      <c r="B25" s="207" t="s">
        <v>23</v>
      </c>
      <c r="C25" s="277">
        <v>4.2097486097217676</v>
      </c>
      <c r="D25" s="276">
        <v>4.7427174439711086</v>
      </c>
      <c r="E25" s="267">
        <v>9.5324049855047122</v>
      </c>
      <c r="F25" s="267">
        <v>7.1210968502832417</v>
      </c>
      <c r="G25" s="267">
        <v>8.4525992318426084</v>
      </c>
      <c r="H25" s="267">
        <v>29.308084929439048</v>
      </c>
      <c r="I25" s="267">
        <v>19.16120253283972</v>
      </c>
      <c r="J25" s="267">
        <v>11.352562715255846</v>
      </c>
      <c r="K25" s="267">
        <v>21.379620895022335</v>
      </c>
      <c r="L25" s="278">
        <v>12.624247135115537</v>
      </c>
      <c r="M25" s="267">
        <v>3.431180741601676</v>
      </c>
      <c r="N25" s="279">
        <v>3.6307805477010109</v>
      </c>
      <c r="O25" s="266">
        <f t="shared" si="4"/>
        <v>29.308084929439048</v>
      </c>
      <c r="P25" s="267">
        <f t="shared" si="5"/>
        <v>3.431180741601676</v>
      </c>
      <c r="Q25" s="266">
        <f>(mm!C25*H!C25+mm!E25*H!E25+mm!F25*H!F25+mm!G25*H!G25+mm!H25*H!H25+mm!I25*H!I25+mm!J25*H!J25+mm!K25*H!K25+mm!L25*H!L25+mm!M25*H!M25+mm!N25*H!N25)/(mm!O25-mm!D25)</f>
        <v>11.849591195170035</v>
      </c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9.5" customHeight="1">
      <c r="A26" s="163">
        <v>22</v>
      </c>
      <c r="B26" s="215" t="s">
        <v>24</v>
      </c>
      <c r="C26" s="259">
        <v>7.7624711662869137</v>
      </c>
      <c r="D26" s="260">
        <v>13.803842646028839</v>
      </c>
      <c r="E26" s="260">
        <v>15.488166189124829</v>
      </c>
      <c r="F26" s="260">
        <v>32.359365692962818</v>
      </c>
      <c r="G26" s="260">
        <v>8.1283051616409985</v>
      </c>
      <c r="H26" s="260">
        <v>18.620871366628663</v>
      </c>
      <c r="I26" s="260">
        <v>11.220184543019631</v>
      </c>
      <c r="J26" s="260">
        <v>28.183829312644562</v>
      </c>
      <c r="K26" s="260">
        <v>19.054607179632484</v>
      </c>
      <c r="L26" s="260">
        <v>24.547089156850294</v>
      </c>
      <c r="M26" s="260">
        <v>24.547089156850294</v>
      </c>
      <c r="N26" s="280">
        <v>0.39810717055349687</v>
      </c>
      <c r="O26" s="259">
        <f t="shared" si="4"/>
        <v>32.359365692962818</v>
      </c>
      <c r="P26" s="260">
        <f t="shared" si="5"/>
        <v>0.39810717055349687</v>
      </c>
      <c r="Q26" s="259">
        <f>(mm!C26*H!C26+mm!D26*H!D26+mm!E26*H!E26+mm!F26*H!F26+mm!G26*H!G26+mm!H26*H!H26+mm!I26*H!I26+mm!J26*H!J26+mm!K26*H!K26+mm!L26*H!L26+mm!M26*H!M26+mm!N26*H!N26)/mm!O26</f>
        <v>18.486452697616411</v>
      </c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9.5" customHeight="1">
      <c r="A27" s="110">
        <v>23</v>
      </c>
      <c r="B27" s="203" t="s">
        <v>25</v>
      </c>
      <c r="C27" s="256">
        <v>10.232929922807537</v>
      </c>
      <c r="D27" s="257">
        <v>12.302687708123813</v>
      </c>
      <c r="E27" s="257">
        <v>19.498445997580465</v>
      </c>
      <c r="F27" s="257">
        <v>30.902954325135934</v>
      </c>
      <c r="G27" s="257">
        <v>22.387211385683386</v>
      </c>
      <c r="H27" s="257">
        <v>15.135612484362072</v>
      </c>
      <c r="I27" s="257">
        <v>13.182567385564075</v>
      </c>
      <c r="J27" s="257">
        <v>28.183829312644562</v>
      </c>
      <c r="K27" s="257">
        <v>38.018939632056139</v>
      </c>
      <c r="L27" s="257">
        <v>43.651583224016569</v>
      </c>
      <c r="M27" s="257">
        <v>40.738027780411315</v>
      </c>
      <c r="N27" s="258">
        <v>8.3176377110267108</v>
      </c>
      <c r="O27" s="256">
        <f t="shared" si="4"/>
        <v>43.651583224016569</v>
      </c>
      <c r="P27" s="257">
        <f t="shared" si="5"/>
        <v>8.3176377110267108</v>
      </c>
      <c r="Q27" s="256">
        <f>(mm!C27*H!C27+mm!D27*H!D27+mm!E27*H!E27+mm!F27*H!F27+mm!G27*H!G27+mm!H27*H!H27+mm!I27*H!I27+mm!J27*H!J27+mm!K27*H!K27+mm!L27*H!L27+mm!M27*H!M27+mm!N27*H!N27)/mm!O27</f>
        <v>23.852833781105765</v>
      </c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9.5" customHeight="1">
      <c r="A28" s="110">
        <v>24</v>
      </c>
      <c r="B28" s="203" t="s">
        <v>27</v>
      </c>
      <c r="C28" s="256">
        <v>8.511380382023761</v>
      </c>
      <c r="D28" s="257">
        <v>6.3095734448019307</v>
      </c>
      <c r="E28" s="257">
        <v>7.7624711662869137</v>
      </c>
      <c r="F28" s="257">
        <v>16.982436524617462</v>
      </c>
      <c r="G28" s="257">
        <v>14.791083881682074</v>
      </c>
      <c r="H28" s="257">
        <v>12.302687708123813</v>
      </c>
      <c r="I28" s="257">
        <v>12.022644346174133</v>
      </c>
      <c r="J28" s="257">
        <v>29.512092266663849</v>
      </c>
      <c r="K28" s="257">
        <v>34.67368504525318</v>
      </c>
      <c r="L28" s="257">
        <v>37.153522909717289</v>
      </c>
      <c r="M28" s="257">
        <v>42.657951880159267</v>
      </c>
      <c r="N28" s="258">
        <v>7.2443596007499069</v>
      </c>
      <c r="O28" s="256">
        <f t="shared" si="4"/>
        <v>42.657951880159267</v>
      </c>
      <c r="P28" s="257">
        <f t="shared" si="5"/>
        <v>6.3095734448019307</v>
      </c>
      <c r="Q28" s="256">
        <f>(mm!C28*H!C28+mm!D28*H!D28+mm!E28*H!E28+mm!F28*H!F28+mm!G28*H!G28+mm!H28*H!H28+mm!I28*H!I28+mm!J28*H!J28+mm!K28*H!K28+mm!L28*H!L28+mm!M28*H!M28+mm!N28*H!N28)/mm!O28</f>
        <v>20.758220819164318</v>
      </c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9.5" customHeight="1">
      <c r="A29" s="110">
        <v>25</v>
      </c>
      <c r="B29" s="203" t="s">
        <v>28</v>
      </c>
      <c r="C29" s="256">
        <v>12.022644346174133</v>
      </c>
      <c r="D29" s="257">
        <v>14.125375446227558</v>
      </c>
      <c r="E29" s="257">
        <v>19.952623149688797</v>
      </c>
      <c r="F29" s="257">
        <v>37.153522909717289</v>
      </c>
      <c r="G29" s="257">
        <v>14.125375446227558</v>
      </c>
      <c r="H29" s="257">
        <v>31.622776601683803</v>
      </c>
      <c r="I29" s="257">
        <v>23.442288153199236</v>
      </c>
      <c r="J29" s="257">
        <v>52.480746024977257</v>
      </c>
      <c r="K29" s="257">
        <v>56.234132519034915</v>
      </c>
      <c r="L29" s="257">
        <v>67.60829753919819</v>
      </c>
      <c r="M29" s="257">
        <v>81.283051616409963</v>
      </c>
      <c r="N29" s="258">
        <v>14.125375446227558</v>
      </c>
      <c r="O29" s="256">
        <f t="shared" si="4"/>
        <v>81.283051616409963</v>
      </c>
      <c r="P29" s="257">
        <f t="shared" si="5"/>
        <v>12.022644346174133</v>
      </c>
      <c r="Q29" s="256">
        <f>(mm!C29*H!C29+mm!D29*H!D29+mm!E29*H!E29+mm!F29*H!F29+mm!G29*H!G29+mm!H29*H!H29+mm!I29*H!I29+mm!J29*H!J29+mm!K29*H!K29+mm!L29*H!L29+mm!M29*H!M29+mm!N29*H!N29)/mm!O29</f>
        <v>35.961595363981793</v>
      </c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9.5" customHeight="1">
      <c r="A30" s="110">
        <v>26</v>
      </c>
      <c r="B30" s="203" t="s">
        <v>29</v>
      </c>
      <c r="C30" s="256"/>
      <c r="D30" s="257"/>
      <c r="E30" s="257"/>
      <c r="F30" s="257"/>
      <c r="G30" s="257"/>
      <c r="H30" s="257"/>
      <c r="I30" s="257"/>
      <c r="J30" s="257"/>
      <c r="K30" s="257"/>
      <c r="L30" s="257"/>
      <c r="M30" s="257"/>
      <c r="N30" s="258"/>
      <c r="O30" s="256"/>
      <c r="P30" s="257"/>
      <c r="Q30" s="256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9.5" customHeight="1">
      <c r="A31" s="110">
        <v>27</v>
      </c>
      <c r="B31" s="203" t="s">
        <v>30</v>
      </c>
      <c r="C31" s="256">
        <v>3.0199517204020196</v>
      </c>
      <c r="D31" s="257">
        <v>15.488166189124829</v>
      </c>
      <c r="E31" s="257">
        <v>5.7543993733715668</v>
      </c>
      <c r="F31" s="257">
        <v>6.1659500186148231</v>
      </c>
      <c r="G31" s="257">
        <v>4.1686938347033555</v>
      </c>
      <c r="H31" s="257">
        <v>18.197008586099834</v>
      </c>
      <c r="I31" s="257">
        <v>33.113112148259084</v>
      </c>
      <c r="J31" s="257">
        <v>16.218100973589298</v>
      </c>
      <c r="K31" s="281"/>
      <c r="L31" s="257">
        <v>12.302687708123813</v>
      </c>
      <c r="M31" s="257">
        <v>12.589254117941662</v>
      </c>
      <c r="N31" s="258">
        <v>7.7624711662869137</v>
      </c>
      <c r="O31" s="256">
        <f t="shared" ref="O31:O51" si="6">MAX(C31:N31)</f>
        <v>33.113112148259084</v>
      </c>
      <c r="P31" s="257">
        <f t="shared" ref="P31:P51" si="7">MIN(C31:N31)</f>
        <v>3.0199517204020196</v>
      </c>
      <c r="Q31" s="256">
        <f>(mm!C31*H!C31+mm!D31*H!D31+mm!E31*H!E31+mm!F31*H!F31+mm!G31*H!G31+mm!H31*H!H31+mm!I31*H!I31+mm!J31*H!J31+mm!K31*H!K31+mm!L31*H!L31+mm!M31*H!M31+mm!N31*H!N31)/mm!O31</f>
        <v>9.4893672783031082</v>
      </c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9.5" customHeight="1">
      <c r="A32" s="110">
        <v>28</v>
      </c>
      <c r="B32" s="203" t="s">
        <v>31</v>
      </c>
      <c r="C32" s="256">
        <v>1.2882495516931349</v>
      </c>
      <c r="D32" s="257">
        <v>7.5857757502918375</v>
      </c>
      <c r="E32" s="257">
        <v>9.5499258602143726</v>
      </c>
      <c r="F32" s="257">
        <v>30.902954325135934</v>
      </c>
      <c r="G32" s="257">
        <v>11.481536214968818</v>
      </c>
      <c r="H32" s="257">
        <v>10.471285480508985</v>
      </c>
      <c r="I32" s="257">
        <v>13.182567385564075</v>
      </c>
      <c r="J32" s="257">
        <v>0.91201083935590965</v>
      </c>
      <c r="K32" s="257">
        <v>0.53703179637025322</v>
      </c>
      <c r="L32" s="257">
        <v>1.778279410038923</v>
      </c>
      <c r="M32" s="257">
        <v>3.2359365692962814</v>
      </c>
      <c r="N32" s="258">
        <v>2.2908676527677749</v>
      </c>
      <c r="O32" s="256">
        <f t="shared" si="6"/>
        <v>30.902954325135934</v>
      </c>
      <c r="P32" s="257">
        <f t="shared" si="7"/>
        <v>0.53703179637025322</v>
      </c>
      <c r="Q32" s="256">
        <f>(mm!C32*H!C32+mm!D32*H!D32+mm!E32*H!E32+mm!F32*H!F32+mm!G32*H!G32+mm!H32*H!H32+mm!I32*H!I32+mm!J32*H!J32+mm!K32*H!K32+mm!L32*H!L32+mm!M32*H!M32+mm!N32*H!N32)/mm!O32</f>
        <v>8.4185400048833134</v>
      </c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9.5" customHeight="1">
      <c r="A33" s="110">
        <v>29</v>
      </c>
      <c r="B33" s="203" t="s">
        <v>32</v>
      </c>
      <c r="C33" s="256"/>
      <c r="D33" s="257"/>
      <c r="E33" s="257"/>
      <c r="F33" s="257"/>
      <c r="G33" s="257"/>
      <c r="H33" s="257"/>
      <c r="I33" s="257"/>
      <c r="J33" s="265">
        <v>8.1386438982872402</v>
      </c>
      <c r="K33" s="281"/>
      <c r="L33" s="257">
        <v>12.382797116435764</v>
      </c>
      <c r="M33" s="257">
        <v>11.60227386194736</v>
      </c>
      <c r="N33" s="258">
        <v>4.8524152610452571</v>
      </c>
      <c r="O33" s="256">
        <f t="shared" si="6"/>
        <v>12.382797116435764</v>
      </c>
      <c r="P33" s="257">
        <f t="shared" si="7"/>
        <v>4.8524152610452571</v>
      </c>
      <c r="Q33" s="263">
        <f>(mm!C33*H!C33+mm!D33*H!D33+mm!E33*H!E33+mm!F33*H!F33+mm!G33*H!G33+mm!H33*H!H33+mm!I33*H!I33+mm!J33*H!J33+mm!K33*H!K33+mm!L33*H!L33+mm!M33*H!M33+mm!N33*H!N33)/mm!O33</f>
        <v>8.5696384298578305</v>
      </c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9.5" customHeight="1">
      <c r="A34" s="110">
        <v>30</v>
      </c>
      <c r="B34" s="203" t="s">
        <v>33</v>
      </c>
      <c r="C34" s="256"/>
      <c r="D34" s="257"/>
      <c r="E34" s="257"/>
      <c r="F34" s="257"/>
      <c r="G34" s="257"/>
      <c r="H34" s="257">
        <v>42.657951880159267</v>
      </c>
      <c r="I34" s="257">
        <v>19.952623149688797</v>
      </c>
      <c r="J34" s="257">
        <v>15.488166189124829</v>
      </c>
      <c r="K34" s="257">
        <v>8.9125093813374612</v>
      </c>
      <c r="L34" s="257">
        <v>16.982436524617462</v>
      </c>
      <c r="M34" s="257">
        <v>18.197008586099834</v>
      </c>
      <c r="N34" s="258">
        <v>6.1659500186148231</v>
      </c>
      <c r="O34" s="256">
        <f t="shared" si="6"/>
        <v>42.657951880159267</v>
      </c>
      <c r="P34" s="257">
        <f t="shared" si="7"/>
        <v>6.1659500186148231</v>
      </c>
      <c r="Q34" s="263">
        <f>(mm!C34*H!C34+mm!D34*H!D34+mm!E34*H!E34+mm!F34*H!F34+mm!G34*H!G34+mm!H34*H!H34+mm!I34*H!I34+mm!J34*H!J34+mm!K34*H!K34+mm!L34*H!L34+mm!M34*H!M34+mm!N34*H!N34)/mm!O34</f>
        <v>23.318001393926625</v>
      </c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9.5" customHeight="1">
      <c r="A35" s="110">
        <v>31</v>
      </c>
      <c r="B35" s="203" t="s">
        <v>35</v>
      </c>
      <c r="C35" s="256">
        <v>2.5118864315095824</v>
      </c>
      <c r="D35" s="257">
        <v>3.1622776601683795</v>
      </c>
      <c r="E35" s="257">
        <v>10</v>
      </c>
      <c r="F35" s="257">
        <v>19.952623149688797</v>
      </c>
      <c r="G35" s="257">
        <v>12.589254117941662</v>
      </c>
      <c r="H35" s="257">
        <v>10</v>
      </c>
      <c r="I35" s="257">
        <v>63.095734448019307</v>
      </c>
      <c r="J35" s="257">
        <v>12.589254117941662</v>
      </c>
      <c r="K35" s="257">
        <v>7.9432823472428247</v>
      </c>
      <c r="L35" s="257">
        <v>10</v>
      </c>
      <c r="M35" s="257">
        <v>25.118864315095834</v>
      </c>
      <c r="N35" s="258">
        <v>7.9432823472428247</v>
      </c>
      <c r="O35" s="256">
        <f t="shared" si="6"/>
        <v>63.095734448019307</v>
      </c>
      <c r="P35" s="257">
        <f t="shared" si="7"/>
        <v>2.5118864315095824</v>
      </c>
      <c r="Q35" s="256">
        <f>(mm!C35*H!C35+mm!D35*H!D35+mm!E35*H!E35+mm!F35*H!F35+mm!G35*H!G35+mm!H35*H!H35+mm!I35*H!I35+mm!J35*H!J35+mm!K35*H!K35+mm!L35*H!L35+mm!M35*H!M35+mm!N35*H!N35)/mm!O35</f>
        <v>13.880586889231548</v>
      </c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9.5" customHeight="1">
      <c r="A36" s="110">
        <v>32</v>
      </c>
      <c r="B36" s="203" t="s">
        <v>36</v>
      </c>
      <c r="C36" s="257">
        <v>5.1135335351083739</v>
      </c>
      <c r="D36" s="257">
        <v>19.360171165621804</v>
      </c>
      <c r="E36" s="257">
        <v>13.432087238556692</v>
      </c>
      <c r="F36" s="257">
        <v>48.525151910595362</v>
      </c>
      <c r="G36" s="257">
        <v>38.932317041595653</v>
      </c>
      <c r="H36" s="257">
        <v>15.933525650189635</v>
      </c>
      <c r="I36" s="257">
        <v>28.506207137415426</v>
      </c>
      <c r="J36" s="257">
        <v>15.245762381157203</v>
      </c>
      <c r="K36" s="281"/>
      <c r="L36" s="257">
        <v>17.403340981915459</v>
      </c>
      <c r="M36" s="257">
        <v>25.126830013771009</v>
      </c>
      <c r="N36" s="258">
        <v>7.3942832081629453</v>
      </c>
      <c r="O36" s="256">
        <f t="shared" si="6"/>
        <v>48.525151910595362</v>
      </c>
      <c r="P36" s="257">
        <f t="shared" si="7"/>
        <v>5.1135335351083739</v>
      </c>
      <c r="Q36" s="256">
        <f>(mm!C36*H!C36+mm!D36*H!D36+mm!E36*H!E36+mm!F36*H!F36+mm!G36*H!G36+mm!H36*H!H36+mm!I36*H!I36+mm!J36*H!J36+mm!K36*H!K36+mm!L36*H!L36+mm!M36*H!M36+mm!N36*H!N36)/mm!O36</f>
        <v>18.607796038489564</v>
      </c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9.5" customHeight="1">
      <c r="A37" s="110">
        <v>33</v>
      </c>
      <c r="B37" s="203" t="s">
        <v>37</v>
      </c>
      <c r="C37" s="256">
        <v>3.8018939632056128</v>
      </c>
      <c r="D37" s="257">
        <v>9.1201083935590983</v>
      </c>
      <c r="E37" s="257">
        <v>15.135612484362072</v>
      </c>
      <c r="F37" s="257">
        <v>19.498445997580465</v>
      </c>
      <c r="G37" s="257">
        <v>10.471285480508985</v>
      </c>
      <c r="H37" s="257">
        <v>10.964781961431854</v>
      </c>
      <c r="I37" s="257">
        <v>21.877616239495527</v>
      </c>
      <c r="J37" s="257">
        <v>19.952623149688797</v>
      </c>
      <c r="K37" s="281"/>
      <c r="L37" s="257">
        <v>14.454397707459282</v>
      </c>
      <c r="M37" s="257">
        <v>6.3095734448019307</v>
      </c>
      <c r="N37" s="258">
        <v>8.1283051616409985</v>
      </c>
      <c r="O37" s="256">
        <f t="shared" si="6"/>
        <v>21.877616239495527</v>
      </c>
      <c r="P37" s="257">
        <f t="shared" si="7"/>
        <v>3.8018939632056128</v>
      </c>
      <c r="Q37" s="256">
        <f>(mm!C37*H!C37+mm!D37*H!D37+mm!E37*H!E37+mm!F37*H!F37+mm!G37*H!G37+mm!H37*H!H37+mm!I37*H!I37+mm!J37*H!J37+mm!K37*H!K37+mm!L37*H!L37+mm!M37*H!M37+mm!N37*H!N37)/mm!O37</f>
        <v>12.173343073134472</v>
      </c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9.5" customHeight="1">
      <c r="A38" s="110">
        <v>34</v>
      </c>
      <c r="B38" s="203" t="s">
        <v>38</v>
      </c>
      <c r="C38" s="256"/>
      <c r="D38" s="257"/>
      <c r="E38" s="257"/>
      <c r="F38" s="257">
        <v>15.848931924611144</v>
      </c>
      <c r="G38" s="257">
        <v>15.848931924611144</v>
      </c>
      <c r="H38" s="257">
        <v>7.9432823472428247</v>
      </c>
      <c r="I38" s="257">
        <v>10</v>
      </c>
      <c r="J38" s="257">
        <v>10</v>
      </c>
      <c r="K38" s="257">
        <v>63.095734448019307</v>
      </c>
      <c r="L38" s="257">
        <v>25.118864315095834</v>
      </c>
      <c r="M38" s="257">
        <v>19.952623149688797</v>
      </c>
      <c r="N38" s="258">
        <v>10</v>
      </c>
      <c r="O38" s="256">
        <f t="shared" si="6"/>
        <v>63.095734448019307</v>
      </c>
      <c r="P38" s="257">
        <f t="shared" si="7"/>
        <v>7.9432823472428247</v>
      </c>
      <c r="Q38" s="263">
        <f>(mm!C38*H!C38+mm!D38*H!D38+mm!E38*H!E38+mm!F38*H!F38+mm!G38*H!G38+mm!H38*H!H38+mm!I38*H!I38+mm!J38*H!J38+mm!K38*H!K38+mm!L38*H!L38+mm!M38*H!M38+mm!N38*H!N38)/mm!O38</f>
        <v>13.059038489014078</v>
      </c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9.5" customHeight="1">
      <c r="A39" s="169">
        <v>35</v>
      </c>
      <c r="B39" s="207" t="s">
        <v>40</v>
      </c>
      <c r="C39" s="266">
        <v>9.3325430079699068</v>
      </c>
      <c r="D39" s="267">
        <v>13.182567385564075</v>
      </c>
      <c r="E39" s="267">
        <v>15.135612484362072</v>
      </c>
      <c r="F39" s="267">
        <v>36.307805477010106</v>
      </c>
      <c r="G39" s="267">
        <v>22.387211385683386</v>
      </c>
      <c r="H39" s="267">
        <v>15.135612484362072</v>
      </c>
      <c r="I39" s="267">
        <v>33.113112148259084</v>
      </c>
      <c r="J39" s="267">
        <v>15.848931924611144</v>
      </c>
      <c r="K39" s="267">
        <v>32.359365692962818</v>
      </c>
      <c r="L39" s="267">
        <v>16.218100973589298</v>
      </c>
      <c r="M39" s="267">
        <v>21.877616239495527</v>
      </c>
      <c r="N39" s="279">
        <v>9.5499258602143726</v>
      </c>
      <c r="O39" s="266">
        <f t="shared" si="6"/>
        <v>36.307805477010106</v>
      </c>
      <c r="P39" s="267">
        <f t="shared" si="7"/>
        <v>9.3325430079699068</v>
      </c>
      <c r="Q39" s="266">
        <f>(mm!C39*H!C39+mm!D39*H!D39+mm!E39*H!E39+mm!F39*H!F39+mm!G39*H!G39+mm!H39*H!H39+mm!I39*H!I39+mm!J39*H!J39+mm!K39*H!K39+mm!L39*H!L39+mm!M39*H!M39+mm!N39*H!N39)/mm!O39</f>
        <v>19.30985996746552</v>
      </c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9.5" customHeight="1">
      <c r="A40" s="97">
        <v>36</v>
      </c>
      <c r="B40" s="215" t="s">
        <v>41</v>
      </c>
      <c r="C40" s="282"/>
      <c r="D40" s="260">
        <v>14.836631762527473</v>
      </c>
      <c r="E40" s="260">
        <v>20.776748097031536</v>
      </c>
      <c r="F40" s="260">
        <v>23.615980516711108</v>
      </c>
      <c r="G40" s="260">
        <v>25.086415966295551</v>
      </c>
      <c r="H40" s="260">
        <v>15.400038148485068</v>
      </c>
      <c r="I40" s="260">
        <v>52.211668726096214</v>
      </c>
      <c r="J40" s="260">
        <v>46.275229212805122</v>
      </c>
      <c r="K40" s="260">
        <v>44.668359215096359</v>
      </c>
      <c r="L40" s="260">
        <v>41.425241045449248</v>
      </c>
      <c r="M40" s="260">
        <v>43.478366015151892</v>
      </c>
      <c r="N40" s="280">
        <v>38.949818056664348</v>
      </c>
      <c r="O40" s="259">
        <f t="shared" si="6"/>
        <v>52.211668726096214</v>
      </c>
      <c r="P40" s="260">
        <f t="shared" si="7"/>
        <v>14.836631762527473</v>
      </c>
      <c r="Q40" s="259">
        <f>(mm!C40*H!C40+mm!D40*H!D40+mm!E40*H!E40+mm!F40*H!F40+mm!G40*H!G40+mm!H40*H!H40+mm!I40*H!I40+mm!J40*H!J40+mm!K40*H!K40+mm!L40*H!L40+mm!M40*H!M40+mm!N40*H!N40)/mm!O40</f>
        <v>27.243993270474867</v>
      </c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9.5" customHeight="1">
      <c r="A41" s="163">
        <v>37</v>
      </c>
      <c r="B41" s="213" t="s">
        <v>42</v>
      </c>
      <c r="C41" s="273"/>
      <c r="D41" s="273"/>
      <c r="E41" s="273"/>
      <c r="F41" s="273"/>
      <c r="G41" s="273">
        <v>32.359365692962818</v>
      </c>
      <c r="H41" s="273">
        <v>16.982436524617462</v>
      </c>
      <c r="I41" s="273">
        <v>14.125375446227558</v>
      </c>
      <c r="J41" s="273">
        <v>29.512092266663849</v>
      </c>
      <c r="K41" s="273">
        <v>47.863009232263813</v>
      </c>
      <c r="L41" s="273">
        <v>25.703957827688658</v>
      </c>
      <c r="M41" s="273">
        <v>33.884415613920289</v>
      </c>
      <c r="N41" s="274">
        <v>0.117489755493953</v>
      </c>
      <c r="O41" s="275">
        <f t="shared" si="6"/>
        <v>47.863009232263813</v>
      </c>
      <c r="P41" s="273">
        <f t="shared" si="7"/>
        <v>0.117489755493953</v>
      </c>
      <c r="Q41" s="271">
        <f>(mm!C41*H!C41+mm!D41*H!D41+mm!E41*H!E41+mm!F41*H!F41+mm!G41*H!G41+mm!H41*H!H41+mm!I41*H!I41+mm!J41*H!J41+mm!K41*H!K41+mm!L41*H!L41+mm!M41*H!M41+mm!N41*H!N41)/mm!O41</f>
        <v>26.370004457959251</v>
      </c>
      <c r="R41" s="20"/>
      <c r="S41" s="20"/>
      <c r="T41" s="20"/>
      <c r="U41" s="86"/>
      <c r="V41" s="20"/>
      <c r="W41" s="20"/>
      <c r="X41" s="20"/>
      <c r="Y41" s="20"/>
      <c r="Z41" s="20"/>
    </row>
    <row r="42" spans="1:26" ht="19.5" customHeight="1">
      <c r="A42" s="110">
        <v>38</v>
      </c>
      <c r="B42" s="203" t="s">
        <v>44</v>
      </c>
      <c r="C42" s="256">
        <v>4.3524293680143717</v>
      </c>
      <c r="D42" s="257">
        <v>15.029287993729495</v>
      </c>
      <c r="E42" s="257">
        <v>11.727148786899443</v>
      </c>
      <c r="F42" s="257">
        <v>27.53795997523811</v>
      </c>
      <c r="G42" s="257">
        <v>24.657281843223686</v>
      </c>
      <c r="H42" s="257">
        <v>15.010632129058548</v>
      </c>
      <c r="I42" s="257">
        <v>6.5987804442514459</v>
      </c>
      <c r="J42" s="257">
        <v>22.224480561297867</v>
      </c>
      <c r="K42" s="257">
        <v>32.900581981141897</v>
      </c>
      <c r="L42" s="257">
        <v>30.74432675999709</v>
      </c>
      <c r="M42" s="257">
        <v>43.118569358212028</v>
      </c>
      <c r="N42" s="258">
        <v>1.9746809773963663</v>
      </c>
      <c r="O42" s="256">
        <f t="shared" si="6"/>
        <v>43.118569358212028</v>
      </c>
      <c r="P42" s="257">
        <f t="shared" si="7"/>
        <v>1.9746809773963663</v>
      </c>
      <c r="Q42" s="256">
        <f>(mm!C42*H!C42+mm!D42*H!D42+mm!E42*H!E42+mm!F42*H!F42+mm!G42*H!G42+mm!H42*H!H42+mm!I42*H!I42+mm!J42*H!J42+mm!K42*H!K42+mm!L42*H!L42+mm!M42*H!M42+mm!N42*H!N42)/mm!O42</f>
        <v>18.525977725682555</v>
      </c>
      <c r="R42" s="20"/>
      <c r="S42" s="20"/>
      <c r="T42" s="20"/>
      <c r="U42" s="86"/>
      <c r="V42" s="20"/>
      <c r="W42" s="20"/>
      <c r="X42" s="20"/>
      <c r="Y42" s="20"/>
      <c r="Z42" s="20"/>
    </row>
    <row r="43" spans="1:26" ht="19.5" customHeight="1">
      <c r="A43" s="110">
        <v>39</v>
      </c>
      <c r="B43" s="203" t="s">
        <v>45</v>
      </c>
      <c r="C43" s="256">
        <v>30.902954325135934</v>
      </c>
      <c r="D43" s="257">
        <v>12.022644346174133</v>
      </c>
      <c r="E43" s="257">
        <v>13.803842646028839</v>
      </c>
      <c r="F43" s="257">
        <v>23.442288153199236</v>
      </c>
      <c r="G43" s="257">
        <v>19.498445997580465</v>
      </c>
      <c r="H43" s="257">
        <v>27.542287033381701</v>
      </c>
      <c r="I43" s="257">
        <v>31.622776601683803</v>
      </c>
      <c r="J43" s="257">
        <v>18.197008586099834</v>
      </c>
      <c r="K43" s="257">
        <v>23.442288153199236</v>
      </c>
      <c r="L43" s="276">
        <v>40.738027780411315</v>
      </c>
      <c r="M43" s="257">
        <v>27.542287033381701</v>
      </c>
      <c r="N43" s="258">
        <v>8.7096358995608174</v>
      </c>
      <c r="O43" s="256">
        <f t="shared" si="6"/>
        <v>40.738027780411315</v>
      </c>
      <c r="P43" s="257">
        <f t="shared" si="7"/>
        <v>8.7096358995608174</v>
      </c>
      <c r="Q43" s="256">
        <f>(mm!C43*H!C43+mm!D43*H!D43+mm!E43*H!E43+mm!F43*H!F43+mm!G43*H!G43+mm!H43*H!H43+mm!I43*H!I43+mm!J43*H!J43+mm!K43*H!K43+mm!L43*H!L43+mm!M43*H!M43+mm!N43*H!N43)/mm!O43</f>
        <v>18.560513490607146</v>
      </c>
      <c r="R43" s="20"/>
      <c r="S43" s="20"/>
      <c r="T43" s="20"/>
      <c r="U43" s="86"/>
      <c r="V43" s="20"/>
      <c r="W43" s="20"/>
      <c r="X43" s="20"/>
      <c r="Y43" s="20"/>
      <c r="Z43" s="20"/>
    </row>
    <row r="44" spans="1:26" ht="19.5" customHeight="1">
      <c r="A44" s="110">
        <v>40</v>
      </c>
      <c r="B44" s="203" t="s">
        <v>46</v>
      </c>
      <c r="C44" s="256"/>
      <c r="D44" s="257"/>
      <c r="E44" s="257"/>
      <c r="F44" s="257"/>
      <c r="G44" s="257"/>
      <c r="H44" s="257"/>
      <c r="I44" s="257">
        <v>27.542287033381701</v>
      </c>
      <c r="J44" s="265">
        <v>34.67368504525318</v>
      </c>
      <c r="K44" s="265">
        <v>33.884415613920289</v>
      </c>
      <c r="L44" s="276">
        <v>44.668359215096359</v>
      </c>
      <c r="M44" s="257">
        <v>51.28613839913649</v>
      </c>
      <c r="N44" s="258">
        <v>30.199517204020204</v>
      </c>
      <c r="O44" s="256">
        <f t="shared" si="6"/>
        <v>51.28613839913649</v>
      </c>
      <c r="P44" s="257">
        <f t="shared" si="7"/>
        <v>27.542287033381701</v>
      </c>
      <c r="Q44" s="263">
        <f>(mm!C44*H!C44+mm!D44*H!D44+mm!E44*H!E44+mm!F44*H!F44+mm!G44*H!G44+mm!H44*H!H44+mm!I44*H!I44+mm!J44*H!J44+mm!K44*H!K44+mm!L44*H!L44+mm!M44*H!M44+mm!N44*H!N44)/mm!O44</f>
        <v>36.747982878290273</v>
      </c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9.5" customHeight="1">
      <c r="A45" s="110">
        <v>41</v>
      </c>
      <c r="B45" s="203" t="s">
        <v>47</v>
      </c>
      <c r="C45" s="257"/>
      <c r="D45" s="257"/>
      <c r="E45" s="257"/>
      <c r="F45" s="257"/>
      <c r="G45" s="283">
        <v>13.803842646028839</v>
      </c>
      <c r="H45" s="257">
        <v>9.5499258602143726</v>
      </c>
      <c r="I45" s="257">
        <v>21.877616239495527</v>
      </c>
      <c r="J45" s="257">
        <v>10</v>
      </c>
      <c r="K45" s="257">
        <v>131.82567385564084</v>
      </c>
      <c r="L45" s="257">
        <v>26.915348039269148</v>
      </c>
      <c r="M45" s="257">
        <v>27.542287033381701</v>
      </c>
      <c r="N45" s="258">
        <v>6.0255958607435822</v>
      </c>
      <c r="O45" s="256">
        <f t="shared" si="6"/>
        <v>131.82567385564084</v>
      </c>
      <c r="P45" s="257">
        <f t="shared" si="7"/>
        <v>6.0255958607435822</v>
      </c>
      <c r="Q45" s="263">
        <f>(mm!C45*H!C45+mm!D45*H!D45+mm!E45*H!E45+mm!F45*H!F45+mm!G45*H!G45+mm!H45*H!H45+mm!I45*H!I45+mm!J45*H!J45+mm!K45*H!K45+mm!L45*H!L45+mm!M45*H!M45+mm!N45*H!N45)/mm!O45</f>
        <v>14.424559493671042</v>
      </c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9.5" customHeight="1">
      <c r="A46" s="124">
        <v>42</v>
      </c>
      <c r="B46" s="207" t="s">
        <v>49</v>
      </c>
      <c r="C46" s="266">
        <v>22.177397034885754</v>
      </c>
      <c r="D46" s="267">
        <v>12.228827263881533</v>
      </c>
      <c r="E46" s="267">
        <v>18.215616423539107</v>
      </c>
      <c r="F46" s="267">
        <v>11.693238661204704</v>
      </c>
      <c r="G46" s="267">
        <v>14.835122706938453</v>
      </c>
      <c r="H46" s="267">
        <v>10.775599309595409</v>
      </c>
      <c r="I46" s="267">
        <v>37.56160619546727</v>
      </c>
      <c r="J46" s="267">
        <v>35.534704035031702</v>
      </c>
      <c r="K46" s="267">
        <v>51.560132810292401</v>
      </c>
      <c r="L46" s="267">
        <v>138.90546895134139</v>
      </c>
      <c r="M46" s="267">
        <v>141.25278961732911</v>
      </c>
      <c r="N46" s="279">
        <v>33.708963938382269</v>
      </c>
      <c r="O46" s="266">
        <f t="shared" si="6"/>
        <v>141.25278961732911</v>
      </c>
      <c r="P46" s="267">
        <f t="shared" si="7"/>
        <v>10.775599309595409</v>
      </c>
      <c r="Q46" s="266">
        <f>(mm!C46*H!C46+mm!D46*H!D46+mm!E46*H!E46+mm!F46*H!F46+mm!G46*H!G46+mm!H46*H!H46+mm!I46*H!I46+mm!J46*H!J46+mm!K46*H!K46+mm!L46*H!L46+mm!M46*H!M46+mm!N46*H!N46)/mm!O46</f>
        <v>27.926325546836335</v>
      </c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9.5" customHeight="1">
      <c r="A47" s="163">
        <v>43</v>
      </c>
      <c r="B47" s="215" t="s">
        <v>51</v>
      </c>
      <c r="C47" s="259">
        <v>10.964781961431854</v>
      </c>
      <c r="D47" s="260">
        <v>11.220184543019631</v>
      </c>
      <c r="E47" s="260">
        <v>12.022644346174133</v>
      </c>
      <c r="F47" s="260">
        <v>15.488166189124829</v>
      </c>
      <c r="G47" s="260">
        <v>9.5499258602143726</v>
      </c>
      <c r="H47" s="260">
        <v>10.232929922807537</v>
      </c>
      <c r="I47" s="260">
        <v>25.118864315095834</v>
      </c>
      <c r="J47" s="260">
        <v>30.199517204020204</v>
      </c>
      <c r="K47" s="260">
        <v>40.738027780411315</v>
      </c>
      <c r="L47" s="260">
        <v>42.657951880159267</v>
      </c>
      <c r="M47" s="260">
        <v>25.703957827688658</v>
      </c>
      <c r="N47" s="280">
        <v>21.877616239495527</v>
      </c>
      <c r="O47" s="259">
        <f t="shared" si="6"/>
        <v>42.657951880159267</v>
      </c>
      <c r="P47" s="260">
        <f t="shared" si="7"/>
        <v>9.5499258602143726</v>
      </c>
      <c r="Q47" s="259">
        <f>(mm!C47*H!C47+mm!D47*H!D47+mm!E47*H!E47+mm!F47*H!F47+mm!G47*H!G47+mm!H47*H!H47+mm!I47*H!I47+mm!J47*H!J47+mm!K47*H!K47+mm!L47*H!L47+mm!M47*H!M47+mm!N47*H!N47)/mm!O47</f>
        <v>14.573761243656103</v>
      </c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9.5" customHeight="1">
      <c r="A48" s="110">
        <v>44</v>
      </c>
      <c r="B48" s="203" t="s">
        <v>52</v>
      </c>
      <c r="C48" s="256">
        <v>3.2359365692962814</v>
      </c>
      <c r="D48" s="257">
        <v>2.1877616239495521</v>
      </c>
      <c r="E48" s="257">
        <v>13.803842646028839</v>
      </c>
      <c r="F48" s="257">
        <v>13.489628825916535</v>
      </c>
      <c r="G48" s="257">
        <v>7.5857757502918375</v>
      </c>
      <c r="H48" s="257">
        <v>10.471285480508985</v>
      </c>
      <c r="I48" s="257">
        <v>25.118864315095834</v>
      </c>
      <c r="J48" s="257">
        <v>43.651583224016569</v>
      </c>
      <c r="K48" s="257">
        <v>81.283051616409963</v>
      </c>
      <c r="L48" s="257">
        <v>70.794578438413737</v>
      </c>
      <c r="M48" s="257">
        <v>42.657951880159267</v>
      </c>
      <c r="N48" s="258">
        <v>33.113112148259084</v>
      </c>
      <c r="O48" s="275">
        <f t="shared" si="6"/>
        <v>81.283051616409963</v>
      </c>
      <c r="P48" s="273">
        <f t="shared" si="7"/>
        <v>2.1877616239495521</v>
      </c>
      <c r="Q48" s="275">
        <f>(mm!C48*H!C48+mm!D48*H!D48+mm!E48*H!E48+mm!F48*H!F48+mm!G48*H!G48+mm!H48*H!H48+mm!I48*H!I48+mm!J48*H!J48+mm!K48*H!K48+mm!L48*H!L48+mm!M48*H!M48+mm!N48*H!N48)/mm!O48</f>
        <v>16.598104046405904</v>
      </c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9.5" customHeight="1">
      <c r="A49" s="110">
        <v>45</v>
      </c>
      <c r="B49" s="203" t="s">
        <v>54</v>
      </c>
      <c r="C49" s="256">
        <v>19.971391609191134</v>
      </c>
      <c r="D49" s="257">
        <v>18.653804698225862</v>
      </c>
      <c r="E49" s="257">
        <v>14.155526721521953</v>
      </c>
      <c r="F49" s="257">
        <v>11.873342326393466</v>
      </c>
      <c r="G49" s="257">
        <v>6.9284785435630658</v>
      </c>
      <c r="H49" s="257">
        <v>9.8384424192212165</v>
      </c>
      <c r="I49" s="257">
        <v>23.776315789473689</v>
      </c>
      <c r="J49" s="257">
        <v>36.612022406208887</v>
      </c>
      <c r="K49" s="257">
        <v>4.0459148696218863</v>
      </c>
      <c r="L49" s="257">
        <v>53.72662411925036</v>
      </c>
      <c r="M49" s="257">
        <v>28.272803512400703</v>
      </c>
      <c r="N49" s="258">
        <v>41.476466001449786</v>
      </c>
      <c r="O49" s="256">
        <f t="shared" si="6"/>
        <v>53.72662411925036</v>
      </c>
      <c r="P49" s="257">
        <f t="shared" si="7"/>
        <v>4.0459148696218863</v>
      </c>
      <c r="Q49" s="256">
        <f>(mm!C49*H!C49+mm!D49*H!D49+mm!E49*H!E49+mm!F49*H!F49+mm!G49*H!G49+mm!H49*H!H49+mm!I49*H!I49+mm!J49*H!J49+mm!K49*H!K49+mm!L49*H!L49+mm!M49*H!M49+mm!N49*H!N49)/mm!O49</f>
        <v>17.033963369469017</v>
      </c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9.5" customHeight="1">
      <c r="A50" s="110">
        <v>46</v>
      </c>
      <c r="B50" s="203" t="s">
        <v>55</v>
      </c>
      <c r="C50" s="256">
        <v>14.809263995699833</v>
      </c>
      <c r="D50" s="257">
        <v>13.533041578630623</v>
      </c>
      <c r="E50" s="257">
        <v>10.733713302485683</v>
      </c>
      <c r="F50" s="257">
        <v>13.647493266339515</v>
      </c>
      <c r="G50" s="257">
        <v>11.613145834196935</v>
      </c>
      <c r="H50" s="257">
        <v>29.560829541638515</v>
      </c>
      <c r="I50" s="257">
        <v>9.4867719818120673</v>
      </c>
      <c r="J50" s="257">
        <v>21.285905263658353</v>
      </c>
      <c r="K50" s="257">
        <v>46.100535021906495</v>
      </c>
      <c r="L50" s="257">
        <v>34.689655729630999</v>
      </c>
      <c r="M50" s="257">
        <v>36.922731679623254</v>
      </c>
      <c r="N50" s="258">
        <v>16.798234221395621</v>
      </c>
      <c r="O50" s="256">
        <f t="shared" si="6"/>
        <v>46.100535021906495</v>
      </c>
      <c r="P50" s="257">
        <f t="shared" si="7"/>
        <v>9.4867719818120673</v>
      </c>
      <c r="Q50" s="256">
        <f>(mm!C50*H!C50+mm!D50*H!D50+mm!E50*H!E50+mm!F50*H!F50+mm!G50*H!G50+mm!H50*H!H50+mm!I50*H!I50+mm!J50*H!J50+mm!K50*H!K50+mm!L50*H!L50+mm!M50*H!M50+mm!N50*H!N50)/mm!O50</f>
        <v>17.774221205710877</v>
      </c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9.5" customHeight="1">
      <c r="A51" s="110">
        <v>47</v>
      </c>
      <c r="B51" s="203" t="s">
        <v>56</v>
      </c>
      <c r="C51" s="256"/>
      <c r="D51" s="257"/>
      <c r="E51" s="257"/>
      <c r="F51" s="257"/>
      <c r="G51" s="257"/>
      <c r="H51" s="257"/>
      <c r="I51" s="257">
        <v>23.342124268104804</v>
      </c>
      <c r="J51" s="257">
        <v>28.911263349995924</v>
      </c>
      <c r="K51" s="257">
        <v>28.839647341964863</v>
      </c>
      <c r="L51" s="257">
        <v>30.294263116034706</v>
      </c>
      <c r="M51" s="257">
        <v>18.108685656539674</v>
      </c>
      <c r="N51" s="258">
        <v>15.599498221134764</v>
      </c>
      <c r="O51" s="256">
        <f t="shared" si="6"/>
        <v>30.294263116034706</v>
      </c>
      <c r="P51" s="257">
        <f t="shared" si="7"/>
        <v>15.599498221134764</v>
      </c>
      <c r="Q51" s="263">
        <f>(mm!C51*H!C51+mm!D51*H!D51+mm!E51*H!E51+mm!F51*H!F51+mm!G51*H!G51+mm!H51*H!H51+mm!I51*H!I51+mm!J51*H!J51+mm!K51*H!K51+mm!L51*H!L51+mm!M51*H!M51+mm!N51*H!N51)/mm!O51</f>
        <v>21.507896167064558</v>
      </c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9.5" customHeight="1">
      <c r="A52" s="110">
        <v>48</v>
      </c>
      <c r="B52" s="203" t="s">
        <v>57</v>
      </c>
      <c r="C52" s="256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8"/>
      <c r="O52" s="256"/>
      <c r="P52" s="257"/>
      <c r="Q52" s="256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9.5" customHeight="1">
      <c r="A53" s="110">
        <v>49</v>
      </c>
      <c r="B53" s="203" t="s">
        <v>58</v>
      </c>
      <c r="C53" s="256">
        <v>12.00457530495736</v>
      </c>
      <c r="D53" s="257">
        <v>13.402299875055178</v>
      </c>
      <c r="E53" s="257">
        <v>20.16173009948518</v>
      </c>
      <c r="F53" s="257">
        <v>12.967199896392875</v>
      </c>
      <c r="G53" s="257">
        <v>11.036194834475729</v>
      </c>
      <c r="H53" s="284">
        <v>13.582955293455891</v>
      </c>
      <c r="I53" s="257">
        <v>17.117983989959111</v>
      </c>
      <c r="J53" s="257">
        <v>23.709481307157013</v>
      </c>
      <c r="K53" s="257">
        <v>36.802869539937547</v>
      </c>
      <c r="L53" s="257">
        <v>23.668888066756612</v>
      </c>
      <c r="M53" s="257">
        <v>18.353153004548005</v>
      </c>
      <c r="N53" s="258">
        <v>16.065859727960625</v>
      </c>
      <c r="O53" s="256">
        <f t="shared" ref="O53:O56" si="8">MAX(C53:N53)</f>
        <v>36.802869539937547</v>
      </c>
      <c r="P53" s="257">
        <f t="shared" ref="P53:P56" si="9">MIN(C53:N53)</f>
        <v>11.036194834475729</v>
      </c>
      <c r="Q53" s="256">
        <f>(mm!C53*H!C53+mm!D53*H!D53+mm!E53*H!E53+mm!F53*H!F53+mm!G53*H!G53+mm!H53*H!H53+mm!I53*H!I53+mm!J53*H!J53+mm!K53*H!K53+mm!L53*H!L53+mm!M53*H!M53+mm!N53*H!N53)/mm!O53</f>
        <v>15.954100794351985</v>
      </c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9.5" customHeight="1">
      <c r="A54" s="110">
        <v>50</v>
      </c>
      <c r="B54" s="203" t="s">
        <v>60</v>
      </c>
      <c r="C54" s="256">
        <v>10</v>
      </c>
      <c r="D54" s="257">
        <v>7.5857757502918375</v>
      </c>
      <c r="E54" s="257">
        <v>17.782794100389236</v>
      </c>
      <c r="F54" s="257">
        <v>6.0255958607435822</v>
      </c>
      <c r="G54" s="257">
        <v>7.2443596007499069</v>
      </c>
      <c r="H54" s="257">
        <v>9.5499258602143726</v>
      </c>
      <c r="I54" s="257">
        <v>18.197008586099834</v>
      </c>
      <c r="J54" s="257">
        <v>39.810717055349699</v>
      </c>
      <c r="K54" s="257">
        <v>27.542287033381701</v>
      </c>
      <c r="L54" s="257">
        <v>34.67368504525318</v>
      </c>
      <c r="M54" s="257">
        <v>27.542287033381701</v>
      </c>
      <c r="N54" s="258">
        <v>22.387211385683386</v>
      </c>
      <c r="O54" s="256">
        <f t="shared" si="8"/>
        <v>39.810717055349699</v>
      </c>
      <c r="P54" s="257">
        <f t="shared" si="9"/>
        <v>6.0255958607435822</v>
      </c>
      <c r="Q54" s="256">
        <f>(mm!C54*H!C54+mm!D54*H!D54+mm!E54*H!E54+mm!F54*H!F54+mm!G54*H!G54+mm!H54*H!H54+mm!I54*H!I54+mm!J54*H!J54+mm!K54*H!K54+mm!L54*H!L54+mm!M54*H!M54+mm!N54*H!N54)/mm!O54</f>
        <v>12.088081142109491</v>
      </c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9.5" customHeight="1">
      <c r="A55" s="110">
        <v>51</v>
      </c>
      <c r="B55" s="203" t="s">
        <v>61</v>
      </c>
      <c r="C55" s="256">
        <v>12.83069504149554</v>
      </c>
      <c r="D55" s="257">
        <v>9.2015705910284531</v>
      </c>
      <c r="E55" s="257">
        <v>6.1275203168389432</v>
      </c>
      <c r="F55" s="265">
        <v>3.3824764409478534</v>
      </c>
      <c r="G55" s="265">
        <v>7.8280818616642378</v>
      </c>
      <c r="H55" s="257">
        <v>4.5601656205079122</v>
      </c>
      <c r="I55" s="257">
        <v>5.1286138399136494</v>
      </c>
      <c r="J55" s="257">
        <v>22.881512238901223</v>
      </c>
      <c r="K55" s="257">
        <v>13.99712362426358</v>
      </c>
      <c r="L55" s="257">
        <v>38.733489440509992</v>
      </c>
      <c r="M55" s="257">
        <v>31.594052903316836</v>
      </c>
      <c r="N55" s="258">
        <v>105.23597924601056</v>
      </c>
      <c r="O55" s="256">
        <f t="shared" si="8"/>
        <v>105.23597924601056</v>
      </c>
      <c r="P55" s="257">
        <f t="shared" si="9"/>
        <v>3.3824764409478534</v>
      </c>
      <c r="Q55" s="256">
        <f>(mm!C55*H!C55+mm!D55*H!D55+mm!E55*H!E55+mm!F55*H!F55+mm!G55*H!G55+mm!H55*H!H55+mm!I55*H!I55+mm!J55*H!J55+mm!K55*H!K55+mm!L55*H!L55+mm!M55*H!M55+mm!N55*H!N55)/mm!O55</f>
        <v>16.532966215782466</v>
      </c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9.5" customHeight="1">
      <c r="A56" s="124">
        <v>52</v>
      </c>
      <c r="B56" s="219" t="s">
        <v>63</v>
      </c>
      <c r="C56" s="268">
        <v>2.5118864315095824</v>
      </c>
      <c r="D56" s="269">
        <v>2.5118864315095824</v>
      </c>
      <c r="E56" s="269">
        <v>0.39810717055349687</v>
      </c>
      <c r="F56" s="269">
        <v>1</v>
      </c>
      <c r="G56" s="269">
        <v>0.63095734448019292</v>
      </c>
      <c r="H56" s="269">
        <v>0.50118723362727247</v>
      </c>
      <c r="I56" s="269">
        <v>0.50118723362727247</v>
      </c>
      <c r="J56" s="269">
        <v>3.98107170553497</v>
      </c>
      <c r="K56" s="269">
        <v>5.0118723362727264</v>
      </c>
      <c r="L56" s="269">
        <v>6.3095734448019307</v>
      </c>
      <c r="M56" s="269">
        <v>3.98107170553497</v>
      </c>
      <c r="N56" s="270">
        <v>1.9952623149688791</v>
      </c>
      <c r="O56" s="268">
        <f t="shared" si="8"/>
        <v>6.3095734448019307</v>
      </c>
      <c r="P56" s="269">
        <f t="shared" si="9"/>
        <v>0.39810717055349687</v>
      </c>
      <c r="Q56" s="268">
        <f>(mm!C56*H!C56+mm!D56*H!D56+mm!E56*H!E56+mm!F56*H!F56+mm!G56*H!G56+mm!H56*H!H56+mm!I56*H!I56+mm!J56*H!J56+mm!K56*H!K56+mm!L56*H!L56+mm!M56*H!M56+mm!N56*H!N56)/mm!O56</f>
        <v>1.7796931217539191</v>
      </c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3.5" customHeight="1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3.5" customHeight="1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149"/>
      <c r="W58" s="86"/>
      <c r="X58" s="20"/>
      <c r="Y58" s="20"/>
      <c r="Z58" s="20"/>
    </row>
    <row r="59" spans="1:26" ht="13.5" customHeight="1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149"/>
      <c r="W59" s="86"/>
      <c r="X59" s="20"/>
      <c r="Y59" s="20"/>
      <c r="Z59" s="20"/>
    </row>
    <row r="60" spans="1:26" ht="13.5" customHeight="1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86"/>
      <c r="X60" s="20"/>
      <c r="Y60" s="20"/>
      <c r="Z60" s="20"/>
    </row>
    <row r="61" spans="1:26" ht="13.5" customHeight="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3.5" customHeight="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3.5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3.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3.5" customHeight="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3.5" customHeight="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3.5" customHeight="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3.5" customHeight="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3.5" customHeight="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3.5" customHeight="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3.5" customHeight="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3.5" customHeight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3.5" customHeight="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3.5" customHeight="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3.5" customHeight="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3.5" customHeight="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3.5" customHeight="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3.5" customHeight="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3.5" customHeight="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3.5" customHeight="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3.5" customHeight="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3.5" customHeight="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3.5" customHeight="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3.5" customHeight="1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3.5" customHeight="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3.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3.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3.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3.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3.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3.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3.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3.5" customHeight="1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3.5" customHeight="1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3.5" customHeight="1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3.5" customHeight="1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3.5" customHeight="1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3.5" customHeight="1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3.5" customHeight="1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3.5" customHeight="1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3.5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3.5" customHeight="1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3.5" customHeight="1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3.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3.5" customHeight="1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3.5" customHeight="1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3.5" customHeight="1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3.5" customHeight="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3.5" customHeight="1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3.5" customHeight="1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3.5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3.5" customHeight="1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3.5" customHeight="1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3.5" customHeight="1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3.5" customHeight="1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3.5" customHeight="1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3.5" customHeight="1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3.5" customHeigh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3.5" customHeight="1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3.5" customHeight="1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3.5" customHeight="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3.5" customHeight="1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3.5" customHeight="1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3.5" customHeight="1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3.5" customHeight="1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3.5" customHeight="1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3.5" customHeight="1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3.5" customHeight="1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3.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3.5" customHeight="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3.5" customHeight="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3.5" customHeight="1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3.5" customHeight="1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3.5" customHeight="1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3.5" customHeight="1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3.5" customHeight="1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3.5" customHeight="1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3.5" customHeight="1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3.5" customHeight="1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3.5" customHeight="1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3.5" customHeight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3.5" customHeight="1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3.5" customHeight="1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3.5" customHeight="1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3.5" customHeight="1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3.5" customHeight="1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3.5" customHeight="1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3.5" customHeight="1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3.5" customHeight="1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3.5" customHeight="1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3.5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3.5" customHeight="1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3.5" customHeight="1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3.5" customHeight="1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3.5" customHeight="1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3.5" customHeight="1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3.5" customHeight="1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3.5" customHeight="1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3.5" customHeight="1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3.5" customHeight="1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3.5" customHeight="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3.5" customHeight="1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3.5" customHeight="1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3.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3.5" customHeight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3.5" customHeight="1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3.5" customHeight="1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3.5" customHeight="1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3.5" customHeight="1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3.5" customHeight="1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3.5" customHeight="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3.5" customHeight="1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3.5" customHeight="1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3.5" customHeight="1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3.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3.5" customHeigh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3.5" customHeight="1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3.5" customHeight="1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3.5" customHeight="1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3.5" customHeight="1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3.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3.5" customHeight="1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3.5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3.5" customHeight="1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3.5" customHeight="1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3.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3.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3.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3.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3.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3.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3.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3.5" customHeight="1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3.5" customHeight="1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3.5" customHeight="1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3.5" customHeight="1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3.5" customHeight="1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3.5" customHeight="1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3.5" customHeight="1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3.5" customHeight="1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3.5" customHeight="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3.5" customHeight="1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3.5" customHeight="1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3.5" customHeight="1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3.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3.5" customHeight="1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3.5" customHeight="1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3.5" customHeight="1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3.5" customHeight="1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3.5" customHeight="1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3.5" customHeight="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3.5" customHeight="1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3.5" customHeight="1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3.5" customHeight="1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3.5" customHeight="1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3.5" customHeight="1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3.5" customHeight="1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3.5" customHeight="1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3.5" customHeight="1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3.5" customHeight="1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3.5" customHeight="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3.5" customHeight="1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3.5" customHeight="1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3.5" customHeight="1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3.5" customHeight="1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3.5" customHeight="1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3.5" customHeight="1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3.5" customHeight="1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3.5" customHeight="1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3.5" customHeight="1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3.5" customHeight="1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3.5" customHeight="1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3.5" customHeight="1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3.5" customHeight="1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3.5" customHeight="1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3.5" customHeight="1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3.5" customHeight="1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3.5" customHeight="1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3.5" customHeight="1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3.5" customHeight="1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3.5" customHeight="1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3.5" customHeight="1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3.5" customHeight="1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3.5" customHeight="1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3.5" customHeight="1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3.5" customHeight="1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3.5" customHeight="1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3.5" customHeight="1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3.5" customHeight="1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3.5" customHeight="1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3.5" customHeight="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3.5" customHeight="1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3.5" customHeight="1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3.5" customHeight="1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3.5" customHeight="1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3.5" customHeight="1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3.5" customHeight="1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3.5" customHeight="1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3.5" customHeight="1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3.5" customHeight="1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3.5" customHeight="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3.5" customHeight="1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3.5" customHeight="1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3.5" customHeight="1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3.5" customHeight="1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3.5" customHeight="1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3.5" customHeight="1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3.5" customHeight="1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3.5" customHeight="1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3.5" customHeight="1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3.5" customHeight="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3.5" customHeight="1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3.5" customHeight="1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3.5" customHeight="1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3.5" customHeight="1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3.5" customHeight="1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3.5" customHeight="1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3.5" customHeight="1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3.5" customHeight="1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3.5" customHeight="1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3.5" customHeight="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3.5" customHeight="1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3.5" customHeight="1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3.5" customHeight="1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3.5" customHeight="1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3.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3.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3.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3.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3.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3.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3.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3.5" customHeight="1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3.5" customHeight="1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3.5" customHeight="1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3.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3.5" customHeight="1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3.5" customHeight="1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3.5" customHeight="1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3.5" customHeight="1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3.5" customHeight="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3.5" customHeight="1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3.5" customHeight="1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3.5" customHeight="1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3.5" customHeight="1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3.5" customHeight="1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3.5" customHeight="1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3.5" customHeight="1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3.5" customHeight="1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3.5" customHeight="1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3.5" customHeight="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3.5" customHeight="1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3.5" customHeight="1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3.5" customHeight="1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3.5" customHeight="1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3.5" customHeight="1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3.5" customHeight="1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3.5" customHeight="1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3.5" customHeight="1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3.5" customHeight="1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3.5" customHeight="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3.5" customHeight="1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3.5" customHeight="1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3.5" customHeight="1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3.5" customHeight="1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3.5" customHeight="1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3.5" customHeight="1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3.5" customHeight="1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3.5" customHeight="1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3.5" customHeight="1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3.5" customHeight="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3.5" customHeight="1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3.5" customHeight="1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3.5" customHeight="1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3.5" customHeight="1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3.5" customHeight="1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3.5" customHeight="1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3.5" customHeight="1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3.5" customHeight="1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3.5" customHeight="1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3.5" customHeight="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3.5" customHeight="1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3.5" customHeight="1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3.5" customHeight="1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3.5" customHeight="1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3.5" customHeight="1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3.5" customHeight="1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3.5" customHeight="1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3.5" customHeight="1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3.5" customHeight="1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3.5" customHeight="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3.5" customHeight="1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3.5" customHeight="1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3.5" customHeight="1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3.5" customHeight="1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3.5" customHeight="1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3.5" customHeight="1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3.5" customHeight="1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3.5" customHeight="1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3.5" customHeight="1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3.5" customHeight="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3.5" customHeight="1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3.5" customHeight="1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3.5" customHeight="1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3.5" customHeight="1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3.5" customHeight="1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3.5" customHeight="1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3.5" customHeight="1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3.5" customHeight="1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3.5" customHeight="1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3.5" customHeight="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3.5" customHeight="1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3.5" customHeight="1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3.5" customHeight="1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3.5" customHeight="1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3.5" customHeight="1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3.5" customHeight="1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3.5" customHeight="1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3.5" customHeight="1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3.5" customHeight="1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3.5" customHeight="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3.5" customHeight="1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3.5" customHeight="1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3.5" customHeight="1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3.5" customHeight="1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3.5" customHeight="1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3.5" customHeight="1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3.5" customHeight="1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3.5" customHeight="1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3.5" customHeight="1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3.5" customHeight="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3.5" customHeight="1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3.5" customHeight="1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3.5" customHeight="1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3.5" customHeight="1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3.5" customHeight="1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3.5" customHeight="1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3.5" customHeight="1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3.5" customHeight="1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3.5" customHeight="1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3.5" customHeight="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3.5" customHeight="1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3.5" customHeight="1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3.5" customHeight="1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3.5" customHeight="1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3.5" customHeight="1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3.5" customHeight="1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3.5" customHeight="1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3.5" customHeight="1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3.5" customHeight="1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3.5" customHeight="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3.5" customHeight="1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3.5" customHeight="1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3.5" customHeight="1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3.5" customHeight="1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3.5" customHeight="1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3.5" customHeight="1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3.5" customHeight="1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3.5" customHeight="1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3.5" customHeight="1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3.5" customHeight="1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3.5" customHeight="1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3.5" customHeight="1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3.5" customHeight="1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3.5" customHeight="1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3.5" customHeight="1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3.5" customHeight="1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3.5" customHeight="1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3.5" customHeight="1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3.5" customHeight="1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3.5" customHeight="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3.5" customHeight="1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3.5" customHeight="1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3.5" customHeight="1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3.5" customHeight="1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3.5" customHeight="1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3.5" customHeight="1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3.5" customHeight="1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3.5" customHeight="1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3.5" customHeight="1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3.5" customHeight="1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3.5" customHeight="1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3.5" customHeight="1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3.5" customHeight="1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3.5" customHeight="1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3.5" customHeight="1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3.5" customHeight="1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3.5" customHeight="1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3.5" customHeight="1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3.5" customHeight="1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3.5" customHeight="1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3.5" customHeight="1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3.5" customHeight="1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3.5" customHeight="1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3.5" customHeight="1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3.5" customHeight="1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3.5" customHeight="1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3.5" customHeight="1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3.5" customHeight="1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3.5" customHeight="1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3.5" customHeight="1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3.5" customHeight="1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3.5" customHeight="1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3.5" customHeight="1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3.5" customHeight="1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3.5" customHeight="1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3.5" customHeight="1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3.5" customHeight="1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3.5" customHeight="1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3.5" customHeight="1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3.5" customHeight="1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3.5" customHeight="1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3.5" customHeight="1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3.5" customHeight="1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3.5" customHeight="1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3.5" customHeight="1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3.5" customHeight="1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3.5" customHeight="1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3.5" customHeight="1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3.5" customHeight="1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3.5" customHeight="1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3.5" customHeight="1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3.5" customHeight="1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3.5" customHeight="1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3.5" customHeight="1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3.5" customHeight="1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3.5" customHeight="1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3.5" customHeight="1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3.5" customHeight="1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3.5" customHeight="1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3.5" customHeight="1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3.5" customHeight="1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3.5" customHeight="1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3.5" customHeight="1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3.5" customHeight="1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3.5" customHeight="1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3.5" customHeight="1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3.5" customHeight="1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3.5" customHeight="1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3.5" customHeight="1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3.5" customHeight="1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3.5" customHeight="1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3.5" customHeight="1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3.5" customHeight="1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3.5" customHeight="1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3.5" customHeight="1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3.5" customHeight="1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3.5" customHeight="1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3.5" customHeight="1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3.5" customHeight="1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3.5" customHeight="1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3.5" customHeight="1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3.5" customHeight="1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3.5" customHeight="1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3.5" customHeight="1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3.5" customHeight="1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3.5" customHeight="1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3.5" customHeight="1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3.5" customHeight="1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3.5" customHeight="1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3.5" customHeight="1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3.5" customHeight="1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3.5" customHeight="1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3.5" customHeight="1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3.5" customHeight="1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3.5" customHeight="1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3.5" customHeight="1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3.5" customHeight="1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3.5" customHeight="1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3.5" customHeight="1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3.5" customHeight="1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3.5" customHeight="1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3.5" customHeight="1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3.5" customHeight="1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3.5" customHeight="1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3.5" customHeight="1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3.5" customHeight="1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3.5" customHeight="1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3.5" customHeight="1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3.5" customHeight="1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3.5" customHeight="1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3.5" customHeight="1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3.5" customHeight="1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3.5" customHeight="1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3.5" customHeight="1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3.5" customHeight="1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3.5" customHeight="1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3.5" customHeight="1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3.5" customHeight="1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3.5" customHeight="1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3.5" customHeight="1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3.5" customHeight="1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3.5" customHeight="1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3.5" customHeight="1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3.5" customHeight="1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3.5" customHeight="1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3.5" customHeight="1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3.5" customHeight="1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3.5" customHeight="1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3.5" customHeight="1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3.5" customHeight="1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3.5" customHeight="1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3.5" customHeight="1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3.5" customHeight="1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3.5" customHeight="1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3.5" customHeight="1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3.5" customHeight="1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3.5" customHeight="1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3.5" customHeight="1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3.5" customHeight="1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3.5" customHeight="1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3.5" customHeight="1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3.5" customHeight="1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3.5" customHeight="1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3.5" customHeight="1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3.5" customHeight="1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3.5" customHeight="1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3.5" customHeight="1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3.5" customHeight="1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3.5" customHeight="1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3.5" customHeight="1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3.5" customHeight="1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3.5" customHeight="1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3.5" customHeight="1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3.5" customHeight="1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3.5" customHeight="1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3.5" customHeight="1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3.5" customHeight="1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3.5" customHeight="1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3.5" customHeight="1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3.5" customHeight="1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3.5" customHeight="1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3.5" customHeight="1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3.5" customHeight="1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3.5" customHeight="1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3.5" customHeight="1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3.5" customHeight="1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3.5" customHeight="1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3.5" customHeight="1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3.5" customHeight="1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3.5" customHeight="1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3.5" customHeight="1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3.5" customHeight="1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3.5" customHeight="1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3.5" customHeight="1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3.5" customHeight="1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3.5" customHeight="1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3.5" customHeight="1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3.5" customHeight="1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3.5" customHeight="1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3.5" customHeight="1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3.5" customHeight="1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3.5" customHeight="1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3.5" customHeight="1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3.5" customHeight="1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3.5" customHeight="1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3.5" customHeight="1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3.5" customHeight="1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3.5" customHeight="1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3.5" customHeight="1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3.5" customHeight="1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3.5" customHeight="1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3.5" customHeight="1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3.5" customHeight="1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3.5" customHeight="1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3.5" customHeight="1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3.5" customHeight="1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3.5" customHeight="1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3.5" customHeight="1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3.5" customHeight="1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3.5" customHeight="1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3.5" customHeight="1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3.5" customHeight="1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3.5" customHeight="1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3.5" customHeight="1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3.5" customHeight="1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3.5" customHeight="1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3.5" customHeight="1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3.5" customHeight="1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3.5" customHeight="1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3.5" customHeight="1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3.5" customHeight="1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3.5" customHeight="1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3.5" customHeight="1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3.5" customHeight="1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3.5" customHeight="1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3.5" customHeight="1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3.5" customHeight="1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3.5" customHeight="1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3.5" customHeight="1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3.5" customHeight="1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3.5" customHeight="1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3.5" customHeight="1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3.5" customHeight="1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3.5" customHeight="1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3.5" customHeight="1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3.5" customHeight="1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3.5" customHeight="1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3.5" customHeight="1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3.5" customHeight="1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3.5" customHeight="1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3.5" customHeight="1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3.5" customHeight="1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3.5" customHeight="1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3.5" customHeight="1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3.5" customHeight="1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3.5" customHeight="1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3.5" customHeight="1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3.5" customHeight="1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3.5" customHeight="1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3.5" customHeight="1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3.5" customHeight="1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3.5" customHeight="1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3.5" customHeight="1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3.5" customHeight="1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3.5" customHeight="1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3.5" customHeight="1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3.5" customHeight="1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3.5" customHeight="1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3.5" customHeight="1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3.5" customHeight="1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3.5" customHeight="1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3.5" customHeight="1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3.5" customHeight="1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3.5" customHeight="1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3.5" customHeight="1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3.5" customHeight="1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3.5" customHeight="1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3.5" customHeight="1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3.5" customHeight="1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3.5" customHeight="1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3.5" customHeight="1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3.5" customHeight="1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3.5" customHeight="1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3.5" customHeight="1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3.5" customHeight="1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3.5" customHeight="1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3.5" customHeight="1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3.5" customHeight="1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3.5" customHeight="1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3.5" customHeight="1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3.5" customHeight="1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3.5" customHeight="1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3.5" customHeight="1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3.5" customHeight="1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3.5" customHeight="1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3.5" customHeight="1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3.5" customHeight="1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3.5" customHeight="1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3.5" customHeight="1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3.5" customHeight="1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3.5" customHeight="1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3.5" customHeight="1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3.5" customHeight="1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3.5" customHeight="1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3.5" customHeight="1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3.5" customHeight="1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3.5" customHeight="1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3.5" customHeight="1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3.5" customHeight="1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3.5" customHeight="1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3.5" customHeight="1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3.5" customHeight="1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3.5" customHeight="1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3.5" customHeight="1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3.5" customHeight="1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3.5" customHeight="1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3.5" customHeight="1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3.5" customHeight="1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3.5" customHeight="1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3.5" customHeight="1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3.5" customHeight="1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3.5" customHeight="1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3.5" customHeight="1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3.5" customHeight="1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3.5" customHeight="1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3.5" customHeight="1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3.5" customHeight="1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3.5" customHeight="1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3.5" customHeight="1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3.5" customHeight="1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3.5" customHeight="1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3.5" customHeight="1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3.5" customHeight="1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3.5" customHeight="1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3.5" customHeight="1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3.5" customHeight="1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3.5" customHeight="1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3.5" customHeight="1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3.5" customHeight="1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3.5" customHeight="1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3.5" customHeight="1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3.5" customHeight="1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3.5" customHeight="1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3.5" customHeight="1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3.5" customHeight="1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3.5" customHeight="1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3.5" customHeight="1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3.5" customHeight="1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3.5" customHeight="1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3.5" customHeight="1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3.5" customHeight="1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3.5" customHeight="1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3.5" customHeight="1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3.5" customHeight="1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3.5" customHeight="1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3.5" customHeight="1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3.5" customHeight="1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3.5" customHeight="1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3.5" customHeight="1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3.5" customHeight="1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3.5" customHeight="1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3.5" customHeight="1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3.5" customHeight="1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3.5" customHeight="1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3.5" customHeight="1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3.5" customHeight="1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3.5" customHeight="1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3.5" customHeight="1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3.5" customHeight="1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3.5" customHeight="1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3.5" customHeight="1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3.5" customHeight="1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3.5" customHeight="1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3.5" customHeight="1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3.5" customHeight="1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3.5" customHeight="1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3.5" customHeight="1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3.5" customHeight="1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3.5" customHeight="1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3.5" customHeight="1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3.5" customHeight="1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3.5" customHeight="1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3.5" customHeight="1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3.5" customHeight="1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3.5" customHeight="1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3.5" customHeight="1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3.5" customHeight="1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3.5" customHeight="1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3.5" customHeight="1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3.5" customHeight="1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3.5" customHeight="1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3.5" customHeight="1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3.5" customHeight="1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3.5" customHeight="1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3.5" customHeight="1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3.5" customHeight="1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3.5" customHeight="1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3.5" customHeight="1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3.5" customHeight="1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3.5" customHeight="1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3.5" customHeight="1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3.5" customHeight="1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3.5" customHeight="1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3.5" customHeight="1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3.5" customHeight="1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3.5" customHeight="1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3.5" customHeight="1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3.5" customHeight="1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3.5" customHeight="1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3.5" customHeight="1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3.5" customHeight="1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3.5" customHeight="1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3.5" customHeight="1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3.5" customHeight="1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3.5" customHeight="1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3.5" customHeight="1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3.5" customHeight="1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3.5" customHeight="1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3.5" customHeight="1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3.5" customHeight="1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3.5" customHeight="1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3.5" customHeight="1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3.5" customHeight="1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3.5" customHeight="1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3.5" customHeight="1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3.5" customHeight="1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3.5" customHeight="1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3.5" customHeight="1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3.5" customHeight="1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3.5" customHeight="1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3.5" customHeight="1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3.5" customHeight="1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3.5" customHeight="1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3.5" customHeight="1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3.5" customHeight="1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3.5" customHeight="1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3.5" customHeight="1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3.5" customHeight="1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3.5" customHeight="1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3.5" customHeight="1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3.5" customHeight="1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3.5" customHeight="1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3.5" customHeight="1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3.5" customHeight="1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3.5" customHeight="1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3.5" customHeight="1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3.5" customHeight="1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3.5" customHeight="1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3.5" customHeight="1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3.5" customHeight="1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3.5" customHeight="1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3.5" customHeight="1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3.5" customHeight="1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3.5" customHeight="1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3.5" customHeight="1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3.5" customHeight="1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3.5" customHeight="1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3.5" customHeight="1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3.5" customHeight="1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3.5" customHeight="1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3.5" customHeight="1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3.5" customHeight="1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3.5" customHeight="1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3.5" customHeight="1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3.5" customHeight="1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3.5" customHeight="1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3.5" customHeight="1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3.5" customHeight="1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3.5" customHeight="1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3.5" customHeight="1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3.5" customHeight="1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3.5" customHeight="1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3.5" customHeight="1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3.5" customHeight="1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3.5" customHeight="1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3.5" customHeight="1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3.5" customHeight="1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3.5" customHeight="1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3.5" customHeight="1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3.5" customHeight="1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3.5" customHeight="1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3.5" customHeight="1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3.5" customHeight="1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3.5" customHeight="1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3.5" customHeight="1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3.5" customHeight="1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3.5" customHeight="1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3.5" customHeight="1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3.5" customHeight="1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3.5" customHeight="1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3.5" customHeight="1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3.5" customHeight="1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3.5" customHeight="1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3.5" customHeight="1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3.5" customHeight="1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3.5" customHeight="1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3.5" customHeight="1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3.5" customHeight="1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3.5" customHeight="1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3.5" customHeight="1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3.5" customHeight="1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3.5" customHeight="1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3.5" customHeight="1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3.5" customHeight="1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3.5" customHeight="1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3.5" customHeight="1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3.5" customHeight="1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3.5" customHeight="1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3.5" customHeight="1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3.5" customHeight="1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3.5" customHeight="1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3.5" customHeight="1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3.5" customHeight="1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3.5" customHeight="1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3.5" customHeight="1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3.5" customHeight="1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3.5" customHeight="1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3.5" customHeight="1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3.5" customHeight="1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3.5" customHeight="1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3.5" customHeight="1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3.5" customHeight="1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3.5" customHeight="1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3.5" customHeight="1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3.5" customHeight="1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3.5" customHeight="1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3.5" customHeight="1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3.5" customHeight="1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3.5" customHeight="1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3.5" customHeight="1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3.5" customHeight="1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3.5" customHeight="1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3.5" customHeight="1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3.5" customHeight="1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3.5" customHeight="1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3.5" customHeight="1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3.5" customHeight="1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3.5" customHeight="1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3.5" customHeight="1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3.5" customHeight="1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3.5" customHeight="1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3.5" customHeight="1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3.5" customHeight="1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3.5" customHeight="1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3.5" customHeight="1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3.5" customHeight="1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3.5" customHeight="1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3.5" customHeight="1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3.5" customHeight="1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3.5" customHeight="1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3.5" customHeight="1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3.5" customHeight="1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3.5" customHeight="1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3.5" customHeight="1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3.5" customHeight="1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3.5" customHeight="1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3.5" customHeight="1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3.5" customHeight="1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3.5" customHeight="1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3.5" customHeight="1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3.5" customHeight="1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3.5" customHeight="1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3.5" customHeight="1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3.5" customHeight="1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3.5" customHeight="1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3.5" customHeight="1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3.5" customHeight="1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3.5" customHeight="1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3.5" customHeight="1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3.5" customHeight="1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3.5" customHeight="1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3.5" customHeight="1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3.5" customHeight="1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3.5" customHeight="1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3.5" customHeight="1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3.5" customHeight="1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3.5" customHeight="1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3.5" customHeight="1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3.5" customHeight="1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3.5" customHeight="1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3.5" customHeight="1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3.5" customHeight="1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3.5" customHeight="1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3.5" customHeight="1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3.5" customHeight="1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3.5" customHeight="1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3.5" customHeight="1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3.5" customHeight="1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3.5" customHeight="1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phoneticPr fontId="18"/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1" width="3.125" customWidth="1"/>
    <col min="2" max="2" width="11" customWidth="1"/>
    <col min="3" max="3" width="6.375" customWidth="1"/>
    <col min="4" max="17" width="7" customWidth="1"/>
    <col min="18" max="18" width="3.375" customWidth="1"/>
    <col min="19" max="19" width="9" customWidth="1"/>
    <col min="20" max="20" width="6.25" customWidth="1"/>
    <col min="21" max="23" width="9" customWidth="1"/>
    <col min="24" max="26" width="8" customWidth="1"/>
  </cols>
  <sheetData>
    <row r="1" spans="1:26" ht="19.5" customHeight="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9.5" customHeight="1">
      <c r="A2" s="191"/>
      <c r="B2" s="192" t="s">
        <v>195</v>
      </c>
      <c r="C2" s="191" t="s">
        <v>196</v>
      </c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20" t="s">
        <v>149</v>
      </c>
      <c r="T2" s="20">
        <f>COUNT(C5:N56)</f>
        <v>493</v>
      </c>
      <c r="U2" s="191"/>
      <c r="V2" s="191"/>
      <c r="W2" s="191"/>
      <c r="X2" s="191"/>
      <c r="Y2" s="191"/>
      <c r="Z2" s="191"/>
    </row>
    <row r="3" spans="1:26" ht="19.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 t="s">
        <v>191</v>
      </c>
      <c r="P3" s="20"/>
      <c r="Q3" s="20"/>
      <c r="R3" s="20"/>
      <c r="S3" s="20" t="s">
        <v>178</v>
      </c>
      <c r="T3" s="29">
        <f>COUNTBLANK(C5:N56)-12*6</f>
        <v>59</v>
      </c>
      <c r="U3" s="20"/>
      <c r="V3" s="20"/>
      <c r="W3" s="20"/>
      <c r="X3" s="20"/>
      <c r="Y3" s="20"/>
      <c r="Z3" s="20"/>
    </row>
    <row r="4" spans="1:26" ht="19.5" customHeight="1">
      <c r="A4" s="89"/>
      <c r="B4" s="194" t="s">
        <v>1</v>
      </c>
      <c r="C4" s="195" t="s">
        <v>152</v>
      </c>
      <c r="D4" s="196" t="s">
        <v>153</v>
      </c>
      <c r="E4" s="196" t="s">
        <v>154</v>
      </c>
      <c r="F4" s="196" t="s">
        <v>155</v>
      </c>
      <c r="G4" s="196" t="s">
        <v>156</v>
      </c>
      <c r="H4" s="196" t="s">
        <v>157</v>
      </c>
      <c r="I4" s="196" t="s">
        <v>158</v>
      </c>
      <c r="J4" s="196" t="s">
        <v>159</v>
      </c>
      <c r="K4" s="196" t="s">
        <v>160</v>
      </c>
      <c r="L4" s="196" t="s">
        <v>161</v>
      </c>
      <c r="M4" s="196" t="s">
        <v>162</v>
      </c>
      <c r="N4" s="197" t="s">
        <v>163</v>
      </c>
      <c r="O4" s="251" t="s">
        <v>165</v>
      </c>
      <c r="P4" s="252" t="s">
        <v>166</v>
      </c>
      <c r="Q4" s="253" t="s">
        <v>167</v>
      </c>
      <c r="R4" s="20"/>
      <c r="S4" s="20"/>
      <c r="T4" s="20"/>
      <c r="U4" s="20"/>
      <c r="V4" s="20"/>
      <c r="W4" s="20"/>
      <c r="X4" s="20"/>
      <c r="Y4" s="20"/>
      <c r="Z4" s="20"/>
    </row>
    <row r="5" spans="1:26" ht="19.5" customHeight="1">
      <c r="A5" s="97">
        <v>1</v>
      </c>
      <c r="B5" s="203" t="s">
        <v>2</v>
      </c>
      <c r="C5" s="256">
        <v>25.349321589701201</v>
      </c>
      <c r="D5" s="257">
        <v>32.623240927893676</v>
      </c>
      <c r="E5" s="257">
        <v>23.866980781540377</v>
      </c>
      <c r="F5" s="257">
        <v>15.853055547489245</v>
      </c>
      <c r="G5" s="257">
        <v>13.961421462489623</v>
      </c>
      <c r="H5" s="257">
        <v>18.384536721601606</v>
      </c>
      <c r="I5" s="257">
        <v>38.825844775259306</v>
      </c>
      <c r="J5" s="257">
        <v>22.751490071550108</v>
      </c>
      <c r="K5" s="257">
        <v>31.158335563390413</v>
      </c>
      <c r="L5" s="257">
        <v>23.573319303388445</v>
      </c>
      <c r="M5" s="257">
        <v>22.530356082500383</v>
      </c>
      <c r="N5" s="258">
        <v>26.061732881526083</v>
      </c>
      <c r="O5" s="259">
        <f>MAX(C5:N5)</f>
        <v>38.825844775259306</v>
      </c>
      <c r="P5" s="260">
        <f>MIN(C5:N5)</f>
        <v>13.961421462489623</v>
      </c>
      <c r="Q5" s="259">
        <f>(mm!C5*'NH4'!C5+mm!D5*'NH4'!D5+mm!E5*'NH4'!E5+mm!F5*'NH4'!F5+mm!G5*'NH4'!G5+mm!H5*'NH4'!H5+mm!I5*'NH4'!I5+mm!J5*'NH4'!J5+mm!K5*'NH4'!K5+mm!L5*'NH4'!L5+mm!M5*'NH4'!M5+mm!N5*'NH4'!N5)/mm!O5</f>
        <v>22.747117724288145</v>
      </c>
      <c r="R5" s="20"/>
      <c r="S5" s="184" t="s">
        <v>179</v>
      </c>
      <c r="T5" s="20"/>
      <c r="U5" s="20"/>
      <c r="V5" s="20"/>
      <c r="W5" s="20"/>
      <c r="X5" s="20"/>
      <c r="Y5" s="20"/>
      <c r="Z5" s="20"/>
    </row>
    <row r="6" spans="1:26" ht="19.5" customHeight="1">
      <c r="A6" s="110">
        <v>2</v>
      </c>
      <c r="B6" s="203" t="s">
        <v>3</v>
      </c>
      <c r="C6" s="256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8"/>
      <c r="O6" s="256"/>
      <c r="P6" s="257"/>
      <c r="Q6" s="256"/>
      <c r="R6" s="20"/>
      <c r="S6" s="187" t="s">
        <v>180</v>
      </c>
      <c r="T6" s="20"/>
      <c r="U6" s="20"/>
      <c r="V6" s="20"/>
      <c r="W6" s="20"/>
      <c r="X6" s="20"/>
      <c r="Y6" s="20"/>
      <c r="Z6" s="20"/>
    </row>
    <row r="7" spans="1:26" ht="19.5" customHeight="1">
      <c r="A7" s="110">
        <v>3</v>
      </c>
      <c r="B7" s="203" t="s">
        <v>4</v>
      </c>
      <c r="C7" s="256">
        <v>19.7</v>
      </c>
      <c r="D7" s="257">
        <v>34.299999999999997</v>
      </c>
      <c r="E7" s="257">
        <v>25.5</v>
      </c>
      <c r="F7" s="257">
        <v>10.7</v>
      </c>
      <c r="G7" s="257">
        <v>19.3</v>
      </c>
      <c r="H7" s="257">
        <v>16.7</v>
      </c>
      <c r="I7" s="257">
        <v>40.9</v>
      </c>
      <c r="J7" s="257">
        <v>26.4</v>
      </c>
      <c r="K7" s="257">
        <v>27.3</v>
      </c>
      <c r="L7" s="257">
        <v>20.8</v>
      </c>
      <c r="M7" s="257">
        <v>16.100000000000001</v>
      </c>
      <c r="N7" s="258">
        <v>22.1</v>
      </c>
      <c r="O7" s="256">
        <f t="shared" ref="O7:O12" si="0">MAX(C7:N7)</f>
        <v>40.9</v>
      </c>
      <c r="P7" s="257">
        <f t="shared" ref="P7:P12" si="1">MIN(C7:N7)</f>
        <v>10.7</v>
      </c>
      <c r="Q7" s="256">
        <f>(mm!C7*'NH4'!C7+mm!D7*'NH4'!D7+mm!E7*'NH4'!E7+mm!F7*'NH4'!F7+mm!G7*'NH4'!G7+mm!H7*'NH4'!H7+mm!I7*'NH4'!I7+mm!J7*'NH4'!J7+mm!K7*'NH4'!K7+mm!L7*'NH4'!L7+mm!M7*'NH4'!M7+mm!N7*'NH4'!N7)/mm!O7</f>
        <v>20.73180878815598</v>
      </c>
      <c r="R7" s="20"/>
      <c r="S7" s="205" t="s">
        <v>174</v>
      </c>
      <c r="T7" s="20"/>
      <c r="U7" s="20"/>
      <c r="V7" s="20"/>
      <c r="W7" s="20"/>
      <c r="X7" s="20"/>
      <c r="Y7" s="20"/>
      <c r="Z7" s="20"/>
    </row>
    <row r="8" spans="1:26" ht="19.5" customHeight="1">
      <c r="A8" s="110">
        <v>4</v>
      </c>
      <c r="B8" s="203" t="s">
        <v>5</v>
      </c>
      <c r="C8" s="256"/>
      <c r="D8" s="257"/>
      <c r="E8" s="257"/>
      <c r="F8" s="257"/>
      <c r="G8" s="257"/>
      <c r="H8" s="257"/>
      <c r="I8" s="257">
        <v>5.7</v>
      </c>
      <c r="J8" s="257">
        <v>22.5</v>
      </c>
      <c r="K8" s="257">
        <v>12.9</v>
      </c>
      <c r="L8" s="257">
        <v>20.9</v>
      </c>
      <c r="M8" s="257">
        <v>17.2</v>
      </c>
      <c r="N8" s="258">
        <v>60.2</v>
      </c>
      <c r="O8" s="256">
        <f t="shared" si="0"/>
        <v>60.2</v>
      </c>
      <c r="P8" s="257">
        <f t="shared" si="1"/>
        <v>5.7</v>
      </c>
      <c r="Q8" s="263">
        <f>(mm!C8*'NH4'!C8+mm!D8*'NH4'!D8+mm!E8*'NH4'!E8+mm!F8*'NH4'!F8+mm!G8*'NH4'!G8+mm!H8*'NH4'!H8+mm!I8*'NH4'!I8+mm!J8*'NH4'!J8+mm!K8*'NH4'!K8+mm!L8*'NH4'!L8+mm!M8*'NH4'!M8+mm!N8*'NH4'!N8)/mm!O8</f>
        <v>22.637830684014652</v>
      </c>
      <c r="R8" s="20"/>
      <c r="S8" s="206" t="s">
        <v>181</v>
      </c>
      <c r="T8" s="20"/>
      <c r="U8" s="20"/>
      <c r="V8" s="20"/>
      <c r="W8" s="20"/>
      <c r="X8" s="20"/>
      <c r="Y8" s="20"/>
      <c r="Z8" s="20"/>
    </row>
    <row r="9" spans="1:26" ht="19.5" customHeight="1">
      <c r="A9" s="110">
        <v>5</v>
      </c>
      <c r="B9" s="203" t="s">
        <v>6</v>
      </c>
      <c r="C9" s="256"/>
      <c r="D9" s="257"/>
      <c r="E9" s="257">
        <v>26.7</v>
      </c>
      <c r="F9" s="257"/>
      <c r="G9" s="257">
        <v>7.7</v>
      </c>
      <c r="H9" s="257"/>
      <c r="I9" s="257">
        <v>19.100000000000001</v>
      </c>
      <c r="J9" s="257"/>
      <c r="K9" s="257"/>
      <c r="L9" s="257"/>
      <c r="M9" s="257">
        <v>24.1</v>
      </c>
      <c r="N9" s="258"/>
      <c r="O9" s="256">
        <f t="shared" si="0"/>
        <v>26.7</v>
      </c>
      <c r="P9" s="257">
        <f t="shared" si="1"/>
        <v>7.7</v>
      </c>
      <c r="Q9" s="263">
        <f>(mm!C9*'NH4'!C9+mm!D9*'NH4'!D9+mm!E9*'NH4'!E9+mm!F9*'NH4'!F9+mm!G9*'NH4'!G9+mm!H9*'NH4'!H9+mm!I9*'NH4'!I9+mm!J9*'NH4'!J9+mm!K9*'NH4'!K9+mm!L9*'NH4'!L9+mm!M9*'NH4'!M9+mm!N9*'NH4'!N9)/mm!O9</f>
        <v>20.119592949654301</v>
      </c>
      <c r="R9" s="20"/>
      <c r="S9" s="20"/>
      <c r="T9" s="20"/>
      <c r="U9" s="20"/>
      <c r="V9" s="20"/>
      <c r="W9" s="20"/>
      <c r="X9" s="20"/>
      <c r="Y9" s="20"/>
      <c r="Z9" s="20"/>
    </row>
    <row r="10" spans="1:26" ht="19.5" customHeight="1">
      <c r="A10" s="110">
        <v>6</v>
      </c>
      <c r="B10" s="203" t="s">
        <v>7</v>
      </c>
      <c r="C10" s="264">
        <v>68.299673913043478</v>
      </c>
      <c r="D10" s="257">
        <v>21.649841557265731</v>
      </c>
      <c r="E10" s="257">
        <v>24.791412621975638</v>
      </c>
      <c r="F10" s="257">
        <v>16.69603804852348</v>
      </c>
      <c r="G10" s="257">
        <v>21.074340626114463</v>
      </c>
      <c r="H10" s="257">
        <v>16.010217732231002</v>
      </c>
      <c r="I10" s="257">
        <v>12.468973139157418</v>
      </c>
      <c r="J10" s="257">
        <v>19.90037986214957</v>
      </c>
      <c r="K10" s="257">
        <v>20.137064596139329</v>
      </c>
      <c r="L10" s="257">
        <v>13.805620633393296</v>
      </c>
      <c r="M10" s="257">
        <v>17.178047842722105</v>
      </c>
      <c r="N10" s="258">
        <v>33.808092765654543</v>
      </c>
      <c r="O10" s="256">
        <f t="shared" si="0"/>
        <v>68.299673913043478</v>
      </c>
      <c r="P10" s="257">
        <f t="shared" si="1"/>
        <v>12.468973139157418</v>
      </c>
      <c r="Q10" s="256">
        <f>(mm!C10*'NH4'!C10+mm!D10*'NH4'!D10+mm!E10*'NH4'!E10+mm!F10*'NH4'!F10+mm!G10*'NH4'!G10+mm!H10*'NH4'!H10+mm!I10*'NH4'!I10+mm!J10*'NH4'!J10+mm!K10*'NH4'!K10+mm!L10*'NH4'!L10+mm!M10*'NH4'!M10+mm!N10*'NH4'!N10)/mm!O10</f>
        <v>22.169435562443134</v>
      </c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9.5" customHeight="1">
      <c r="A11" s="110">
        <v>7</v>
      </c>
      <c r="B11" s="203" t="s">
        <v>8</v>
      </c>
      <c r="C11" s="256">
        <v>20.6</v>
      </c>
      <c r="D11" s="257">
        <v>55.2</v>
      </c>
      <c r="E11" s="257">
        <v>13.2</v>
      </c>
      <c r="F11" s="257">
        <v>9.6999999999999993</v>
      </c>
      <c r="G11" s="257">
        <v>15.6</v>
      </c>
      <c r="H11" s="257">
        <v>12.7</v>
      </c>
      <c r="I11" s="257">
        <v>6.5</v>
      </c>
      <c r="J11" s="257">
        <v>23.8</v>
      </c>
      <c r="K11" s="257">
        <v>32.299999999999997</v>
      </c>
      <c r="L11" s="265"/>
      <c r="M11" s="257">
        <v>18.600000000000001</v>
      </c>
      <c r="N11" s="258">
        <v>12.6</v>
      </c>
      <c r="O11" s="256">
        <f t="shared" si="0"/>
        <v>55.2</v>
      </c>
      <c r="P11" s="257">
        <f t="shared" si="1"/>
        <v>6.5</v>
      </c>
      <c r="Q11" s="256">
        <f>(mm!C11*'NH4'!C11+mm!D11*'NH4'!D11+mm!E11*'NH4'!E11+mm!F11*'NH4'!F11+mm!G11*'NH4'!G11+mm!H11*'NH4'!H11+mm!I11*'NH4'!I11+mm!J11*'NH4'!J11+mm!K11*'NH4'!K11+mm!L11*'NH4'!L11+mm!M11*'NH4'!M11+mm!N11*'NH4'!N11)/mm!O11</f>
        <v>15.032088979800564</v>
      </c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9.5" customHeight="1">
      <c r="A12" s="110">
        <v>8</v>
      </c>
      <c r="B12" s="207" t="s">
        <v>10</v>
      </c>
      <c r="C12" s="256">
        <v>15.674823633156965</v>
      </c>
      <c r="D12" s="257">
        <v>34.809777777777782</v>
      </c>
      <c r="E12" s="257">
        <v>39.481022896016626</v>
      </c>
      <c r="F12" s="257">
        <v>8.2745109598513409</v>
      </c>
      <c r="G12" s="257">
        <v>10.566817693709668</v>
      </c>
      <c r="H12" s="257">
        <v>10.359478619043459</v>
      </c>
      <c r="I12" s="257">
        <v>10.530857789086799</v>
      </c>
      <c r="J12" s="257">
        <v>15.099843627834247</v>
      </c>
      <c r="K12" s="257">
        <v>16.911328698544111</v>
      </c>
      <c r="L12" s="257">
        <v>19.903849918565626</v>
      </c>
      <c r="M12" s="257">
        <v>24.551923665095803</v>
      </c>
      <c r="N12" s="258">
        <v>30.804848558053873</v>
      </c>
      <c r="O12" s="266">
        <f t="shared" si="0"/>
        <v>39.481022896016626</v>
      </c>
      <c r="P12" s="267">
        <f t="shared" si="1"/>
        <v>8.2745109598513409</v>
      </c>
      <c r="Q12" s="256">
        <f>(mm!C12*'NH4'!C12+mm!D12*'NH4'!D12+mm!E12*'NH4'!E12+mm!F12*'NH4'!F12+mm!G12*'NH4'!G12+mm!H12*'NH4'!H12+mm!I12*'NH4'!I12+mm!J12*'NH4'!J12+mm!K12*'NH4'!K12+mm!L12*'NH4'!L12+mm!M12*'NH4'!M12+mm!N12*'NH4'!N12)/mm!O12</f>
        <v>17.821328007965537</v>
      </c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9.5" customHeight="1">
      <c r="A13" s="124">
        <v>9</v>
      </c>
      <c r="B13" s="211" t="s">
        <v>11</v>
      </c>
      <c r="C13" s="268"/>
      <c r="D13" s="269"/>
      <c r="E13" s="269"/>
      <c r="F13" s="269"/>
      <c r="G13" s="269"/>
      <c r="H13" s="269"/>
      <c r="I13" s="269"/>
      <c r="J13" s="269"/>
      <c r="K13" s="269"/>
      <c r="L13" s="269"/>
      <c r="M13" s="269"/>
      <c r="N13" s="270"/>
      <c r="O13" s="268"/>
      <c r="P13" s="269"/>
      <c r="Q13" s="268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9.5" customHeight="1">
      <c r="A14" s="97">
        <v>10</v>
      </c>
      <c r="B14" s="213" t="s">
        <v>12</v>
      </c>
      <c r="C14" s="271">
        <v>21.62</v>
      </c>
      <c r="D14" s="272">
        <v>43.24</v>
      </c>
      <c r="E14" s="273">
        <v>48.23</v>
      </c>
      <c r="F14" s="273">
        <v>14.97</v>
      </c>
      <c r="G14" s="273">
        <v>161.32</v>
      </c>
      <c r="H14" s="273"/>
      <c r="I14" s="273"/>
      <c r="J14" s="273"/>
      <c r="K14" s="273">
        <v>46.01</v>
      </c>
      <c r="L14" s="272">
        <v>22.17</v>
      </c>
      <c r="M14" s="273">
        <v>64.31</v>
      </c>
      <c r="N14" s="274">
        <v>42.69</v>
      </c>
      <c r="O14" s="275">
        <f t="shared" ref="O14:O15" si="2">MAX(C14:N14)</f>
        <v>161.32</v>
      </c>
      <c r="P14" s="273">
        <f t="shared" ref="P14:P15" si="3">MIN(C14:N14)</f>
        <v>14.97</v>
      </c>
      <c r="Q14" s="271">
        <f>(mm!C14*'NH4'!C14+mm!D14*'NH4'!D14+mm!E14*'NH4'!E14+mm!F14*'NH4'!F14+mm!G14*'NH4'!G14+mm!H14*'NH4'!H14+mm!I14*'NH4'!I14+mm!J14*'NH4'!J14+mm!K14*'NH4'!K14+mm!L14*'NH4'!L14+mm!M14*'NH4'!M14+mm!N14*'NH4'!N14)/mm!O14</f>
        <v>29.743493840985437</v>
      </c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9.5" customHeight="1">
      <c r="A15" s="110">
        <v>11</v>
      </c>
      <c r="B15" s="203" t="s">
        <v>13</v>
      </c>
      <c r="C15" s="263">
        <v>19.17960088691796</v>
      </c>
      <c r="D15" s="276">
        <v>30.487804878048781</v>
      </c>
      <c r="E15" s="257">
        <v>28.957871396895786</v>
      </c>
      <c r="F15" s="257">
        <v>11.347845679291673</v>
      </c>
      <c r="G15" s="257">
        <v>6.7073170731707323</v>
      </c>
      <c r="H15" s="257">
        <v>16.4079822616408</v>
      </c>
      <c r="I15" s="257">
        <v>25.055432372505546</v>
      </c>
      <c r="J15" s="257">
        <v>16.62971175166297</v>
      </c>
      <c r="K15" s="257">
        <v>9.700665188470067</v>
      </c>
      <c r="L15" s="276">
        <v>15.90909090909091</v>
      </c>
      <c r="M15" s="257">
        <v>52.605321507760536</v>
      </c>
      <c r="N15" s="258">
        <v>21.064301552106432</v>
      </c>
      <c r="O15" s="256">
        <f t="shared" si="2"/>
        <v>52.605321507760536</v>
      </c>
      <c r="P15" s="257">
        <f t="shared" si="3"/>
        <v>6.7073170731707323</v>
      </c>
      <c r="Q15" s="256">
        <f>(mm!C15*'NH4'!C15+mm!D15*'NH4'!D15+mm!E15*'NH4'!E15+mm!F15*'NH4'!F15+mm!G15*'NH4'!G15+mm!H15*'NH4'!H15+mm!I15*'NH4'!I15+mm!J15*'NH4'!J15+mm!K15*'NH4'!K15+mm!L15*'NH4'!L15+mm!M15*'NH4'!M15+mm!N15*'NH4'!N15)/mm!O15</f>
        <v>19.978301088485406</v>
      </c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9.5" customHeight="1">
      <c r="A16" s="110">
        <v>12</v>
      </c>
      <c r="B16" s="203" t="s">
        <v>14</v>
      </c>
      <c r="C16" s="256"/>
      <c r="D16" s="257"/>
      <c r="E16" s="257"/>
      <c r="F16" s="257"/>
      <c r="G16" s="257"/>
      <c r="H16" s="257"/>
      <c r="I16" s="257"/>
      <c r="J16" s="257"/>
      <c r="K16" s="257"/>
      <c r="L16" s="257"/>
      <c r="M16" s="257"/>
      <c r="N16" s="258"/>
      <c r="O16" s="256"/>
      <c r="P16" s="257"/>
      <c r="Q16" s="256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9.5" customHeight="1">
      <c r="A17" s="110">
        <v>13</v>
      </c>
      <c r="B17" s="203" t="s">
        <v>15</v>
      </c>
      <c r="C17" s="263">
        <v>25.292163507134259</v>
      </c>
      <c r="D17" s="276">
        <v>58.976330793924582</v>
      </c>
      <c r="E17" s="257">
        <v>54.732080085587654</v>
      </c>
      <c r="F17" s="257">
        <v>22.792216294065664</v>
      </c>
      <c r="G17" s="257">
        <v>36.743088522759003</v>
      </c>
      <c r="H17" s="257">
        <v>22.085052303033113</v>
      </c>
      <c r="I17" s="257">
        <v>41.30667588195513</v>
      </c>
      <c r="J17" s="257">
        <v>38.634216259603257</v>
      </c>
      <c r="K17" s="257">
        <v>130.24600246002461</v>
      </c>
      <c r="L17" s="276">
        <v>26.643598284707863</v>
      </c>
      <c r="M17" s="265">
        <v>76.666666666666657</v>
      </c>
      <c r="N17" s="258"/>
      <c r="O17" s="256">
        <f>MAX(C17:N17)</f>
        <v>130.24600246002461</v>
      </c>
      <c r="P17" s="257">
        <f>MIN(C17:N17)</f>
        <v>22.085052303033113</v>
      </c>
      <c r="Q17" s="256">
        <f>(mm!C17*'NH4'!C17+mm!D17*'NH4'!D17+mm!E17*'NH4'!E17+mm!F17*'NH4'!F17+mm!G17*'NH4'!G17+mm!H17*'NH4'!H17+mm!I17*'NH4'!I17+mm!J17*'NH4'!J17+mm!K17*'NH4'!K17+mm!L17*'NH4'!L17+mm!M17*'NH4'!M17+mm!N17*'NH4'!N17)/mm!O17</f>
        <v>32.896015895255957</v>
      </c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9.5" customHeight="1">
      <c r="A18" s="110">
        <v>14</v>
      </c>
      <c r="B18" s="203" t="s">
        <v>16</v>
      </c>
      <c r="C18" s="256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8"/>
      <c r="O18" s="256"/>
      <c r="P18" s="257"/>
      <c r="Q18" s="256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9.5" customHeight="1">
      <c r="A19" s="110">
        <v>15</v>
      </c>
      <c r="B19" s="203" t="s">
        <v>17</v>
      </c>
      <c r="C19" s="256">
        <v>13.859276235332727</v>
      </c>
      <c r="D19" s="276">
        <v>19.957357778879128</v>
      </c>
      <c r="E19" s="257">
        <v>2.2174841976532362</v>
      </c>
      <c r="F19" s="257">
        <v>0</v>
      </c>
      <c r="G19" s="257">
        <v>2.2174841976532362</v>
      </c>
      <c r="H19" s="257">
        <v>23.283584075358981</v>
      </c>
      <c r="I19" s="257">
        <v>10.533049938852873</v>
      </c>
      <c r="J19" s="257">
        <v>33.262262964798545</v>
      </c>
      <c r="K19" s="257">
        <v>33.074755109849917</v>
      </c>
      <c r="L19" s="257">
        <v>36.034118211865092</v>
      </c>
      <c r="M19" s="257">
        <v>63.75267068253055</v>
      </c>
      <c r="N19" s="258">
        <v>31.599149816558619</v>
      </c>
      <c r="O19" s="256">
        <f t="shared" ref="O19:O29" si="4">MAX(C19:N19)</f>
        <v>63.75267068253055</v>
      </c>
      <c r="P19" s="257">
        <f t="shared" ref="P19:P29" si="5">MIN(C19:N19)</f>
        <v>0</v>
      </c>
      <c r="Q19" s="256">
        <f>(mm!C19*'NH4'!C19+mm!D19*'NH4'!D19+mm!E19*'NH4'!E19+mm!F19*'NH4'!F19+mm!G19*'NH4'!G19+mm!H19*'NH4'!H19+mm!I19*'NH4'!I19+mm!J19*'NH4'!J19+mm!K19*'NH4'!K19+mm!L19*'NH4'!L19+mm!M19*'NH4'!M19+mm!N19*'NH4'!N19)/mm!O19</f>
        <v>13.510079938249691</v>
      </c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9.5" customHeight="1">
      <c r="A20" s="110">
        <v>16</v>
      </c>
      <c r="B20" s="203" t="s">
        <v>18</v>
      </c>
      <c r="C20" s="256">
        <v>0</v>
      </c>
      <c r="D20" s="257">
        <v>12.196163087092801</v>
      </c>
      <c r="E20" s="257">
        <v>0</v>
      </c>
      <c r="F20" s="257">
        <v>0</v>
      </c>
      <c r="G20" s="257">
        <v>0</v>
      </c>
      <c r="H20" s="257">
        <v>0</v>
      </c>
      <c r="I20" s="257">
        <v>0</v>
      </c>
      <c r="J20" s="265">
        <v>15.522389383572655</v>
      </c>
      <c r="K20" s="257">
        <v>0</v>
      </c>
      <c r="L20" s="257">
        <v>16.076760432985964</v>
      </c>
      <c r="M20" s="257">
        <v>23.837955124772293</v>
      </c>
      <c r="N20" s="258">
        <v>7.2068236423730179</v>
      </c>
      <c r="O20" s="256">
        <f t="shared" si="4"/>
        <v>23.837955124772293</v>
      </c>
      <c r="P20" s="257">
        <f t="shared" si="5"/>
        <v>0</v>
      </c>
      <c r="Q20" s="256">
        <f>(mm!C20*'NH4'!C20+mm!D20*'NH4'!D20+mm!E20*'NH4'!E20+mm!F20*'NH4'!F20+mm!G20*'NH4'!G20+mm!H20*'NH4'!H20+mm!I20*'NH4'!I20+mm!J20*'NH4'!J20+mm!K20*'NH4'!K20+mm!L20*'NH4'!L20+mm!M20*'NH4'!M20+mm!N20*'NH4'!N20)/mm!O20</f>
        <v>4.0916431575461694</v>
      </c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9.5" customHeight="1">
      <c r="A21" s="110">
        <v>17</v>
      </c>
      <c r="B21" s="203" t="s">
        <v>19</v>
      </c>
      <c r="C21" s="263">
        <v>19.404974769860054</v>
      </c>
      <c r="D21" s="276">
        <v>24.502422741977359</v>
      </c>
      <c r="E21" s="257">
        <v>29.771028327436941</v>
      </c>
      <c r="F21" s="257">
        <v>10.782970337787059</v>
      </c>
      <c r="G21" s="257">
        <v>11.061751346737445</v>
      </c>
      <c r="H21" s="257">
        <v>31.734168621851673</v>
      </c>
      <c r="I21" s="257">
        <v>14.054297094023724</v>
      </c>
      <c r="J21" s="257">
        <v>30.351740615165959</v>
      </c>
      <c r="K21" s="257">
        <v>18.330570649372113</v>
      </c>
      <c r="L21" s="276">
        <v>22.86366200011372</v>
      </c>
      <c r="M21" s="257">
        <v>21.845823865386443</v>
      </c>
      <c r="N21" s="258">
        <v>12.38067740821678</v>
      </c>
      <c r="O21" s="256">
        <f t="shared" si="4"/>
        <v>31.734168621851673</v>
      </c>
      <c r="P21" s="257">
        <f t="shared" si="5"/>
        <v>10.782970337787059</v>
      </c>
      <c r="Q21" s="256">
        <f>(mm!C21*'NH4'!C21+mm!D21*'NH4'!D21+mm!E21*'NH4'!E21+mm!F21*'NH4'!F21+mm!G21*'NH4'!G21+mm!H21*'NH4'!H21+mm!I21*'NH4'!I21+mm!J21*'NH4'!J21+mm!K21*'NH4'!K21+mm!L21*'NH4'!L21+mm!M21*'NH4'!M21+mm!N21*'NH4'!N21)/mm!O21</f>
        <v>17.996806297721005</v>
      </c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9.5" customHeight="1">
      <c r="A22" s="110">
        <v>18</v>
      </c>
      <c r="B22" s="203" t="s">
        <v>20</v>
      </c>
      <c r="C22" s="256">
        <v>44</v>
      </c>
      <c r="D22" s="257">
        <v>75.8</v>
      </c>
      <c r="E22" s="257">
        <v>59.8</v>
      </c>
      <c r="F22" s="257">
        <v>30.3</v>
      </c>
      <c r="G22" s="257">
        <v>14.8</v>
      </c>
      <c r="H22" s="257">
        <v>65.3</v>
      </c>
      <c r="I22" s="257">
        <v>38.200000000000003</v>
      </c>
      <c r="J22" s="257">
        <v>31.1</v>
      </c>
      <c r="K22" s="257">
        <v>41</v>
      </c>
      <c r="L22" s="257">
        <v>22.9</v>
      </c>
      <c r="M22" s="257">
        <v>137</v>
      </c>
      <c r="N22" s="258">
        <v>55.1</v>
      </c>
      <c r="O22" s="256">
        <f t="shared" si="4"/>
        <v>137</v>
      </c>
      <c r="P22" s="257">
        <f t="shared" si="5"/>
        <v>14.8</v>
      </c>
      <c r="Q22" s="256">
        <f>(mm!C22*'NH4'!C22+mm!D22*'NH4'!D22+mm!E22*'NH4'!E22+mm!F22*'NH4'!F22+mm!G22*'NH4'!G22+mm!H22*'NH4'!H22+mm!I22*'NH4'!I22+mm!J22*'NH4'!J22+mm!K22*'NH4'!K22+mm!L22*'NH4'!L22+mm!M22*'NH4'!M22+mm!N22*'NH4'!N22)/mm!O22</f>
        <v>41.059205249726581</v>
      </c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9.5" customHeight="1">
      <c r="A23" s="110">
        <v>19</v>
      </c>
      <c r="B23" s="203" t="s">
        <v>21</v>
      </c>
      <c r="C23" s="263">
        <v>29.4</v>
      </c>
      <c r="D23" s="276">
        <v>32</v>
      </c>
      <c r="E23" s="257">
        <v>31.4</v>
      </c>
      <c r="F23" s="257">
        <v>20.7</v>
      </c>
      <c r="G23" s="257">
        <v>16.600000000000001</v>
      </c>
      <c r="H23" s="257">
        <v>17.899999999999999</v>
      </c>
      <c r="I23" s="257">
        <v>30</v>
      </c>
      <c r="J23" s="257">
        <v>44.5</v>
      </c>
      <c r="K23" s="257">
        <v>79.599999999999994</v>
      </c>
      <c r="L23" s="276">
        <v>37.4</v>
      </c>
      <c r="M23" s="257">
        <v>185.1</v>
      </c>
      <c r="N23" s="258">
        <v>39.700000000000003</v>
      </c>
      <c r="O23" s="256">
        <f t="shared" si="4"/>
        <v>185.1</v>
      </c>
      <c r="P23" s="257">
        <f t="shared" si="5"/>
        <v>16.600000000000001</v>
      </c>
      <c r="Q23" s="256">
        <f>(mm!C23*'NH4'!C23+mm!D23*'NH4'!D23+mm!E23*'NH4'!E23+mm!F23*'NH4'!F23+mm!G23*'NH4'!G23+mm!H23*'NH4'!H23+mm!I23*'NH4'!I23+mm!J23*'NH4'!J23+mm!K23*'NH4'!K23+mm!L23*'NH4'!L23+mm!M23*'NH4'!M23+mm!N23*'NH4'!N23)/mm!O23</f>
        <v>28.112413581195266</v>
      </c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9.5" customHeight="1">
      <c r="A24" s="110">
        <v>20</v>
      </c>
      <c r="B24" s="203" t="s">
        <v>22</v>
      </c>
      <c r="C24" s="263">
        <v>34.5</v>
      </c>
      <c r="D24" s="276">
        <v>46.3</v>
      </c>
      <c r="E24" s="257">
        <v>51</v>
      </c>
      <c r="F24" s="257">
        <v>23.7</v>
      </c>
      <c r="G24" s="257">
        <v>26.5</v>
      </c>
      <c r="H24" s="257">
        <v>54.6</v>
      </c>
      <c r="I24" s="257">
        <v>31.2</v>
      </c>
      <c r="J24" s="257">
        <v>24.2</v>
      </c>
      <c r="K24" s="257">
        <v>67.8</v>
      </c>
      <c r="L24" s="276">
        <v>37.4</v>
      </c>
      <c r="M24" s="257">
        <v>133.9</v>
      </c>
      <c r="N24" s="258">
        <v>33.799999999999997</v>
      </c>
      <c r="O24" s="256">
        <f t="shared" si="4"/>
        <v>133.9</v>
      </c>
      <c r="P24" s="257">
        <f t="shared" si="5"/>
        <v>23.7</v>
      </c>
      <c r="Q24" s="256">
        <f>(mm!C24*'NH4'!C24+mm!D24*'NH4'!D24+mm!E24*'NH4'!E24+mm!F24*'NH4'!F24+mm!G24*'NH4'!G24+mm!H24*'NH4'!H24+mm!I24*'NH4'!I24+mm!J24*'NH4'!J24+mm!K24*'NH4'!K24+mm!L24*'NH4'!L24+mm!M24*'NH4'!M24+mm!N24*'NH4'!N24)/mm!O24</f>
        <v>34.478488484613898</v>
      </c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9.5" customHeight="1">
      <c r="A25" s="124">
        <v>21</v>
      </c>
      <c r="B25" s="207" t="s">
        <v>23</v>
      </c>
      <c r="C25" s="277">
        <v>0.65232961494337505</v>
      </c>
      <c r="D25" s="276">
        <v>17.88570423679089</v>
      </c>
      <c r="E25" s="267">
        <v>0.18118329345323625</v>
      </c>
      <c r="F25" s="267">
        <v>0.77370143440155459</v>
      </c>
      <c r="G25" s="267">
        <v>3.8617937485659552E-2</v>
      </c>
      <c r="H25" s="267">
        <v>7.2400244873989319</v>
      </c>
      <c r="I25" s="267">
        <v>0</v>
      </c>
      <c r="J25" s="267">
        <v>4.1756928772491528E-2</v>
      </c>
      <c r="K25" s="267">
        <v>1.7185654967485853</v>
      </c>
      <c r="L25" s="278">
        <v>0.34321478387403775</v>
      </c>
      <c r="M25" s="267">
        <v>0</v>
      </c>
      <c r="N25" s="279">
        <v>9.5907042237904925</v>
      </c>
      <c r="O25" s="266">
        <f t="shared" si="4"/>
        <v>17.88570423679089</v>
      </c>
      <c r="P25" s="267">
        <f t="shared" si="5"/>
        <v>0</v>
      </c>
      <c r="Q25" s="266">
        <f>(mm!C25*'NH4'!C25+mm!D25*'NH4'!D25+mm!E25*'NH4'!E25+mm!F25*'NH4'!F25+mm!G25*'NH4'!G25+mm!H25*'NH4'!H25+mm!I25*'NH4'!I25+mm!J25*'NH4'!J25+mm!K25*'NH4'!K25+mm!L25*'NH4'!L25+mm!M25*'NH4'!M25+mm!N25*'NH4'!N25)/mm!O25</f>
        <v>3.5633536681910423</v>
      </c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9.5" customHeight="1">
      <c r="A26" s="163">
        <v>22</v>
      </c>
      <c r="B26" s="215" t="s">
        <v>24</v>
      </c>
      <c r="C26" s="259">
        <v>24.69</v>
      </c>
      <c r="D26" s="260">
        <v>49.29</v>
      </c>
      <c r="E26" s="260">
        <v>18.239999999999998</v>
      </c>
      <c r="F26" s="260">
        <v>25.29</v>
      </c>
      <c r="G26" s="260">
        <v>14.62</v>
      </c>
      <c r="H26" s="260">
        <v>8.15</v>
      </c>
      <c r="I26" s="260">
        <v>15.82</v>
      </c>
      <c r="J26" s="260">
        <v>25.48</v>
      </c>
      <c r="K26" s="260">
        <v>30.19</v>
      </c>
      <c r="L26" s="260">
        <v>36.369999999999997</v>
      </c>
      <c r="M26" s="260">
        <v>45.85</v>
      </c>
      <c r="N26" s="280">
        <v>42.68</v>
      </c>
      <c r="O26" s="259">
        <f t="shared" si="4"/>
        <v>49.29</v>
      </c>
      <c r="P26" s="260">
        <f t="shared" si="5"/>
        <v>8.15</v>
      </c>
      <c r="Q26" s="259">
        <f>(mm!C26*'NH4'!C26+mm!D26*'NH4'!D26+mm!E26*'NH4'!E26+mm!F26*'NH4'!F26+mm!G26*'NH4'!G26+mm!H26*'NH4'!H26+mm!I26*'NH4'!I26+mm!J26*'NH4'!J26+mm!K26*'NH4'!K26+mm!L26*'NH4'!L26+mm!M26*'NH4'!M26+mm!N26*'NH4'!N26)/mm!O26</f>
        <v>25.431360390263528</v>
      </c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9.5" customHeight="1">
      <c r="A27" s="110">
        <v>23</v>
      </c>
      <c r="B27" s="203" t="s">
        <v>25</v>
      </c>
      <c r="C27" s="256">
        <v>21.1</v>
      </c>
      <c r="D27" s="257">
        <v>20.5</v>
      </c>
      <c r="E27" s="257">
        <v>15</v>
      </c>
      <c r="F27" s="257">
        <v>23.3</v>
      </c>
      <c r="G27" s="257">
        <v>13.9</v>
      </c>
      <c r="H27" s="257">
        <v>9.4</v>
      </c>
      <c r="I27" s="257">
        <v>13.3</v>
      </c>
      <c r="J27" s="257">
        <v>20.5</v>
      </c>
      <c r="K27" s="257">
        <v>25.5</v>
      </c>
      <c r="L27" s="257">
        <v>30.5</v>
      </c>
      <c r="M27" s="257">
        <v>33.799999999999997</v>
      </c>
      <c r="N27" s="258">
        <v>48.2</v>
      </c>
      <c r="O27" s="256">
        <f t="shared" si="4"/>
        <v>48.2</v>
      </c>
      <c r="P27" s="257">
        <f t="shared" si="5"/>
        <v>9.4</v>
      </c>
      <c r="Q27" s="256">
        <f>(mm!C27*'NH4'!C27+mm!D27*'NH4'!D27+mm!E27*'NH4'!E27+mm!F27*'NH4'!F27+mm!G27*'NH4'!G27+mm!H27*'NH4'!H27+mm!I27*'NH4'!I27+mm!J27*'NH4'!J27+mm!K27*'NH4'!K27+mm!L27*'NH4'!L27+mm!M27*'NH4'!M27+mm!N27*'NH4'!N27)/mm!O27</f>
        <v>22.125299621830983</v>
      </c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9.5" customHeight="1">
      <c r="A28" s="110">
        <v>24</v>
      </c>
      <c r="B28" s="203" t="s">
        <v>27</v>
      </c>
      <c r="C28" s="256">
        <v>18.8</v>
      </c>
      <c r="D28" s="257">
        <v>27.2</v>
      </c>
      <c r="E28" s="257">
        <v>20.5</v>
      </c>
      <c r="F28" s="257">
        <v>15.5</v>
      </c>
      <c r="G28" s="257">
        <v>8.3000000000000007</v>
      </c>
      <c r="H28" s="257">
        <v>11.1</v>
      </c>
      <c r="I28" s="257">
        <v>12.2</v>
      </c>
      <c r="J28" s="257">
        <v>16.600000000000001</v>
      </c>
      <c r="K28" s="257">
        <v>26.1</v>
      </c>
      <c r="L28" s="257">
        <v>27.7</v>
      </c>
      <c r="M28" s="257">
        <v>35.5</v>
      </c>
      <c r="N28" s="258">
        <v>38.799999999999997</v>
      </c>
      <c r="O28" s="256">
        <f t="shared" si="4"/>
        <v>38.799999999999997</v>
      </c>
      <c r="P28" s="257">
        <f t="shared" si="5"/>
        <v>8.3000000000000007</v>
      </c>
      <c r="Q28" s="256">
        <f>(mm!C28*'NH4'!C28+mm!D28*'NH4'!D28+mm!E28*'NH4'!E28+mm!F28*'NH4'!F28+mm!G28*'NH4'!G28+mm!H28*'NH4'!H28+mm!I28*'NH4'!I28+mm!J28*'NH4'!J28+mm!K28*'NH4'!K28+mm!L28*'NH4'!L28+mm!M28*'NH4'!M28+mm!N28*'NH4'!N28)/mm!O28</f>
        <v>22.018554112083489</v>
      </c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9.5" customHeight="1">
      <c r="A29" s="110">
        <v>25</v>
      </c>
      <c r="B29" s="203" t="s">
        <v>28</v>
      </c>
      <c r="C29" s="256">
        <v>27.1</v>
      </c>
      <c r="D29" s="257">
        <v>18.100000000000001</v>
      </c>
      <c r="E29" s="257">
        <v>17.7</v>
      </c>
      <c r="F29" s="257">
        <v>27.4</v>
      </c>
      <c r="G29" s="257">
        <v>17.899999999999999</v>
      </c>
      <c r="H29" s="257">
        <v>20.8</v>
      </c>
      <c r="I29" s="257">
        <v>16</v>
      </c>
      <c r="J29" s="257">
        <v>36.700000000000003</v>
      </c>
      <c r="K29" s="257">
        <v>37.700000000000003</v>
      </c>
      <c r="L29" s="257">
        <v>36.799999999999997</v>
      </c>
      <c r="M29" s="257">
        <v>59.9</v>
      </c>
      <c r="N29" s="258">
        <v>35.6</v>
      </c>
      <c r="O29" s="256">
        <f t="shared" si="4"/>
        <v>59.9</v>
      </c>
      <c r="P29" s="257">
        <f t="shared" si="5"/>
        <v>16</v>
      </c>
      <c r="Q29" s="256">
        <f>(mm!C29*'NH4'!C29+mm!D29*'NH4'!D29+mm!E29*'NH4'!E29+mm!F29*'NH4'!F29+mm!G29*'NH4'!G29+mm!H29*'NH4'!H29+mm!I29*'NH4'!I29+mm!J29*'NH4'!J29+mm!K29*'NH4'!K29+mm!L29*'NH4'!L29+mm!M29*'NH4'!M29+mm!N29*'NH4'!N29)/mm!O29</f>
        <v>30.450134559318229</v>
      </c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9.5" customHeight="1">
      <c r="A30" s="110">
        <v>26</v>
      </c>
      <c r="B30" s="203" t="s">
        <v>29</v>
      </c>
      <c r="C30" s="256"/>
      <c r="D30" s="257"/>
      <c r="E30" s="257"/>
      <c r="F30" s="257"/>
      <c r="G30" s="257"/>
      <c r="H30" s="257"/>
      <c r="I30" s="257"/>
      <c r="J30" s="257"/>
      <c r="K30" s="257"/>
      <c r="L30" s="257"/>
      <c r="M30" s="257"/>
      <c r="N30" s="258"/>
      <c r="O30" s="256"/>
      <c r="P30" s="257"/>
      <c r="Q30" s="256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9.5" customHeight="1">
      <c r="A31" s="110">
        <v>27</v>
      </c>
      <c r="B31" s="203" t="s">
        <v>30</v>
      </c>
      <c r="C31" s="256">
        <v>11.1</v>
      </c>
      <c r="D31" s="257">
        <v>12</v>
      </c>
      <c r="E31" s="257">
        <v>11.5</v>
      </c>
      <c r="F31" s="257">
        <v>11.1</v>
      </c>
      <c r="G31" s="257">
        <v>15.3</v>
      </c>
      <c r="H31" s="257">
        <v>8.6999999999999993</v>
      </c>
      <c r="I31" s="257">
        <v>19.8</v>
      </c>
      <c r="J31" s="257">
        <v>16.2</v>
      </c>
      <c r="K31" s="281"/>
      <c r="L31" s="257">
        <v>22.5</v>
      </c>
      <c r="M31" s="257">
        <v>29.5</v>
      </c>
      <c r="N31" s="258">
        <v>45.6</v>
      </c>
      <c r="O31" s="256">
        <f t="shared" ref="O31:O51" si="6">MAX(C31:N31)</f>
        <v>45.6</v>
      </c>
      <c r="P31" s="257">
        <f t="shared" ref="P31:P51" si="7">MIN(C31:N31)</f>
        <v>8.6999999999999993</v>
      </c>
      <c r="Q31" s="256">
        <f>(mm!C31*'NH4'!C31+mm!D31*'NH4'!D31+mm!E31*'NH4'!E31+mm!F31*'NH4'!F31+mm!G31*'NH4'!G31+mm!H31*'NH4'!H31+mm!I31*'NH4'!I31+mm!J31*'NH4'!J31+mm!K31*'NH4'!K31+mm!L31*'NH4'!L31+mm!M31*'NH4'!M31+mm!N31*'NH4'!N31)/mm!O31</f>
        <v>14.299846830180424</v>
      </c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9.5" customHeight="1">
      <c r="A32" s="110">
        <v>28</v>
      </c>
      <c r="B32" s="203" t="s">
        <v>31</v>
      </c>
      <c r="C32" s="256">
        <v>72.062084257206209</v>
      </c>
      <c r="D32" s="257">
        <v>99.778270509977844</v>
      </c>
      <c r="E32" s="257">
        <v>49.889135254988922</v>
      </c>
      <c r="F32" s="257">
        <v>144.12416851441242</v>
      </c>
      <c r="G32" s="257">
        <v>83.148558758314863</v>
      </c>
      <c r="H32" s="257">
        <v>38.802660753880268</v>
      </c>
      <c r="I32" s="257">
        <v>88.69179600886919</v>
      </c>
      <c r="J32" s="257">
        <v>110.86474501108648</v>
      </c>
      <c r="K32" s="257">
        <v>1141.9068736141908</v>
      </c>
      <c r="L32" s="257">
        <v>166.29711751662973</v>
      </c>
      <c r="M32" s="257">
        <v>210.64301552106429</v>
      </c>
      <c r="N32" s="258">
        <v>88.69179600886919</v>
      </c>
      <c r="O32" s="256">
        <f t="shared" si="6"/>
        <v>1141.9068736141908</v>
      </c>
      <c r="P32" s="257">
        <f t="shared" si="7"/>
        <v>38.802660753880268</v>
      </c>
      <c r="Q32" s="256">
        <f>(mm!C32*'NH4'!C32+mm!D32*'NH4'!D32+mm!E32*'NH4'!E32+mm!F32*'NH4'!F32+mm!G32*'NH4'!G32+mm!H32*'NH4'!H32+mm!I32*'NH4'!I32+mm!J32*'NH4'!J32+mm!K32*'NH4'!K32+mm!L32*'NH4'!L32+mm!M32*'NH4'!M32+mm!N32*'NH4'!N32)/mm!O32</f>
        <v>77.866667053845262</v>
      </c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9.5" customHeight="1">
      <c r="A33" s="110">
        <v>29</v>
      </c>
      <c r="B33" s="203" t="s">
        <v>32</v>
      </c>
      <c r="C33" s="256"/>
      <c r="D33" s="257"/>
      <c r="E33" s="257"/>
      <c r="F33" s="257"/>
      <c r="G33" s="257"/>
      <c r="H33" s="257"/>
      <c r="I33" s="257"/>
      <c r="J33" s="265">
        <v>17.531651339043265</v>
      </c>
      <c r="K33" s="281"/>
      <c r="L33" s="257">
        <v>28.425233303282084</v>
      </c>
      <c r="M33" s="257">
        <v>30.253982135346735</v>
      </c>
      <c r="N33" s="258">
        <v>25.455380856077724</v>
      </c>
      <c r="O33" s="256">
        <f t="shared" si="6"/>
        <v>30.253982135346735</v>
      </c>
      <c r="P33" s="257">
        <f t="shared" si="7"/>
        <v>17.531651339043265</v>
      </c>
      <c r="Q33" s="263">
        <f>(mm!C33*'NH4'!C33+mm!D33*'NH4'!D33+mm!E33*'NH4'!E33+mm!F33*'NH4'!F33+mm!G33*'NH4'!G33+mm!H33*'NH4'!H33+mm!I33*'NH4'!I33+mm!J33*'NH4'!J33+mm!K33*'NH4'!K33+mm!L33*'NH4'!L33+mm!M33*'NH4'!M33+mm!N33*'NH4'!N33)/mm!O33</f>
        <v>25.531145729662391</v>
      </c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9.5" customHeight="1">
      <c r="A34" s="110">
        <v>30</v>
      </c>
      <c r="B34" s="203" t="s">
        <v>33</v>
      </c>
      <c r="C34" s="256"/>
      <c r="D34" s="257"/>
      <c r="E34" s="257"/>
      <c r="F34" s="257"/>
      <c r="G34" s="257"/>
      <c r="H34" s="257">
        <v>17.78</v>
      </c>
      <c r="I34" s="257">
        <v>16.670000000000002</v>
      </c>
      <c r="J34" s="257">
        <v>24.44</v>
      </c>
      <c r="K34" s="257">
        <v>40.56</v>
      </c>
      <c r="L34" s="257">
        <v>22.22</v>
      </c>
      <c r="M34" s="257">
        <v>47.78</v>
      </c>
      <c r="N34" s="258">
        <v>28.89</v>
      </c>
      <c r="O34" s="256">
        <f t="shared" si="6"/>
        <v>47.78</v>
      </c>
      <c r="P34" s="257">
        <f t="shared" si="7"/>
        <v>16.670000000000002</v>
      </c>
      <c r="Q34" s="263">
        <f>(mm!C34*'NH4'!C34+mm!D34*'NH4'!D34+mm!E34*'NH4'!E34+mm!F34*'NH4'!F34+mm!G34*'NH4'!G34+mm!H34*'NH4'!H34+mm!I34*'NH4'!I34+mm!J34*'NH4'!J34+mm!K34*'NH4'!K34+mm!L34*'NH4'!L34+mm!M34*'NH4'!M34+mm!N34*'NH4'!N34)/mm!O34</f>
        <v>24.567250014163509</v>
      </c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9.5" customHeight="1">
      <c r="A35" s="110">
        <v>31</v>
      </c>
      <c r="B35" s="203" t="s">
        <v>35</v>
      </c>
      <c r="C35" s="256">
        <v>17.760000000000002</v>
      </c>
      <c r="D35" s="257">
        <v>7.52</v>
      </c>
      <c r="E35" s="257">
        <v>14.06</v>
      </c>
      <c r="F35" s="257">
        <v>13.25</v>
      </c>
      <c r="G35" s="257">
        <v>15.21</v>
      </c>
      <c r="H35" s="257">
        <v>15.13</v>
      </c>
      <c r="I35" s="257">
        <v>23.31</v>
      </c>
      <c r="J35" s="257">
        <v>15.15</v>
      </c>
      <c r="K35" s="257">
        <v>24.03</v>
      </c>
      <c r="L35" s="257">
        <v>14.32</v>
      </c>
      <c r="M35" s="257">
        <v>21.64</v>
      </c>
      <c r="N35" s="258">
        <v>18.399999999999999</v>
      </c>
      <c r="O35" s="256">
        <f t="shared" si="6"/>
        <v>24.03</v>
      </c>
      <c r="P35" s="257">
        <f t="shared" si="7"/>
        <v>7.52</v>
      </c>
      <c r="Q35" s="256">
        <f>(mm!C35*'NH4'!C35+mm!D35*'NH4'!D35+mm!E35*'NH4'!E35+mm!F35*'NH4'!F35+mm!G35*'NH4'!G35+mm!H35*'NH4'!H35+mm!I35*'NH4'!I35+mm!J35*'NH4'!J35+mm!K35*'NH4'!K35+mm!L35*'NH4'!L35+mm!M35*'NH4'!M35+mm!N35*'NH4'!N35)/mm!O35</f>
        <v>15.252013524264123</v>
      </c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9.5" customHeight="1">
      <c r="A36" s="110">
        <v>32</v>
      </c>
      <c r="B36" s="203" t="s">
        <v>36</v>
      </c>
      <c r="C36" s="257">
        <v>16.74701345143102</v>
      </c>
      <c r="D36" s="257">
        <v>21.301573627855188</v>
      </c>
      <c r="E36" s="257">
        <v>9.9088096776110852</v>
      </c>
      <c r="F36" s="257">
        <v>19.09396808168767</v>
      </c>
      <c r="G36" s="257">
        <v>20.166687475817913</v>
      </c>
      <c r="H36" s="257">
        <v>12.413662765700989</v>
      </c>
      <c r="I36" s="257">
        <v>10.948718720986419</v>
      </c>
      <c r="J36" s="257">
        <v>11.950900308448366</v>
      </c>
      <c r="K36" s="281"/>
      <c r="L36" s="257">
        <v>15.067546846145701</v>
      </c>
      <c r="M36" s="257">
        <v>26.827193468146099</v>
      </c>
      <c r="N36" s="258">
        <v>21.993566573916453</v>
      </c>
      <c r="O36" s="256">
        <f t="shared" si="6"/>
        <v>26.827193468146099</v>
      </c>
      <c r="P36" s="257">
        <f t="shared" si="7"/>
        <v>9.9088096776110852</v>
      </c>
      <c r="Q36" s="256">
        <f>(mm!C36*'NH4'!C36+mm!D36*'NH4'!D36+mm!E36*'NH4'!E36+mm!F36*'NH4'!F36+mm!G36*'NH4'!G36+mm!H36*'NH4'!H36+mm!I36*'NH4'!I36+mm!J36*'NH4'!J36+mm!K36*'NH4'!K36+mm!L36*'NH4'!L36+mm!M36*'NH4'!M36+mm!N36*'NH4'!N36)/mm!O36</f>
        <v>14.166967795792299</v>
      </c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9.5" customHeight="1">
      <c r="A37" s="110">
        <v>33</v>
      </c>
      <c r="B37" s="203" t="s">
        <v>37</v>
      </c>
      <c r="C37" s="256">
        <v>73.78</v>
      </c>
      <c r="D37" s="257">
        <v>17.79</v>
      </c>
      <c r="E37" s="257">
        <v>24.34</v>
      </c>
      <c r="F37" s="257">
        <v>206.05</v>
      </c>
      <c r="G37" s="257">
        <v>29.66</v>
      </c>
      <c r="H37" s="257">
        <v>86.15</v>
      </c>
      <c r="I37" s="257">
        <v>136.19999999999999</v>
      </c>
      <c r="J37" s="257">
        <v>50.39</v>
      </c>
      <c r="K37" s="281"/>
      <c r="L37" s="257">
        <v>77</v>
      </c>
      <c r="M37" s="257">
        <v>45.96</v>
      </c>
      <c r="N37" s="258">
        <v>42.91</v>
      </c>
      <c r="O37" s="256">
        <f t="shared" si="6"/>
        <v>206.05</v>
      </c>
      <c r="P37" s="257">
        <f t="shared" si="7"/>
        <v>17.79</v>
      </c>
      <c r="Q37" s="256">
        <f>(mm!C37*'NH4'!C37+mm!D37*'NH4'!D37+mm!E37*'NH4'!E37+mm!F37*'NH4'!F37+mm!G37*'NH4'!G37+mm!H37*'NH4'!H37+mm!I37*'NH4'!I37+mm!J37*'NH4'!J37+mm!K37*'NH4'!K37+mm!L37*'NH4'!L37+mm!M37*'NH4'!M37+mm!N37*'NH4'!N37)/mm!O37</f>
        <v>53.880487705750859</v>
      </c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9.5" customHeight="1">
      <c r="A38" s="110">
        <v>34</v>
      </c>
      <c r="B38" s="203" t="s">
        <v>38</v>
      </c>
      <c r="C38" s="256"/>
      <c r="D38" s="257"/>
      <c r="E38" s="257"/>
      <c r="F38" s="257">
        <v>7.3</v>
      </c>
      <c r="G38" s="257">
        <v>9.5</v>
      </c>
      <c r="H38" s="257">
        <v>3.3</v>
      </c>
      <c r="I38" s="257">
        <v>9</v>
      </c>
      <c r="J38" s="257">
        <v>4.9000000000000004</v>
      </c>
      <c r="K38" s="257">
        <v>71.099999999999994</v>
      </c>
      <c r="L38" s="257">
        <v>11</v>
      </c>
      <c r="M38" s="257">
        <v>17.7</v>
      </c>
      <c r="N38" s="258">
        <v>12.1</v>
      </c>
      <c r="O38" s="256">
        <f t="shared" si="6"/>
        <v>71.099999999999994</v>
      </c>
      <c r="P38" s="257">
        <f t="shared" si="7"/>
        <v>3.3</v>
      </c>
      <c r="Q38" s="263">
        <f>(mm!C38*'NH4'!C38+mm!D38*'NH4'!D38+mm!E38*'NH4'!E38+mm!F38*'NH4'!F38+mm!G38*'NH4'!G38+mm!H38*'NH4'!H38+mm!I38*'NH4'!I38+mm!J38*'NH4'!J38+mm!K38*'NH4'!K38+mm!L38*'NH4'!L38+mm!M38*'NH4'!M38+mm!N38*'NH4'!N38)/mm!O38</f>
        <v>8.6569688992793168</v>
      </c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9.5" customHeight="1">
      <c r="A39" s="169">
        <v>35</v>
      </c>
      <c r="B39" s="207" t="s">
        <v>40</v>
      </c>
      <c r="C39" s="266">
        <v>29.9</v>
      </c>
      <c r="D39" s="267">
        <v>22.9</v>
      </c>
      <c r="E39" s="267">
        <v>12.5</v>
      </c>
      <c r="F39" s="267">
        <v>27.1</v>
      </c>
      <c r="G39" s="267">
        <v>18.899999999999999</v>
      </c>
      <c r="H39" s="267">
        <v>20.3</v>
      </c>
      <c r="I39" s="267">
        <v>15.4</v>
      </c>
      <c r="J39" s="267">
        <v>28.8</v>
      </c>
      <c r="K39" s="267">
        <v>123.1</v>
      </c>
      <c r="L39" s="267">
        <v>40</v>
      </c>
      <c r="M39" s="267">
        <v>55.5</v>
      </c>
      <c r="N39" s="279">
        <v>31.2</v>
      </c>
      <c r="O39" s="266">
        <f t="shared" si="6"/>
        <v>123.1</v>
      </c>
      <c r="P39" s="267">
        <f t="shared" si="7"/>
        <v>12.5</v>
      </c>
      <c r="Q39" s="266">
        <f>(mm!C39*'NH4'!C39+mm!D39*'NH4'!D39+mm!E39*'NH4'!E39+mm!F39*'NH4'!F39+mm!G39*'NH4'!G39+mm!H39*'NH4'!H39+mm!I39*'NH4'!I39+mm!J39*'NH4'!J39+mm!K39*'NH4'!K39+mm!L39*'NH4'!L39+mm!M39*'NH4'!M39+mm!N39*'NH4'!N39)/mm!O39</f>
        <v>21.756146724979999</v>
      </c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9.5" customHeight="1">
      <c r="A40" s="97">
        <v>36</v>
      </c>
      <c r="B40" s="215" t="s">
        <v>41</v>
      </c>
      <c r="C40" s="282"/>
      <c r="D40" s="260">
        <v>11.045629997242902</v>
      </c>
      <c r="E40" s="260">
        <v>12.255059182894234</v>
      </c>
      <c r="F40" s="260">
        <v>10.450292397660817</v>
      </c>
      <c r="G40" s="260">
        <v>28.814508723599626</v>
      </c>
      <c r="H40" s="260">
        <v>13.572945101607521</v>
      </c>
      <c r="I40" s="260">
        <v>19.189910074683738</v>
      </c>
      <c r="J40" s="260">
        <v>16.52960046660834</v>
      </c>
      <c r="K40" s="260">
        <v>102.22222222222223</v>
      </c>
      <c r="L40" s="260">
        <v>23.972800925925924</v>
      </c>
      <c r="M40" s="260">
        <v>20.135042735042738</v>
      </c>
      <c r="N40" s="280">
        <v>22.403210576015109</v>
      </c>
      <c r="O40" s="259">
        <f t="shared" si="6"/>
        <v>102.22222222222223</v>
      </c>
      <c r="P40" s="260">
        <f t="shared" si="7"/>
        <v>10.450292397660817</v>
      </c>
      <c r="Q40" s="259">
        <f>(mm!C40*'NH4'!C40+mm!D40*'NH4'!D40+mm!E40*'NH4'!E40+mm!F40*'NH4'!F40+mm!G40*'NH4'!G40+mm!H40*'NH4'!H40+mm!I40*'NH4'!I40+mm!J40*'NH4'!J40+mm!K40*'NH4'!K40+mm!L40*'NH4'!L40+mm!M40*'NH4'!M40+mm!N40*'NH4'!N40)/mm!O40</f>
        <v>15.595626888974834</v>
      </c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9.5" customHeight="1">
      <c r="A41" s="163">
        <v>37</v>
      </c>
      <c r="B41" s="213" t="s">
        <v>42</v>
      </c>
      <c r="C41" s="273"/>
      <c r="D41" s="273"/>
      <c r="E41" s="273"/>
      <c r="F41" s="273"/>
      <c r="G41" s="273">
        <v>16.631279000792755</v>
      </c>
      <c r="H41" s="273">
        <v>7.2068875670101953</v>
      </c>
      <c r="I41" s="273">
        <v>12.196271267248022</v>
      </c>
      <c r="J41" s="273">
        <v>14.413775134020391</v>
      </c>
      <c r="K41" s="273">
        <v>19.957534800951308</v>
      </c>
      <c r="L41" s="273">
        <v>13.859399167327297</v>
      </c>
      <c r="M41" s="273">
        <v>29.381926234733875</v>
      </c>
      <c r="N41" s="274">
        <v>62.644484236319379</v>
      </c>
      <c r="O41" s="275">
        <f t="shared" si="6"/>
        <v>62.644484236319379</v>
      </c>
      <c r="P41" s="273">
        <f t="shared" si="7"/>
        <v>7.2068875670101953</v>
      </c>
      <c r="Q41" s="271">
        <f>(mm!C41*'NH4'!C41+mm!D41*'NH4'!D41+mm!E41*'NH4'!E41+mm!F41*'NH4'!F41+mm!G41*'NH4'!G41+mm!H41*'NH4'!H41+mm!I41*'NH4'!I41+mm!J41*'NH4'!J41+mm!K41*'NH4'!K41+mm!L41*'NH4'!L41+mm!M41*'NH4'!M41+mm!N41*'NH4'!N41)/mm!O41</f>
        <v>22.331726181530186</v>
      </c>
      <c r="R41" s="20"/>
      <c r="S41" s="20"/>
      <c r="T41" s="20"/>
      <c r="U41" s="86"/>
      <c r="V41" s="20"/>
      <c r="W41" s="20"/>
      <c r="X41" s="20"/>
      <c r="Y41" s="20"/>
      <c r="Z41" s="20"/>
    </row>
    <row r="42" spans="1:26" ht="19.5" customHeight="1">
      <c r="A42" s="110">
        <v>38</v>
      </c>
      <c r="B42" s="203" t="s">
        <v>44</v>
      </c>
      <c r="C42" s="256">
        <v>24.8836550185741</v>
      </c>
      <c r="D42" s="257">
        <v>23.727351275168992</v>
      </c>
      <c r="E42" s="257">
        <v>1.5976629202028698</v>
      </c>
      <c r="F42" s="257">
        <v>5.1971853452711736</v>
      </c>
      <c r="G42" s="257">
        <v>9.319751553281673</v>
      </c>
      <c r="H42" s="257">
        <v>6.8222687306881458</v>
      </c>
      <c r="I42" s="257">
        <v>6.0622283984834793</v>
      </c>
      <c r="J42" s="257">
        <v>23.480257111752916</v>
      </c>
      <c r="K42" s="257">
        <v>36.427476036939247</v>
      </c>
      <c r="L42" s="257">
        <v>21.411392405063292</v>
      </c>
      <c r="M42" s="257">
        <v>64.750536980101344</v>
      </c>
      <c r="N42" s="258">
        <v>81.468804575506311</v>
      </c>
      <c r="O42" s="256">
        <f t="shared" si="6"/>
        <v>81.468804575506311</v>
      </c>
      <c r="P42" s="257">
        <f t="shared" si="7"/>
        <v>1.5976629202028698</v>
      </c>
      <c r="Q42" s="256">
        <f>(mm!C42*'NH4'!C42+mm!D42*'NH4'!D42+mm!E42*'NH4'!E42+mm!F42*'NH4'!F42+mm!G42*'NH4'!G42+mm!H42*'NH4'!H42+mm!I42*'NH4'!I42+mm!J42*'NH4'!J42+mm!K42*'NH4'!K42+mm!L42*'NH4'!L42+mm!M42*'NH4'!M42+mm!N42*'NH4'!N42)/mm!O42</f>
        <v>22.763316115231756</v>
      </c>
      <c r="R42" s="20"/>
      <c r="S42" s="20"/>
      <c r="T42" s="20"/>
      <c r="U42" s="86"/>
      <c r="V42" s="20"/>
      <c r="W42" s="20"/>
      <c r="X42" s="20"/>
      <c r="Y42" s="20"/>
      <c r="Z42" s="20"/>
    </row>
    <row r="43" spans="1:26" ht="19.5" customHeight="1">
      <c r="A43" s="110">
        <v>39</v>
      </c>
      <c r="B43" s="203" t="s">
        <v>45</v>
      </c>
      <c r="C43" s="256">
        <v>16.64</v>
      </c>
      <c r="D43" s="257">
        <v>10.11</v>
      </c>
      <c r="E43" s="257">
        <v>8.7899999999999991</v>
      </c>
      <c r="F43" s="257">
        <v>18.52</v>
      </c>
      <c r="G43" s="257">
        <v>7.91</v>
      </c>
      <c r="H43" s="257">
        <v>9.8800000000000008</v>
      </c>
      <c r="I43" s="257">
        <v>15.41</v>
      </c>
      <c r="J43" s="257">
        <v>15.82</v>
      </c>
      <c r="K43" s="257">
        <v>11.7</v>
      </c>
      <c r="L43" s="276">
        <v>21.49</v>
      </c>
      <c r="M43" s="257">
        <v>40.479999999999997</v>
      </c>
      <c r="N43" s="258">
        <v>30.38</v>
      </c>
      <c r="O43" s="256">
        <f t="shared" si="6"/>
        <v>40.479999999999997</v>
      </c>
      <c r="P43" s="257">
        <f t="shared" si="7"/>
        <v>7.91</v>
      </c>
      <c r="Q43" s="256">
        <f>(mm!C43*'NH4'!C43+mm!D43*'NH4'!D43+mm!E43*'NH4'!E43+mm!F43*'NH4'!F43+mm!G43*'NH4'!G43+mm!H43*'NH4'!H43+mm!I43*'NH4'!I43+mm!J43*'NH4'!J43+mm!K43*'NH4'!K43+mm!L43*'NH4'!L43+mm!M43*'NH4'!M43+mm!N43*'NH4'!N43)/mm!O43</f>
        <v>14.267812322140012</v>
      </c>
      <c r="R43" s="20"/>
      <c r="S43" s="20"/>
      <c r="T43" s="20"/>
      <c r="U43" s="86"/>
      <c r="V43" s="20"/>
      <c r="W43" s="20"/>
      <c r="X43" s="20"/>
      <c r="Y43" s="20"/>
      <c r="Z43" s="20"/>
    </row>
    <row r="44" spans="1:26" ht="19.5" customHeight="1">
      <c r="A44" s="110">
        <v>40</v>
      </c>
      <c r="B44" s="203" t="s">
        <v>46</v>
      </c>
      <c r="C44" s="256"/>
      <c r="D44" s="257"/>
      <c r="E44" s="257"/>
      <c r="F44" s="257"/>
      <c r="G44" s="257"/>
      <c r="H44" s="257"/>
      <c r="I44" s="257">
        <v>18.7</v>
      </c>
      <c r="J44" s="265">
        <v>16.100000000000001</v>
      </c>
      <c r="K44" s="265">
        <v>38.799999999999997</v>
      </c>
      <c r="L44" s="276">
        <v>25.6</v>
      </c>
      <c r="M44" s="257">
        <v>65.900000000000006</v>
      </c>
      <c r="N44" s="258">
        <v>39.6</v>
      </c>
      <c r="O44" s="256">
        <f t="shared" si="6"/>
        <v>65.900000000000006</v>
      </c>
      <c r="P44" s="257">
        <f t="shared" si="7"/>
        <v>16.100000000000001</v>
      </c>
      <c r="Q44" s="263">
        <f>(mm!C44*'NH4'!C44+mm!D44*'NH4'!D44+mm!E44*'NH4'!E44+mm!F44*'NH4'!F44+mm!G44*'NH4'!G44+mm!H44*'NH4'!H44+mm!I44*'NH4'!I44+mm!J44*'NH4'!J44+mm!K44*'NH4'!K44+mm!L44*'NH4'!L44+mm!M44*'NH4'!M44+mm!N44*'NH4'!N44)/mm!O44</f>
        <v>33.686223404255323</v>
      </c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9.5" customHeight="1">
      <c r="A45" s="110">
        <v>41</v>
      </c>
      <c r="B45" s="203" t="s">
        <v>47</v>
      </c>
      <c r="C45" s="257"/>
      <c r="D45" s="257"/>
      <c r="E45" s="257"/>
      <c r="F45" s="257"/>
      <c r="G45" s="283">
        <v>8.5</v>
      </c>
      <c r="H45" s="257">
        <v>4.99</v>
      </c>
      <c r="I45" s="257">
        <v>7.42</v>
      </c>
      <c r="J45" s="257">
        <v>7.86</v>
      </c>
      <c r="K45" s="257">
        <v>96.32</v>
      </c>
      <c r="L45" s="257">
        <v>9.07</v>
      </c>
      <c r="M45" s="257">
        <v>19.68</v>
      </c>
      <c r="N45" s="258">
        <v>15.29</v>
      </c>
      <c r="O45" s="256">
        <f t="shared" si="6"/>
        <v>96.32</v>
      </c>
      <c r="P45" s="257">
        <f t="shared" si="7"/>
        <v>4.99</v>
      </c>
      <c r="Q45" s="263">
        <f>(mm!C45*'NH4'!C45+mm!D45*'NH4'!D45+mm!E45*'NH4'!E45+mm!F45*'NH4'!F45+mm!G45*'NH4'!G45+mm!H45*'NH4'!H45+mm!I45*'NH4'!I45+mm!J45*'NH4'!J45+mm!K45*'NH4'!K45+mm!L45*'NH4'!L45+mm!M45*'NH4'!M45+mm!N45*'NH4'!N45)/mm!O45</f>
        <v>9.3869543607071169</v>
      </c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9.5" customHeight="1">
      <c r="A46" s="124">
        <v>42</v>
      </c>
      <c r="B46" s="207" t="s">
        <v>49</v>
      </c>
      <c r="C46" s="266">
        <v>19.148367797191103</v>
      </c>
      <c r="D46" s="267">
        <v>9.0799062012578631</v>
      </c>
      <c r="E46" s="267">
        <v>12.817475711216105</v>
      </c>
      <c r="F46" s="267">
        <v>7.2069711373390568</v>
      </c>
      <c r="G46" s="267">
        <v>10.491547070120452</v>
      </c>
      <c r="H46" s="267">
        <v>10.158436398086828</v>
      </c>
      <c r="I46" s="267">
        <v>18.289692694633413</v>
      </c>
      <c r="J46" s="267">
        <v>19.795279844127418</v>
      </c>
      <c r="K46" s="267">
        <v>40.803822087542088</v>
      </c>
      <c r="L46" s="267">
        <v>30.467660976645433</v>
      </c>
      <c r="M46" s="267">
        <v>70.116609221618361</v>
      </c>
      <c r="N46" s="279">
        <v>42.306417612106316</v>
      </c>
      <c r="O46" s="266">
        <f t="shared" si="6"/>
        <v>70.116609221618361</v>
      </c>
      <c r="P46" s="267">
        <f t="shared" si="7"/>
        <v>7.2069711373390568</v>
      </c>
      <c r="Q46" s="266">
        <f>(mm!C46*'NH4'!C46+mm!D46*'NH4'!D46+mm!E46*'NH4'!E46+mm!F46*'NH4'!F46+mm!G46*'NH4'!G46+mm!H46*'NH4'!H46+mm!I46*'NH4'!I46+mm!J46*'NH4'!J46+mm!K46*'NH4'!K46+mm!L46*'NH4'!L46+mm!M46*'NH4'!M46+mm!N46*'NH4'!N46)/mm!O46</f>
        <v>17.1793399013536</v>
      </c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9.5" customHeight="1">
      <c r="A47" s="163">
        <v>43</v>
      </c>
      <c r="B47" s="215" t="s">
        <v>51</v>
      </c>
      <c r="C47" s="259">
        <v>25.5</v>
      </c>
      <c r="D47" s="260">
        <v>17.809999999999999</v>
      </c>
      <c r="E47" s="260">
        <v>11.83</v>
      </c>
      <c r="F47" s="260">
        <v>14.42</v>
      </c>
      <c r="G47" s="260">
        <v>12.24</v>
      </c>
      <c r="H47" s="260">
        <v>9.2899999999999991</v>
      </c>
      <c r="I47" s="260">
        <v>23.98</v>
      </c>
      <c r="J47" s="260">
        <v>31.49</v>
      </c>
      <c r="K47" s="260">
        <v>106.65</v>
      </c>
      <c r="L47" s="260">
        <v>52.56</v>
      </c>
      <c r="M47" s="260">
        <v>51.81</v>
      </c>
      <c r="N47" s="280">
        <v>32.700000000000003</v>
      </c>
      <c r="O47" s="259">
        <f t="shared" si="6"/>
        <v>106.65</v>
      </c>
      <c r="P47" s="260">
        <f t="shared" si="7"/>
        <v>9.2899999999999991</v>
      </c>
      <c r="Q47" s="259">
        <f>(mm!C47*'NH4'!C47+mm!D47*'NH4'!D47+mm!E47*'NH4'!E47+mm!F47*'NH4'!F47+mm!G47*'NH4'!G47+mm!H47*'NH4'!H47+mm!I47*'NH4'!I47+mm!J47*'NH4'!J47+mm!K47*'NH4'!K47+mm!L47*'NH4'!L47+mm!M47*'NH4'!M47+mm!N47*'NH4'!N47)/mm!O47</f>
        <v>18.013987691665793</v>
      </c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9.5" customHeight="1">
      <c r="A48" s="110">
        <v>44</v>
      </c>
      <c r="B48" s="203" t="s">
        <v>52</v>
      </c>
      <c r="C48" s="256">
        <v>36.700000000000003</v>
      </c>
      <c r="D48" s="257">
        <v>18.739999999999998</v>
      </c>
      <c r="E48" s="257">
        <v>15.2</v>
      </c>
      <c r="F48" s="257">
        <v>11.7</v>
      </c>
      <c r="G48" s="257">
        <v>15.4</v>
      </c>
      <c r="H48" s="257">
        <v>14.42</v>
      </c>
      <c r="I48" s="257">
        <v>21.4</v>
      </c>
      <c r="J48" s="257">
        <v>31.8</v>
      </c>
      <c r="K48" s="257">
        <v>56.3</v>
      </c>
      <c r="L48" s="257">
        <v>31</v>
      </c>
      <c r="M48" s="257">
        <v>58.1</v>
      </c>
      <c r="N48" s="258">
        <v>26.72</v>
      </c>
      <c r="O48" s="275">
        <f t="shared" si="6"/>
        <v>58.1</v>
      </c>
      <c r="P48" s="273">
        <f t="shared" si="7"/>
        <v>11.7</v>
      </c>
      <c r="Q48" s="275">
        <f>(mm!C48*'NH4'!C48+mm!D48*'NH4'!D48+mm!E48*'NH4'!E48+mm!F48*'NH4'!F48+mm!G48*'NH4'!G48+mm!H48*'NH4'!H48+mm!I48*'NH4'!I48+mm!J48*'NH4'!J48+mm!K48*'NH4'!K48+mm!L48*'NH4'!L48+mm!M48*'NH4'!M48+mm!N48*'NH4'!N48)/mm!O48</f>
        <v>21.371375413558223</v>
      </c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9.5" customHeight="1">
      <c r="A49" s="110">
        <v>45</v>
      </c>
      <c r="B49" s="203" t="s">
        <v>54</v>
      </c>
      <c r="C49" s="256">
        <v>16.692842053617206</v>
      </c>
      <c r="D49" s="257">
        <v>19.093085952812299</v>
      </c>
      <c r="E49" s="257">
        <v>11.656780548908365</v>
      </c>
      <c r="F49" s="257">
        <v>9.2663809163553825</v>
      </c>
      <c r="G49" s="257">
        <v>11.33</v>
      </c>
      <c r="H49" s="257">
        <v>12.94</v>
      </c>
      <c r="I49" s="257">
        <v>20.329999999999998</v>
      </c>
      <c r="J49" s="257">
        <v>22.688796699007472</v>
      </c>
      <c r="K49" s="257">
        <v>212.13431849472235</v>
      </c>
      <c r="L49" s="257">
        <v>26.881151227508887</v>
      </c>
      <c r="M49" s="257">
        <v>43.044238955038814</v>
      </c>
      <c r="N49" s="258">
        <v>66.265879404081062</v>
      </c>
      <c r="O49" s="256">
        <f t="shared" si="6"/>
        <v>212.13431849472235</v>
      </c>
      <c r="P49" s="257">
        <f t="shared" si="7"/>
        <v>9.2663809163553825</v>
      </c>
      <c r="Q49" s="256">
        <f>(mm!C49*'NH4'!C49+mm!D49*'NH4'!D49+mm!E49*'NH4'!E49+mm!F49*'NH4'!F49+mm!G49*'NH4'!G49+mm!H49*'NH4'!H49+mm!I49*'NH4'!I49+mm!J49*'NH4'!J49+mm!K49*'NH4'!K49+mm!L49*'NH4'!L49+mm!M49*'NH4'!M49+mm!N49*'NH4'!N49)/mm!O49</f>
        <v>17.097312207568837</v>
      </c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9.5" customHeight="1">
      <c r="A50" s="110">
        <v>46</v>
      </c>
      <c r="B50" s="203" t="s">
        <v>55</v>
      </c>
      <c r="C50" s="256">
        <v>15.412749468346847</v>
      </c>
      <c r="D50" s="257">
        <v>8.8465613552289497</v>
      </c>
      <c r="E50" s="257">
        <v>11.198911987196011</v>
      </c>
      <c r="F50" s="257">
        <v>8.0397374017722818</v>
      </c>
      <c r="G50" s="257">
        <v>10.71297585037407</v>
      </c>
      <c r="H50" s="257">
        <v>22.385848700018986</v>
      </c>
      <c r="I50" s="257">
        <v>10.429039164212796</v>
      </c>
      <c r="J50" s="257">
        <v>12.777520842525609</v>
      </c>
      <c r="K50" s="257">
        <v>39.238157497695511</v>
      </c>
      <c r="L50" s="257">
        <v>15.646539452407351</v>
      </c>
      <c r="M50" s="257">
        <v>36.585592587067396</v>
      </c>
      <c r="N50" s="258">
        <v>24.543716326517504</v>
      </c>
      <c r="O50" s="256">
        <f t="shared" si="6"/>
        <v>39.238157497695511</v>
      </c>
      <c r="P50" s="257">
        <f t="shared" si="7"/>
        <v>8.0397374017722818</v>
      </c>
      <c r="Q50" s="256">
        <f>(mm!C50*'NH4'!C50+mm!D50*'NH4'!D50+mm!E50*'NH4'!E50+mm!F50*'NH4'!F50+mm!G50*'NH4'!G50+mm!H50*'NH4'!H50+mm!I50*'NH4'!I50+mm!J50*'NH4'!J50+mm!K50*'NH4'!K50+mm!L50*'NH4'!L50+mm!M50*'NH4'!M50+mm!N50*'NH4'!N50)/mm!O50</f>
        <v>14.634193849612117</v>
      </c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9.5" customHeight="1">
      <c r="A51" s="110">
        <v>47</v>
      </c>
      <c r="B51" s="203" t="s">
        <v>56</v>
      </c>
      <c r="C51" s="256"/>
      <c r="D51" s="257"/>
      <c r="E51" s="257"/>
      <c r="F51" s="257"/>
      <c r="G51" s="257"/>
      <c r="H51" s="257"/>
      <c r="I51" s="257">
        <v>12.976596071209332</v>
      </c>
      <c r="J51" s="257">
        <v>17.519950593416034</v>
      </c>
      <c r="K51" s="257">
        <v>44.045588778146914</v>
      </c>
      <c r="L51" s="257">
        <v>24.508820798514389</v>
      </c>
      <c r="M51" s="257">
        <v>26.386655499720824</v>
      </c>
      <c r="N51" s="258">
        <v>26.554599640125957</v>
      </c>
      <c r="O51" s="256">
        <f t="shared" si="6"/>
        <v>44.045588778146914</v>
      </c>
      <c r="P51" s="257">
        <f t="shared" si="7"/>
        <v>12.976596071209332</v>
      </c>
      <c r="Q51" s="263">
        <f>(mm!C51*'NH4'!C51+mm!D51*'NH4'!D51+mm!E51*'NH4'!E51+mm!F51*'NH4'!F51+mm!G51*'NH4'!G51+mm!H51*'NH4'!H51+mm!I51*'NH4'!I51+mm!J51*'NH4'!J51+mm!K51*'NH4'!K51+mm!L51*'NH4'!L51+mm!M51*'NH4'!M51+mm!N51*'NH4'!N51)/mm!O51</f>
        <v>23.597154676800695</v>
      </c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9.5" customHeight="1">
      <c r="A52" s="110">
        <v>48</v>
      </c>
      <c r="B52" s="203" t="s">
        <v>57</v>
      </c>
      <c r="C52" s="256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8"/>
      <c r="O52" s="256"/>
      <c r="P52" s="257"/>
      <c r="Q52" s="256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9.5" customHeight="1">
      <c r="A53" s="110">
        <v>49</v>
      </c>
      <c r="B53" s="203" t="s">
        <v>58</v>
      </c>
      <c r="C53" s="256">
        <v>12.757794414537564</v>
      </c>
      <c r="D53" s="257">
        <v>15.170886179688432</v>
      </c>
      <c r="E53" s="257">
        <v>14.118282328330604</v>
      </c>
      <c r="F53" s="257">
        <v>7.6092850779457342</v>
      </c>
      <c r="G53" s="257">
        <v>14.634443732484186</v>
      </c>
      <c r="H53" s="284">
        <v>18.508171261866693</v>
      </c>
      <c r="I53" s="257">
        <v>14.266080233916695</v>
      </c>
      <c r="J53" s="257">
        <v>11.931063797911699</v>
      </c>
      <c r="K53" s="257">
        <v>21.142537495631906</v>
      </c>
      <c r="L53" s="257">
        <v>14.444923386065621</v>
      </c>
      <c r="M53" s="257">
        <v>19.800814935249356</v>
      </c>
      <c r="N53" s="258">
        <v>19.337525257503628</v>
      </c>
      <c r="O53" s="256">
        <f t="shared" ref="O53:O56" si="8">MAX(C53:N53)</f>
        <v>21.142537495631906</v>
      </c>
      <c r="P53" s="257">
        <f t="shared" ref="P53:P56" si="9">MIN(C53:N53)</f>
        <v>7.6092850779457342</v>
      </c>
      <c r="Q53" s="256">
        <f>(mm!C53*'NH4'!C53+mm!D53*'NH4'!D53+mm!E53*'NH4'!E53+mm!F53*'NH4'!F53+mm!G53*'NH4'!G53+mm!H53*'NH4'!H53+mm!I53*'NH4'!I53+mm!J53*'NH4'!J53+mm!K53*'NH4'!K53+mm!L53*'NH4'!L53+mm!M53*'NH4'!M53+mm!N53*'NH4'!N53)/mm!O53</f>
        <v>14.545722620469123</v>
      </c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9.5" customHeight="1">
      <c r="A54" s="110">
        <v>50</v>
      </c>
      <c r="B54" s="203" t="s">
        <v>60</v>
      </c>
      <c r="C54" s="256">
        <v>16.899999999999999</v>
      </c>
      <c r="D54" s="257">
        <v>15.3</v>
      </c>
      <c r="E54" s="257">
        <v>13.6</v>
      </c>
      <c r="F54" s="257">
        <v>1.5</v>
      </c>
      <c r="G54" s="257">
        <v>2.8</v>
      </c>
      <c r="H54" s="257">
        <v>4.4000000000000004</v>
      </c>
      <c r="I54" s="257">
        <v>16.899999999999999</v>
      </c>
      <c r="J54" s="257">
        <v>32.5</v>
      </c>
      <c r="K54" s="257">
        <v>18.600000000000001</v>
      </c>
      <c r="L54" s="257">
        <v>35.6</v>
      </c>
      <c r="M54" s="257">
        <v>21.2</v>
      </c>
      <c r="N54" s="258">
        <v>21</v>
      </c>
      <c r="O54" s="256">
        <f t="shared" si="8"/>
        <v>35.6</v>
      </c>
      <c r="P54" s="257">
        <f t="shared" si="9"/>
        <v>1.5</v>
      </c>
      <c r="Q54" s="256">
        <f>(mm!C54*'NH4'!C54+mm!D54*'NH4'!D54+mm!E54*'NH4'!E54+mm!F54*'NH4'!F54+mm!G54*'NH4'!G54+mm!H54*'NH4'!H54+mm!I54*'NH4'!I54+mm!J54*'NH4'!J54+mm!K54*'NH4'!K54+mm!L54*'NH4'!L54+mm!M54*'NH4'!M54+mm!N54*'NH4'!N54)/mm!O54</f>
        <v>9.6431532610097079</v>
      </c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9.5" customHeight="1">
      <c r="A55" s="110">
        <v>51</v>
      </c>
      <c r="B55" s="203" t="s">
        <v>61</v>
      </c>
      <c r="C55" s="256">
        <v>22.644736842105257</v>
      </c>
      <c r="D55" s="257">
        <v>8.6294078509647374</v>
      </c>
      <c r="E55" s="257">
        <v>9.4136718320694595</v>
      </c>
      <c r="F55" s="265">
        <v>18.204754973313925</v>
      </c>
      <c r="G55" s="265">
        <v>14.606892837910607</v>
      </c>
      <c r="H55" s="257">
        <v>19.351867853485839</v>
      </c>
      <c r="I55" s="257">
        <v>19.377722360683759</v>
      </c>
      <c r="J55" s="257">
        <v>30.876096084175082</v>
      </c>
      <c r="K55" s="257">
        <v>26.561876127777783</v>
      </c>
      <c r="L55" s="257">
        <v>26.81326089490446</v>
      </c>
      <c r="M55" s="257">
        <v>20.033747467479671</v>
      </c>
      <c r="N55" s="258">
        <v>17.149687861111111</v>
      </c>
      <c r="O55" s="256">
        <f t="shared" si="8"/>
        <v>30.876096084175082</v>
      </c>
      <c r="P55" s="257">
        <f t="shared" si="9"/>
        <v>8.6294078509647374</v>
      </c>
      <c r="Q55" s="256">
        <f>(mm!C55*'NH4'!C55+mm!D55*'NH4'!D55+mm!E55*'NH4'!E55+mm!F55*'NH4'!F55+mm!G55*'NH4'!G55+mm!H55*'NH4'!H55+mm!I55*'NH4'!I55+mm!J55*'NH4'!J55+mm!K55*'NH4'!K55+mm!L55*'NH4'!L55+mm!M55*'NH4'!M55+mm!N55*'NH4'!N55)/mm!O55</f>
        <v>15.954819067841749</v>
      </c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9.5" customHeight="1">
      <c r="A56" s="124">
        <v>52</v>
      </c>
      <c r="B56" s="219" t="s">
        <v>63</v>
      </c>
      <c r="C56" s="268">
        <v>18.2</v>
      </c>
      <c r="D56" s="269">
        <v>10.1</v>
      </c>
      <c r="E56" s="269">
        <v>31.5</v>
      </c>
      <c r="F56" s="269">
        <v>13.4</v>
      </c>
      <c r="G56" s="269">
        <v>10.4</v>
      </c>
      <c r="H56" s="269">
        <v>0.7</v>
      </c>
      <c r="I56" s="269">
        <v>18.600000000000001</v>
      </c>
      <c r="J56" s="269">
        <v>11.1</v>
      </c>
      <c r="K56" s="269">
        <v>10.5</v>
      </c>
      <c r="L56" s="269">
        <v>22.5</v>
      </c>
      <c r="M56" s="269">
        <v>16.2</v>
      </c>
      <c r="N56" s="270">
        <v>23</v>
      </c>
      <c r="O56" s="268">
        <f t="shared" si="8"/>
        <v>31.5</v>
      </c>
      <c r="P56" s="269">
        <f t="shared" si="9"/>
        <v>0.7</v>
      </c>
      <c r="Q56" s="268">
        <f>(mm!C56*'NH4'!C56+mm!D56*'NH4'!D56+mm!E56*'NH4'!E56+mm!F56*'NH4'!F56+mm!G56*'NH4'!G56+mm!H56*'NH4'!H56+mm!I56*'NH4'!I56+mm!J56*'NH4'!J56+mm!K56*'NH4'!K56+mm!L56*'NH4'!L56+mm!M56*'NH4'!M56+mm!N56*'NH4'!N56)/mm!O56</f>
        <v>12.377621969350825</v>
      </c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3.5" customHeight="1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3.5" customHeight="1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149"/>
      <c r="W58" s="86"/>
      <c r="X58" s="20"/>
      <c r="Y58" s="20"/>
      <c r="Z58" s="20"/>
    </row>
    <row r="59" spans="1:26" ht="13.5" customHeight="1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149"/>
      <c r="W59" s="86"/>
      <c r="X59" s="20"/>
      <c r="Y59" s="20"/>
      <c r="Z59" s="20"/>
    </row>
    <row r="60" spans="1:26" ht="13.5" customHeight="1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86"/>
      <c r="X60" s="20"/>
      <c r="Y60" s="20"/>
      <c r="Z60" s="20"/>
    </row>
    <row r="61" spans="1:26" ht="13.5" customHeight="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3.5" customHeight="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3.5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3.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3.5" customHeight="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3.5" customHeight="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3.5" customHeight="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3.5" customHeight="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3.5" customHeight="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3.5" customHeight="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3.5" customHeight="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3.5" customHeight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3.5" customHeight="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3.5" customHeight="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3.5" customHeight="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3.5" customHeight="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3.5" customHeight="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3.5" customHeight="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3.5" customHeight="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3.5" customHeight="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3.5" customHeight="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3.5" customHeight="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3.5" customHeight="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3.5" customHeight="1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3.5" customHeight="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3.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3.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3.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3.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3.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3.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3.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3.5" customHeight="1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3.5" customHeight="1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3.5" customHeight="1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3.5" customHeight="1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3.5" customHeight="1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3.5" customHeight="1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3.5" customHeight="1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3.5" customHeight="1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3.5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3.5" customHeight="1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3.5" customHeight="1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3.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3.5" customHeight="1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3.5" customHeight="1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3.5" customHeight="1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3.5" customHeight="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3.5" customHeight="1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3.5" customHeight="1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3.5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3.5" customHeight="1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3.5" customHeight="1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3.5" customHeight="1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3.5" customHeight="1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3.5" customHeight="1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3.5" customHeight="1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3.5" customHeigh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3.5" customHeight="1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3.5" customHeight="1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3.5" customHeight="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3.5" customHeight="1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3.5" customHeight="1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3.5" customHeight="1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3.5" customHeight="1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3.5" customHeight="1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3.5" customHeight="1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3.5" customHeight="1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3.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3.5" customHeight="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3.5" customHeight="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3.5" customHeight="1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3.5" customHeight="1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3.5" customHeight="1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3.5" customHeight="1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3.5" customHeight="1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3.5" customHeight="1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3.5" customHeight="1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3.5" customHeight="1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3.5" customHeight="1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3.5" customHeight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3.5" customHeight="1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3.5" customHeight="1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3.5" customHeight="1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3.5" customHeight="1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3.5" customHeight="1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3.5" customHeight="1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3.5" customHeight="1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3.5" customHeight="1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3.5" customHeight="1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3.5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3.5" customHeight="1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3.5" customHeight="1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3.5" customHeight="1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3.5" customHeight="1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3.5" customHeight="1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3.5" customHeight="1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3.5" customHeight="1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3.5" customHeight="1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3.5" customHeight="1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3.5" customHeight="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3.5" customHeight="1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3.5" customHeight="1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3.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3.5" customHeight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3.5" customHeight="1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3.5" customHeight="1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3.5" customHeight="1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3.5" customHeight="1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3.5" customHeight="1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3.5" customHeight="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3.5" customHeight="1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3.5" customHeight="1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3.5" customHeight="1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3.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3.5" customHeigh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3.5" customHeight="1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3.5" customHeight="1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3.5" customHeight="1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3.5" customHeight="1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3.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3.5" customHeight="1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3.5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3.5" customHeight="1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3.5" customHeight="1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3.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3.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3.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3.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3.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3.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3.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3.5" customHeight="1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3.5" customHeight="1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3.5" customHeight="1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3.5" customHeight="1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3.5" customHeight="1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3.5" customHeight="1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3.5" customHeight="1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3.5" customHeight="1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3.5" customHeight="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3.5" customHeight="1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3.5" customHeight="1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3.5" customHeight="1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3.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3.5" customHeight="1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3.5" customHeight="1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3.5" customHeight="1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3.5" customHeight="1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3.5" customHeight="1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3.5" customHeight="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3.5" customHeight="1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3.5" customHeight="1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3.5" customHeight="1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3.5" customHeight="1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3.5" customHeight="1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3.5" customHeight="1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3.5" customHeight="1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3.5" customHeight="1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3.5" customHeight="1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3.5" customHeight="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3.5" customHeight="1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3.5" customHeight="1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3.5" customHeight="1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3.5" customHeight="1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3.5" customHeight="1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3.5" customHeight="1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3.5" customHeight="1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3.5" customHeight="1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3.5" customHeight="1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3.5" customHeight="1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3.5" customHeight="1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3.5" customHeight="1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3.5" customHeight="1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3.5" customHeight="1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3.5" customHeight="1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3.5" customHeight="1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3.5" customHeight="1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3.5" customHeight="1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3.5" customHeight="1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3.5" customHeight="1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3.5" customHeight="1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3.5" customHeight="1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3.5" customHeight="1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3.5" customHeight="1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3.5" customHeight="1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3.5" customHeight="1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3.5" customHeight="1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3.5" customHeight="1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3.5" customHeight="1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3.5" customHeight="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3.5" customHeight="1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3.5" customHeight="1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3.5" customHeight="1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3.5" customHeight="1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3.5" customHeight="1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3.5" customHeight="1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3.5" customHeight="1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3.5" customHeight="1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3.5" customHeight="1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3.5" customHeight="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3.5" customHeight="1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3.5" customHeight="1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3.5" customHeight="1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3.5" customHeight="1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3.5" customHeight="1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3.5" customHeight="1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3.5" customHeight="1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3.5" customHeight="1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3.5" customHeight="1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3.5" customHeight="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3.5" customHeight="1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3.5" customHeight="1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3.5" customHeight="1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3.5" customHeight="1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3.5" customHeight="1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3.5" customHeight="1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3.5" customHeight="1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3.5" customHeight="1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3.5" customHeight="1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3.5" customHeight="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3.5" customHeight="1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3.5" customHeight="1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3.5" customHeight="1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3.5" customHeight="1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3.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3.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3.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3.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3.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3.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3.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3.5" customHeight="1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3.5" customHeight="1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3.5" customHeight="1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3.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3.5" customHeight="1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3.5" customHeight="1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3.5" customHeight="1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3.5" customHeight="1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3.5" customHeight="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3.5" customHeight="1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3.5" customHeight="1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3.5" customHeight="1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3.5" customHeight="1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3.5" customHeight="1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3.5" customHeight="1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3.5" customHeight="1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3.5" customHeight="1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3.5" customHeight="1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3.5" customHeight="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3.5" customHeight="1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3.5" customHeight="1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3.5" customHeight="1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3.5" customHeight="1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3.5" customHeight="1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3.5" customHeight="1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3.5" customHeight="1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3.5" customHeight="1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3.5" customHeight="1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3.5" customHeight="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3.5" customHeight="1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3.5" customHeight="1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3.5" customHeight="1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3.5" customHeight="1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3.5" customHeight="1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3.5" customHeight="1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3.5" customHeight="1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3.5" customHeight="1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3.5" customHeight="1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3.5" customHeight="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3.5" customHeight="1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3.5" customHeight="1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3.5" customHeight="1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3.5" customHeight="1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3.5" customHeight="1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3.5" customHeight="1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3.5" customHeight="1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3.5" customHeight="1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3.5" customHeight="1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3.5" customHeight="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3.5" customHeight="1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3.5" customHeight="1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3.5" customHeight="1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3.5" customHeight="1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3.5" customHeight="1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3.5" customHeight="1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3.5" customHeight="1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3.5" customHeight="1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3.5" customHeight="1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3.5" customHeight="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3.5" customHeight="1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3.5" customHeight="1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3.5" customHeight="1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3.5" customHeight="1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3.5" customHeight="1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3.5" customHeight="1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3.5" customHeight="1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3.5" customHeight="1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3.5" customHeight="1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3.5" customHeight="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3.5" customHeight="1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3.5" customHeight="1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3.5" customHeight="1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3.5" customHeight="1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3.5" customHeight="1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3.5" customHeight="1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3.5" customHeight="1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3.5" customHeight="1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3.5" customHeight="1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3.5" customHeight="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3.5" customHeight="1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3.5" customHeight="1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3.5" customHeight="1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3.5" customHeight="1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3.5" customHeight="1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3.5" customHeight="1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3.5" customHeight="1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3.5" customHeight="1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3.5" customHeight="1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3.5" customHeight="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3.5" customHeight="1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3.5" customHeight="1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3.5" customHeight="1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3.5" customHeight="1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3.5" customHeight="1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3.5" customHeight="1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3.5" customHeight="1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3.5" customHeight="1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3.5" customHeight="1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3.5" customHeight="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3.5" customHeight="1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3.5" customHeight="1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3.5" customHeight="1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3.5" customHeight="1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3.5" customHeight="1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3.5" customHeight="1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3.5" customHeight="1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3.5" customHeight="1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3.5" customHeight="1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3.5" customHeight="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3.5" customHeight="1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3.5" customHeight="1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3.5" customHeight="1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3.5" customHeight="1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3.5" customHeight="1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3.5" customHeight="1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3.5" customHeight="1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3.5" customHeight="1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3.5" customHeight="1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3.5" customHeight="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3.5" customHeight="1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3.5" customHeight="1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3.5" customHeight="1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3.5" customHeight="1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3.5" customHeight="1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3.5" customHeight="1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3.5" customHeight="1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3.5" customHeight="1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3.5" customHeight="1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3.5" customHeight="1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3.5" customHeight="1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3.5" customHeight="1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3.5" customHeight="1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3.5" customHeight="1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3.5" customHeight="1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3.5" customHeight="1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3.5" customHeight="1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3.5" customHeight="1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3.5" customHeight="1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3.5" customHeight="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3.5" customHeight="1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3.5" customHeight="1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3.5" customHeight="1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3.5" customHeight="1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3.5" customHeight="1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3.5" customHeight="1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3.5" customHeight="1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3.5" customHeight="1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3.5" customHeight="1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3.5" customHeight="1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3.5" customHeight="1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3.5" customHeight="1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3.5" customHeight="1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3.5" customHeight="1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3.5" customHeight="1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3.5" customHeight="1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3.5" customHeight="1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3.5" customHeight="1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3.5" customHeight="1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3.5" customHeight="1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3.5" customHeight="1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3.5" customHeight="1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3.5" customHeight="1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3.5" customHeight="1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3.5" customHeight="1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3.5" customHeight="1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3.5" customHeight="1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3.5" customHeight="1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3.5" customHeight="1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3.5" customHeight="1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3.5" customHeight="1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3.5" customHeight="1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3.5" customHeight="1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3.5" customHeight="1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3.5" customHeight="1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3.5" customHeight="1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3.5" customHeight="1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3.5" customHeight="1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3.5" customHeight="1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3.5" customHeight="1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3.5" customHeight="1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3.5" customHeight="1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3.5" customHeight="1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3.5" customHeight="1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3.5" customHeight="1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3.5" customHeight="1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3.5" customHeight="1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3.5" customHeight="1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3.5" customHeight="1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3.5" customHeight="1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3.5" customHeight="1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3.5" customHeight="1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3.5" customHeight="1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3.5" customHeight="1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3.5" customHeight="1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3.5" customHeight="1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3.5" customHeight="1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3.5" customHeight="1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3.5" customHeight="1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3.5" customHeight="1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3.5" customHeight="1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3.5" customHeight="1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3.5" customHeight="1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3.5" customHeight="1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3.5" customHeight="1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3.5" customHeight="1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3.5" customHeight="1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3.5" customHeight="1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3.5" customHeight="1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3.5" customHeight="1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3.5" customHeight="1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3.5" customHeight="1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3.5" customHeight="1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3.5" customHeight="1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3.5" customHeight="1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3.5" customHeight="1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3.5" customHeight="1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3.5" customHeight="1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3.5" customHeight="1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3.5" customHeight="1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3.5" customHeight="1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3.5" customHeight="1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3.5" customHeight="1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3.5" customHeight="1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3.5" customHeight="1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3.5" customHeight="1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3.5" customHeight="1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3.5" customHeight="1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3.5" customHeight="1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3.5" customHeight="1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3.5" customHeight="1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3.5" customHeight="1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3.5" customHeight="1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3.5" customHeight="1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3.5" customHeight="1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3.5" customHeight="1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3.5" customHeight="1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3.5" customHeight="1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3.5" customHeight="1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3.5" customHeight="1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3.5" customHeight="1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3.5" customHeight="1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3.5" customHeight="1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3.5" customHeight="1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3.5" customHeight="1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3.5" customHeight="1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3.5" customHeight="1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3.5" customHeight="1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3.5" customHeight="1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3.5" customHeight="1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3.5" customHeight="1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3.5" customHeight="1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3.5" customHeight="1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3.5" customHeight="1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3.5" customHeight="1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3.5" customHeight="1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3.5" customHeight="1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3.5" customHeight="1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3.5" customHeight="1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3.5" customHeight="1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3.5" customHeight="1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3.5" customHeight="1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3.5" customHeight="1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3.5" customHeight="1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3.5" customHeight="1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3.5" customHeight="1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3.5" customHeight="1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3.5" customHeight="1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3.5" customHeight="1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3.5" customHeight="1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3.5" customHeight="1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3.5" customHeight="1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3.5" customHeight="1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3.5" customHeight="1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3.5" customHeight="1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3.5" customHeight="1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3.5" customHeight="1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3.5" customHeight="1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3.5" customHeight="1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3.5" customHeight="1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3.5" customHeight="1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3.5" customHeight="1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3.5" customHeight="1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3.5" customHeight="1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3.5" customHeight="1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3.5" customHeight="1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3.5" customHeight="1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3.5" customHeight="1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3.5" customHeight="1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3.5" customHeight="1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3.5" customHeight="1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3.5" customHeight="1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3.5" customHeight="1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3.5" customHeight="1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3.5" customHeight="1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3.5" customHeight="1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3.5" customHeight="1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3.5" customHeight="1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3.5" customHeight="1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3.5" customHeight="1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3.5" customHeight="1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3.5" customHeight="1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3.5" customHeight="1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3.5" customHeight="1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3.5" customHeight="1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3.5" customHeight="1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3.5" customHeight="1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3.5" customHeight="1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3.5" customHeight="1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3.5" customHeight="1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3.5" customHeight="1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3.5" customHeight="1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3.5" customHeight="1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3.5" customHeight="1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3.5" customHeight="1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3.5" customHeight="1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3.5" customHeight="1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3.5" customHeight="1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3.5" customHeight="1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3.5" customHeight="1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3.5" customHeight="1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3.5" customHeight="1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3.5" customHeight="1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3.5" customHeight="1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3.5" customHeight="1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3.5" customHeight="1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3.5" customHeight="1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3.5" customHeight="1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3.5" customHeight="1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3.5" customHeight="1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3.5" customHeight="1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3.5" customHeight="1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3.5" customHeight="1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3.5" customHeight="1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3.5" customHeight="1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3.5" customHeight="1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3.5" customHeight="1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3.5" customHeight="1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3.5" customHeight="1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3.5" customHeight="1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3.5" customHeight="1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3.5" customHeight="1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3.5" customHeight="1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3.5" customHeight="1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3.5" customHeight="1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3.5" customHeight="1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3.5" customHeight="1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3.5" customHeight="1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3.5" customHeight="1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3.5" customHeight="1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3.5" customHeight="1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3.5" customHeight="1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3.5" customHeight="1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3.5" customHeight="1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3.5" customHeight="1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3.5" customHeight="1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3.5" customHeight="1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3.5" customHeight="1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3.5" customHeight="1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3.5" customHeight="1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3.5" customHeight="1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3.5" customHeight="1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3.5" customHeight="1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3.5" customHeight="1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3.5" customHeight="1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3.5" customHeight="1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3.5" customHeight="1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3.5" customHeight="1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3.5" customHeight="1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3.5" customHeight="1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3.5" customHeight="1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3.5" customHeight="1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3.5" customHeight="1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3.5" customHeight="1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3.5" customHeight="1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3.5" customHeight="1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3.5" customHeight="1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3.5" customHeight="1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3.5" customHeight="1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3.5" customHeight="1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3.5" customHeight="1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3.5" customHeight="1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3.5" customHeight="1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3.5" customHeight="1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3.5" customHeight="1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3.5" customHeight="1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3.5" customHeight="1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3.5" customHeight="1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3.5" customHeight="1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3.5" customHeight="1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3.5" customHeight="1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3.5" customHeight="1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3.5" customHeight="1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3.5" customHeight="1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3.5" customHeight="1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3.5" customHeight="1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3.5" customHeight="1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3.5" customHeight="1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3.5" customHeight="1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3.5" customHeight="1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3.5" customHeight="1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3.5" customHeight="1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3.5" customHeight="1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3.5" customHeight="1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3.5" customHeight="1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3.5" customHeight="1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3.5" customHeight="1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3.5" customHeight="1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3.5" customHeight="1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3.5" customHeight="1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3.5" customHeight="1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3.5" customHeight="1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3.5" customHeight="1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3.5" customHeight="1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3.5" customHeight="1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3.5" customHeight="1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3.5" customHeight="1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3.5" customHeight="1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3.5" customHeight="1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3.5" customHeight="1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3.5" customHeight="1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3.5" customHeight="1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3.5" customHeight="1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3.5" customHeight="1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3.5" customHeight="1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3.5" customHeight="1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3.5" customHeight="1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3.5" customHeight="1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3.5" customHeight="1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3.5" customHeight="1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3.5" customHeight="1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3.5" customHeight="1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3.5" customHeight="1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3.5" customHeight="1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3.5" customHeight="1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3.5" customHeight="1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3.5" customHeight="1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3.5" customHeight="1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3.5" customHeight="1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3.5" customHeight="1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3.5" customHeight="1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3.5" customHeight="1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3.5" customHeight="1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3.5" customHeight="1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3.5" customHeight="1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3.5" customHeight="1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3.5" customHeight="1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3.5" customHeight="1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3.5" customHeight="1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3.5" customHeight="1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3.5" customHeight="1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3.5" customHeight="1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3.5" customHeight="1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3.5" customHeight="1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3.5" customHeight="1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3.5" customHeight="1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3.5" customHeight="1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3.5" customHeight="1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3.5" customHeight="1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3.5" customHeight="1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3.5" customHeight="1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3.5" customHeight="1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3.5" customHeight="1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3.5" customHeight="1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3.5" customHeight="1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3.5" customHeight="1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3.5" customHeight="1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3.5" customHeight="1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3.5" customHeight="1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3.5" customHeight="1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3.5" customHeight="1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3.5" customHeight="1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3.5" customHeight="1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3.5" customHeight="1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3.5" customHeight="1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3.5" customHeight="1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3.5" customHeight="1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3.5" customHeight="1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3.5" customHeight="1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3.5" customHeight="1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3.5" customHeight="1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3.5" customHeight="1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3.5" customHeight="1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3.5" customHeight="1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3.5" customHeight="1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3.5" customHeight="1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3.5" customHeight="1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3.5" customHeight="1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3.5" customHeight="1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3.5" customHeight="1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3.5" customHeight="1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3.5" customHeight="1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3.5" customHeight="1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3.5" customHeight="1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3.5" customHeight="1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3.5" customHeight="1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3.5" customHeight="1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3.5" customHeight="1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3.5" customHeight="1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3.5" customHeight="1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3.5" customHeight="1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3.5" customHeight="1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3.5" customHeight="1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3.5" customHeight="1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3.5" customHeight="1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3.5" customHeight="1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3.5" customHeight="1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3.5" customHeight="1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3.5" customHeight="1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3.5" customHeight="1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3.5" customHeight="1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3.5" customHeight="1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3.5" customHeight="1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3.5" customHeight="1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3.5" customHeight="1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3.5" customHeight="1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3.5" customHeight="1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3.5" customHeight="1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3.5" customHeight="1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3.5" customHeight="1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3.5" customHeight="1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3.5" customHeight="1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3.5" customHeight="1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3.5" customHeight="1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3.5" customHeight="1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3.5" customHeight="1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3.5" customHeight="1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3.5" customHeight="1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3.5" customHeight="1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3.5" customHeight="1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3.5" customHeight="1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3.5" customHeight="1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3.5" customHeight="1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3.5" customHeight="1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3.5" customHeight="1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3.5" customHeight="1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3.5" customHeight="1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3.5" customHeight="1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3.5" customHeight="1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3.5" customHeight="1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3.5" customHeight="1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3.5" customHeight="1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3.5" customHeight="1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3.5" customHeight="1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3.5" customHeight="1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3.5" customHeight="1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3.5" customHeight="1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3.5" customHeight="1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3.5" customHeight="1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3.5" customHeight="1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3.5" customHeight="1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3.5" customHeight="1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3.5" customHeight="1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3.5" customHeight="1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3.5" customHeight="1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3.5" customHeight="1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3.5" customHeight="1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3.5" customHeight="1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3.5" customHeight="1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3.5" customHeight="1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3.5" customHeight="1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3.5" customHeight="1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3.5" customHeight="1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3.5" customHeight="1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3.5" customHeight="1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3.5" customHeight="1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3.5" customHeight="1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3.5" customHeight="1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3.5" customHeight="1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3.5" customHeight="1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3.5" customHeight="1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3.5" customHeight="1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3.5" customHeight="1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3.5" customHeight="1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3.5" customHeight="1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3.5" customHeight="1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3.5" customHeight="1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3.5" customHeight="1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3.5" customHeight="1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3.5" customHeight="1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3.5" customHeight="1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3.5" customHeight="1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3.5" customHeight="1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3.5" customHeight="1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3.5" customHeight="1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3.5" customHeight="1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3.5" customHeight="1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3.5" customHeight="1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3.5" customHeight="1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3.5" customHeight="1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3.5" customHeight="1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3.5" customHeight="1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3.5" customHeight="1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3.5" customHeight="1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3.5" customHeight="1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3.5" customHeight="1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3.5" customHeight="1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3.5" customHeight="1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3.5" customHeight="1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3.5" customHeight="1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3.5" customHeight="1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3.5" customHeight="1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3.5" customHeight="1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3.5" customHeight="1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3.5" customHeight="1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3.5" customHeight="1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3.5" customHeight="1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3.5" customHeight="1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3.5" customHeight="1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3.5" customHeight="1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3.5" customHeight="1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3.5" customHeight="1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3.5" customHeight="1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3.5" customHeight="1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3.5" customHeight="1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3.5" customHeight="1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3.5" customHeight="1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3.5" customHeight="1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3.5" customHeight="1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3.5" customHeight="1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3.5" customHeight="1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3.5" customHeight="1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3.5" customHeight="1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3.5" customHeight="1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3.5" customHeight="1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3.5" customHeight="1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3.5" customHeight="1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3.5" customHeight="1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3.5" customHeight="1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3.5" customHeight="1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3.5" customHeight="1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3.5" customHeight="1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3.5" customHeight="1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3.5" customHeight="1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3.5" customHeight="1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3.5" customHeight="1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3.5" customHeight="1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3.5" customHeight="1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3.5" customHeight="1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3.5" customHeight="1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3.5" customHeight="1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3.5" customHeight="1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3.5" customHeight="1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3.5" customHeight="1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3.5" customHeight="1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3.5" customHeight="1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3.5" customHeight="1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3.5" customHeight="1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3.5" customHeight="1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3.5" customHeight="1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3.5" customHeight="1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3.5" customHeight="1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3.5" customHeight="1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3.5" customHeight="1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3.5" customHeight="1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3.5" customHeight="1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3.5" customHeight="1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3.5" customHeight="1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3.5" customHeight="1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3.5" customHeight="1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3.5" customHeight="1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3.5" customHeight="1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3.5" customHeight="1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3.5" customHeight="1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3.5" customHeight="1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3.5" customHeight="1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3.5" customHeight="1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3.5" customHeight="1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3.5" customHeight="1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3.5" customHeight="1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3.5" customHeight="1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3.5" customHeight="1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3.5" customHeight="1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3.5" customHeight="1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3.5" customHeight="1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3.5" customHeight="1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3.5" customHeight="1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3.5" customHeight="1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3.5" customHeight="1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3.5" customHeight="1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3.5" customHeight="1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3.5" customHeight="1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3.5" customHeight="1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3.5" customHeight="1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3.5" customHeight="1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3.5" customHeight="1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3.5" customHeight="1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3.5" customHeight="1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3.5" customHeight="1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3.5" customHeight="1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3.5" customHeight="1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3.5" customHeight="1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3.5" customHeight="1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3.5" customHeight="1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3.5" customHeight="1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3.5" customHeight="1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3.5" customHeight="1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3.5" customHeight="1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3.5" customHeight="1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3.5" customHeight="1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3.5" customHeight="1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3.5" customHeight="1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3.5" customHeight="1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3.5" customHeight="1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3.5" customHeight="1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3.5" customHeight="1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3.5" customHeight="1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3.5" customHeight="1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3.5" customHeight="1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phoneticPr fontId="18"/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1" width="3.125" customWidth="1"/>
    <col min="2" max="2" width="11" customWidth="1"/>
    <col min="3" max="3" width="6.375" customWidth="1"/>
    <col min="4" max="17" width="7" customWidth="1"/>
    <col min="18" max="18" width="3.375" customWidth="1"/>
    <col min="19" max="19" width="9" customWidth="1"/>
    <col min="20" max="20" width="6.25" customWidth="1"/>
    <col min="21" max="23" width="9" customWidth="1"/>
    <col min="24" max="26" width="8" customWidth="1"/>
  </cols>
  <sheetData>
    <row r="1" spans="1:26" ht="19.5" customHeight="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9.5" customHeight="1">
      <c r="A2" s="191"/>
      <c r="B2" s="192" t="s">
        <v>197</v>
      </c>
      <c r="C2" s="191" t="s">
        <v>198</v>
      </c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20" t="s">
        <v>149</v>
      </c>
      <c r="T2" s="20">
        <f>COUNT(C5:N56)</f>
        <v>493</v>
      </c>
      <c r="U2" s="191"/>
      <c r="V2" s="191"/>
      <c r="W2" s="191"/>
      <c r="X2" s="191"/>
      <c r="Y2" s="191"/>
      <c r="Z2" s="191"/>
    </row>
    <row r="3" spans="1:26" ht="19.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 t="s">
        <v>191</v>
      </c>
      <c r="P3" s="20"/>
      <c r="Q3" s="20"/>
      <c r="R3" s="20"/>
      <c r="S3" s="20" t="s">
        <v>178</v>
      </c>
      <c r="T3" s="29">
        <f>COUNTBLANK(C5:N56)-12*6</f>
        <v>59</v>
      </c>
      <c r="U3" s="20"/>
      <c r="V3" s="20"/>
      <c r="W3" s="20"/>
      <c r="X3" s="20"/>
      <c r="Y3" s="20"/>
      <c r="Z3" s="20"/>
    </row>
    <row r="4" spans="1:26" ht="19.5" customHeight="1">
      <c r="A4" s="89"/>
      <c r="B4" s="194" t="s">
        <v>1</v>
      </c>
      <c r="C4" s="195" t="s">
        <v>152</v>
      </c>
      <c r="D4" s="196" t="s">
        <v>153</v>
      </c>
      <c r="E4" s="196" t="s">
        <v>154</v>
      </c>
      <c r="F4" s="196" t="s">
        <v>155</v>
      </c>
      <c r="G4" s="196" t="s">
        <v>156</v>
      </c>
      <c r="H4" s="196" t="s">
        <v>157</v>
      </c>
      <c r="I4" s="196" t="s">
        <v>158</v>
      </c>
      <c r="J4" s="196" t="s">
        <v>159</v>
      </c>
      <c r="K4" s="196" t="s">
        <v>160</v>
      </c>
      <c r="L4" s="196" t="s">
        <v>161</v>
      </c>
      <c r="M4" s="196" t="s">
        <v>162</v>
      </c>
      <c r="N4" s="197" t="s">
        <v>163</v>
      </c>
      <c r="O4" s="251" t="s">
        <v>165</v>
      </c>
      <c r="P4" s="252" t="s">
        <v>166</v>
      </c>
      <c r="Q4" s="253" t="s">
        <v>167</v>
      </c>
      <c r="R4" s="20"/>
      <c r="S4" s="20"/>
      <c r="T4" s="20"/>
      <c r="U4" s="20"/>
      <c r="V4" s="20"/>
      <c r="W4" s="20"/>
      <c r="X4" s="20"/>
      <c r="Y4" s="20"/>
      <c r="Z4" s="20"/>
    </row>
    <row r="5" spans="1:26" ht="19.5" customHeight="1">
      <c r="A5" s="97">
        <v>1</v>
      </c>
      <c r="B5" s="203" t="s">
        <v>2</v>
      </c>
      <c r="C5" s="256">
        <v>61.309013299684302</v>
      </c>
      <c r="D5" s="257">
        <v>13.918415321179989</v>
      </c>
      <c r="E5" s="257">
        <v>7.216689469409463</v>
      </c>
      <c r="F5" s="257">
        <v>3.1023957622935887</v>
      </c>
      <c r="G5" s="257">
        <v>6.9696509436017831</v>
      </c>
      <c r="H5" s="257">
        <v>27.392438272098701</v>
      </c>
      <c r="I5" s="257">
        <v>131.85470484513576</v>
      </c>
      <c r="J5" s="257">
        <v>162.45564517577461</v>
      </c>
      <c r="K5" s="257">
        <v>201.16432597934954</v>
      </c>
      <c r="L5" s="257">
        <v>156.24741533495489</v>
      </c>
      <c r="M5" s="257">
        <v>123.35578667844649</v>
      </c>
      <c r="N5" s="258">
        <v>118.62563214521062</v>
      </c>
      <c r="O5" s="259">
        <f>MAX(C5:N5)</f>
        <v>201.16432597934954</v>
      </c>
      <c r="P5" s="260">
        <f>MIN(C5:N5)</f>
        <v>3.1023957622935887</v>
      </c>
      <c r="Q5" s="259">
        <f>(mm!C5*Na!C5+mm!D5*Na!D5+mm!E5*Na!E5+mm!F5*Na!F5+mm!G5*Na!G5+mm!H5*Na!H5+mm!I5*Na!I5+mm!J5*Na!J5+mm!K5*Na!K5+mm!L5*Na!L5+mm!M5*Na!M5+mm!N5*Na!N5)/mm!O5</f>
        <v>83.584554098876922</v>
      </c>
      <c r="R5" s="20"/>
      <c r="S5" s="184" t="s">
        <v>179</v>
      </c>
      <c r="T5" s="20"/>
      <c r="U5" s="20"/>
      <c r="V5" s="20"/>
      <c r="W5" s="20"/>
      <c r="X5" s="20"/>
      <c r="Y5" s="20"/>
      <c r="Z5" s="20"/>
    </row>
    <row r="6" spans="1:26" ht="19.5" customHeight="1">
      <c r="A6" s="110">
        <v>2</v>
      </c>
      <c r="B6" s="203" t="s">
        <v>3</v>
      </c>
      <c r="C6" s="256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8"/>
      <c r="O6" s="256"/>
      <c r="P6" s="257"/>
      <c r="Q6" s="256"/>
      <c r="R6" s="20"/>
      <c r="S6" s="187" t="s">
        <v>180</v>
      </c>
      <c r="T6" s="20"/>
      <c r="U6" s="20"/>
      <c r="V6" s="20"/>
      <c r="W6" s="20"/>
      <c r="X6" s="20"/>
      <c r="Y6" s="20"/>
      <c r="Z6" s="20"/>
    </row>
    <row r="7" spans="1:26" ht="19.5" customHeight="1">
      <c r="A7" s="110">
        <v>3</v>
      </c>
      <c r="B7" s="203" t="s">
        <v>4</v>
      </c>
      <c r="C7" s="256">
        <v>24.3</v>
      </c>
      <c r="D7" s="257">
        <v>16</v>
      </c>
      <c r="E7" s="257">
        <v>5</v>
      </c>
      <c r="F7" s="257">
        <v>2.1</v>
      </c>
      <c r="G7" s="257">
        <v>11.1</v>
      </c>
      <c r="H7" s="257">
        <v>23.2</v>
      </c>
      <c r="I7" s="257">
        <v>102.3</v>
      </c>
      <c r="J7" s="257">
        <v>136.9</v>
      </c>
      <c r="K7" s="257">
        <v>134.19999999999999</v>
      </c>
      <c r="L7" s="257">
        <v>119.6</v>
      </c>
      <c r="M7" s="257">
        <v>103.9</v>
      </c>
      <c r="N7" s="258">
        <v>67.8</v>
      </c>
      <c r="O7" s="256">
        <f t="shared" ref="O7:O12" si="0">MAX(C7:N7)</f>
        <v>136.9</v>
      </c>
      <c r="P7" s="257">
        <f t="shared" ref="P7:P12" si="1">MIN(C7:N7)</f>
        <v>2.1</v>
      </c>
      <c r="Q7" s="256">
        <f>(mm!C7*Na!C7+mm!D7*Na!D7+mm!E7*Na!E7+mm!F7*Na!F7+mm!G7*Na!G7+mm!H7*Na!H7+mm!I7*Na!I7+mm!J7*Na!J7+mm!K7*Na!K7+mm!L7*Na!L7+mm!M7*Na!M7+mm!N7*Na!N7)/mm!O7</f>
        <v>51.81102415557136</v>
      </c>
      <c r="R7" s="20"/>
      <c r="S7" s="205" t="s">
        <v>174</v>
      </c>
      <c r="T7" s="20"/>
      <c r="U7" s="20"/>
      <c r="V7" s="20"/>
      <c r="W7" s="20"/>
      <c r="X7" s="20"/>
      <c r="Y7" s="20"/>
      <c r="Z7" s="20"/>
    </row>
    <row r="8" spans="1:26" ht="19.5" customHeight="1">
      <c r="A8" s="110">
        <v>4</v>
      </c>
      <c r="B8" s="203" t="s">
        <v>5</v>
      </c>
      <c r="C8" s="256"/>
      <c r="D8" s="257"/>
      <c r="E8" s="257"/>
      <c r="F8" s="257"/>
      <c r="G8" s="257"/>
      <c r="H8" s="257"/>
      <c r="I8" s="257">
        <v>19.2</v>
      </c>
      <c r="J8" s="257">
        <v>53</v>
      </c>
      <c r="K8" s="257">
        <v>100.1</v>
      </c>
      <c r="L8" s="257">
        <v>33.700000000000003</v>
      </c>
      <c r="M8" s="257">
        <v>222.4</v>
      </c>
      <c r="N8" s="258">
        <v>44.7</v>
      </c>
      <c r="O8" s="256">
        <f t="shared" si="0"/>
        <v>222.4</v>
      </c>
      <c r="P8" s="257">
        <f t="shared" si="1"/>
        <v>19.2</v>
      </c>
      <c r="Q8" s="263">
        <f>(mm!C8*Na!C8+mm!D8*Na!D8+mm!E8*Na!E8+mm!F8*Na!F8+mm!G8*Na!G8+mm!H8*Na!H8+mm!I8*Na!I8+mm!J8*Na!J8+mm!K8*Na!K8+mm!L8*Na!L8+mm!M8*Na!M8+mm!N8*Na!N8)/mm!O8</f>
        <v>58.046673686639934</v>
      </c>
      <c r="R8" s="20"/>
      <c r="S8" s="206" t="s">
        <v>181</v>
      </c>
      <c r="T8" s="20"/>
      <c r="U8" s="20"/>
      <c r="V8" s="20"/>
      <c r="W8" s="20"/>
      <c r="X8" s="20"/>
      <c r="Y8" s="20"/>
      <c r="Z8" s="20"/>
    </row>
    <row r="9" spans="1:26" ht="19.5" customHeight="1">
      <c r="A9" s="110">
        <v>5</v>
      </c>
      <c r="B9" s="203" t="s">
        <v>6</v>
      </c>
      <c r="C9" s="256"/>
      <c r="D9" s="257"/>
      <c r="E9" s="257">
        <v>52.9</v>
      </c>
      <c r="F9" s="257"/>
      <c r="G9" s="257">
        <v>24.3</v>
      </c>
      <c r="H9" s="257"/>
      <c r="I9" s="257">
        <v>89.3</v>
      </c>
      <c r="J9" s="257"/>
      <c r="K9" s="257"/>
      <c r="L9" s="257"/>
      <c r="M9" s="257">
        <v>325.8</v>
      </c>
      <c r="N9" s="258"/>
      <c r="O9" s="256">
        <f t="shared" si="0"/>
        <v>325.8</v>
      </c>
      <c r="P9" s="257">
        <f t="shared" si="1"/>
        <v>24.3</v>
      </c>
      <c r="Q9" s="263">
        <f>(mm!C9*Na!C9+mm!D9*Na!D9+mm!E9*Na!E9+mm!F9*Na!F9+mm!G9*Na!G9+mm!H9*Na!H9+mm!I9*Na!I9+mm!J9*Na!J9+mm!K9*Na!K9+mm!L9*Na!L9+mm!M9*Na!M9+mm!N9*Na!N9)/mm!O9</f>
        <v>143.97497322037199</v>
      </c>
      <c r="R9" s="20"/>
      <c r="S9" s="20"/>
      <c r="T9" s="20"/>
      <c r="U9" s="20"/>
      <c r="V9" s="20"/>
      <c r="W9" s="20"/>
      <c r="X9" s="20"/>
      <c r="Y9" s="20"/>
      <c r="Z9" s="20"/>
    </row>
    <row r="10" spans="1:26" ht="19.5" customHeight="1">
      <c r="A10" s="110">
        <v>6</v>
      </c>
      <c r="B10" s="203" t="s">
        <v>7</v>
      </c>
      <c r="C10" s="264">
        <v>35.327173913043474</v>
      </c>
      <c r="D10" s="257">
        <v>8.748981439565414</v>
      </c>
      <c r="E10" s="257">
        <v>6.6356602085181651</v>
      </c>
      <c r="F10" s="257">
        <v>3.7293574239458489</v>
      </c>
      <c r="G10" s="257">
        <v>9.0072583379521873</v>
      </c>
      <c r="H10" s="257">
        <v>14.018744767771004</v>
      </c>
      <c r="I10" s="257">
        <v>11.167138147772617</v>
      </c>
      <c r="J10" s="257">
        <v>24.299286174305649</v>
      </c>
      <c r="K10" s="257">
        <v>80.804412357324892</v>
      </c>
      <c r="L10" s="257">
        <v>23.625977287462597</v>
      </c>
      <c r="M10" s="257">
        <v>50.2285529095684</v>
      </c>
      <c r="N10" s="258">
        <v>45.026464187275415</v>
      </c>
      <c r="O10" s="256">
        <f t="shared" si="0"/>
        <v>80.804412357324892</v>
      </c>
      <c r="P10" s="257">
        <f t="shared" si="1"/>
        <v>3.7293574239458489</v>
      </c>
      <c r="Q10" s="256">
        <f>(mm!C10*Na!C10+mm!D10*Na!D10+mm!E10*Na!E10+mm!F10*Na!F10+mm!G10*Na!G10+mm!H10*Na!H10+mm!I10*Na!I10+mm!J10*Na!J10+mm!K10*Na!K10+mm!L10*Na!L10+mm!M10*Na!M10+mm!N10*Na!N10)/mm!O10</f>
        <v>20.423859578854799</v>
      </c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9.5" customHeight="1">
      <c r="A11" s="110">
        <v>7</v>
      </c>
      <c r="B11" s="203" t="s">
        <v>8</v>
      </c>
      <c r="C11" s="256">
        <v>56.7</v>
      </c>
      <c r="D11" s="257">
        <v>15.3</v>
      </c>
      <c r="E11" s="257">
        <v>6.1</v>
      </c>
      <c r="F11" s="257">
        <v>9.1</v>
      </c>
      <c r="G11" s="257">
        <v>46.5</v>
      </c>
      <c r="H11" s="257">
        <v>11</v>
      </c>
      <c r="I11" s="257">
        <v>42.7</v>
      </c>
      <c r="J11" s="257">
        <v>11.2</v>
      </c>
      <c r="K11" s="257">
        <v>60.1</v>
      </c>
      <c r="L11" s="265"/>
      <c r="M11" s="257">
        <v>49.1</v>
      </c>
      <c r="N11" s="258">
        <v>24.3</v>
      </c>
      <c r="O11" s="256">
        <f t="shared" si="0"/>
        <v>60.1</v>
      </c>
      <c r="P11" s="257">
        <f t="shared" si="1"/>
        <v>6.1</v>
      </c>
      <c r="Q11" s="256">
        <f>(mm!C11*Na!C11+mm!D11*Na!D11+mm!E11*Na!E11+mm!F11*Na!F11+mm!G11*Na!G11+mm!H11*Na!H11+mm!I11*Na!I11+mm!J11*Na!J11+mm!K11*Na!K11+mm!L11*Na!L11+mm!M11*Na!M11+mm!N11*Na!N11)/mm!O11</f>
        <v>28.682101764254664</v>
      </c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9.5" customHeight="1">
      <c r="A12" s="110">
        <v>8</v>
      </c>
      <c r="B12" s="207" t="s">
        <v>10</v>
      </c>
      <c r="C12" s="256">
        <v>131.71445824706691</v>
      </c>
      <c r="D12" s="257">
        <v>96.903570332480825</v>
      </c>
      <c r="E12" s="257">
        <v>26.455796343642415</v>
      </c>
      <c r="F12" s="257">
        <v>3.7754225670771246</v>
      </c>
      <c r="G12" s="257">
        <v>8.5727295506967955</v>
      </c>
      <c r="H12" s="257">
        <v>26.201309929263818</v>
      </c>
      <c r="I12" s="257">
        <v>152.36729104989493</v>
      </c>
      <c r="J12" s="257">
        <v>223.80562939796712</v>
      </c>
      <c r="K12" s="257">
        <v>397.28448114742179</v>
      </c>
      <c r="L12" s="257">
        <v>327.63766656403101</v>
      </c>
      <c r="M12" s="257">
        <v>401.23023411383235</v>
      </c>
      <c r="N12" s="258">
        <v>206.97563260863686</v>
      </c>
      <c r="O12" s="266">
        <f t="shared" si="0"/>
        <v>401.23023411383235</v>
      </c>
      <c r="P12" s="267">
        <f t="shared" si="1"/>
        <v>3.7754225670771246</v>
      </c>
      <c r="Q12" s="256">
        <f>(mm!C12*Na!C12+mm!D12*Na!D12+mm!E12*Na!E12+mm!F12*Na!F12+mm!G12*Na!G12+mm!H12*Na!H12+mm!I12*Na!I12+mm!J12*Na!J12+mm!K12*Na!K12+mm!L12*Na!L12+mm!M12*Na!M12+mm!N12*Na!N12)/mm!O12</f>
        <v>152.24885325137879</v>
      </c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9.5" customHeight="1">
      <c r="A13" s="124">
        <v>9</v>
      </c>
      <c r="B13" s="211" t="s">
        <v>11</v>
      </c>
      <c r="C13" s="268"/>
      <c r="D13" s="269"/>
      <c r="E13" s="269"/>
      <c r="F13" s="269"/>
      <c r="G13" s="269"/>
      <c r="H13" s="269"/>
      <c r="I13" s="269"/>
      <c r="J13" s="269"/>
      <c r="K13" s="269"/>
      <c r="L13" s="269"/>
      <c r="M13" s="269"/>
      <c r="N13" s="270"/>
      <c r="O13" s="268"/>
      <c r="P13" s="269"/>
      <c r="Q13" s="268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9.5" customHeight="1">
      <c r="A14" s="97">
        <v>10</v>
      </c>
      <c r="B14" s="213" t="s">
        <v>12</v>
      </c>
      <c r="C14" s="271">
        <v>16.09</v>
      </c>
      <c r="D14" s="272">
        <v>18.7</v>
      </c>
      <c r="E14" s="273">
        <v>11.31</v>
      </c>
      <c r="F14" s="273">
        <v>6.09</v>
      </c>
      <c r="G14" s="273">
        <v>41.76</v>
      </c>
      <c r="H14" s="273"/>
      <c r="I14" s="273"/>
      <c r="J14" s="273"/>
      <c r="K14" s="273">
        <v>29.14</v>
      </c>
      <c r="L14" s="272">
        <v>15.22</v>
      </c>
      <c r="M14" s="273">
        <v>40.89</v>
      </c>
      <c r="N14" s="274">
        <v>39.15</v>
      </c>
      <c r="O14" s="275">
        <f t="shared" ref="O14:O15" si="2">MAX(C14:N14)</f>
        <v>41.76</v>
      </c>
      <c r="P14" s="273">
        <f t="shared" ref="P14:P15" si="3">MIN(C14:N14)</f>
        <v>6.09</v>
      </c>
      <c r="Q14" s="271">
        <f>(mm!C14*Na!C14+mm!D14*Na!D14+mm!E14*Na!E14+mm!F14*Na!F14+mm!G14*Na!G14+mm!H14*Na!H14+mm!I14*Na!I14+mm!J14*Na!J14+mm!K14*Na!K14+mm!L14*Na!L14+mm!M14*Na!M14+mm!N14*Na!N14)/mm!O14</f>
        <v>14.115286674132141</v>
      </c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9.5" customHeight="1">
      <c r="A15" s="110">
        <v>11</v>
      </c>
      <c r="B15" s="203" t="s">
        <v>13</v>
      </c>
      <c r="C15" s="263">
        <v>44.36711613745107</v>
      </c>
      <c r="D15" s="276">
        <v>23.053501522401046</v>
      </c>
      <c r="E15" s="257">
        <v>12.405393649412789</v>
      </c>
      <c r="F15" s="257">
        <v>13.3345095323906</v>
      </c>
      <c r="G15" s="257">
        <v>25.271857329273598</v>
      </c>
      <c r="H15" s="257">
        <v>22.270552414093086</v>
      </c>
      <c r="I15" s="257">
        <v>44.323618964767292</v>
      </c>
      <c r="J15" s="257">
        <v>24.836885602435842</v>
      </c>
      <c r="K15" s="257">
        <v>8.133971291866029</v>
      </c>
      <c r="L15" s="276">
        <v>19.530230535015225</v>
      </c>
      <c r="M15" s="257">
        <v>21.83558068725533</v>
      </c>
      <c r="N15" s="258">
        <v>56.981296215745978</v>
      </c>
      <c r="O15" s="256">
        <f t="shared" si="2"/>
        <v>56.981296215745978</v>
      </c>
      <c r="P15" s="257">
        <f t="shared" si="3"/>
        <v>8.133971291866029</v>
      </c>
      <c r="Q15" s="256">
        <f>(mm!C15*Na!C15+mm!D15*Na!D15+mm!E15*Na!E15+mm!F15*Na!F15+mm!G15*Na!G15+mm!H15*Na!H15+mm!I15*Na!I15+mm!J15*Na!J15+mm!K15*Na!K15+mm!L15*Na!L15+mm!M15*Na!M15+mm!N15*Na!N15)/mm!O15</f>
        <v>24.813746450377529</v>
      </c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9.5" customHeight="1">
      <c r="A16" s="110">
        <v>12</v>
      </c>
      <c r="B16" s="203" t="s">
        <v>14</v>
      </c>
      <c r="C16" s="256"/>
      <c r="D16" s="257"/>
      <c r="E16" s="257"/>
      <c r="F16" s="257"/>
      <c r="G16" s="257"/>
      <c r="H16" s="257"/>
      <c r="I16" s="257"/>
      <c r="J16" s="257"/>
      <c r="K16" s="257"/>
      <c r="L16" s="257"/>
      <c r="M16" s="257"/>
      <c r="N16" s="258"/>
      <c r="O16" s="256"/>
      <c r="P16" s="257"/>
      <c r="Q16" s="256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9.5" customHeight="1">
      <c r="A17" s="110">
        <v>13</v>
      </c>
      <c r="B17" s="203" t="s">
        <v>15</v>
      </c>
      <c r="C17" s="263">
        <v>18.647428707244153</v>
      </c>
      <c r="D17" s="276">
        <v>25.477576541612759</v>
      </c>
      <c r="E17" s="257">
        <v>10.757909215955987</v>
      </c>
      <c r="F17" s="257">
        <v>5.9653921525375253</v>
      </c>
      <c r="G17" s="257">
        <v>14.894552165414082</v>
      </c>
      <c r="H17" s="257">
        <v>6.5673879789350238</v>
      </c>
      <c r="I17" s="257">
        <v>22.160972219394949</v>
      </c>
      <c r="J17" s="257">
        <v>25.126755507695062</v>
      </c>
      <c r="K17" s="257">
        <v>43.53922669661479</v>
      </c>
      <c r="L17" s="276">
        <v>21.043732957780243</v>
      </c>
      <c r="M17" s="265">
        <v>57.391304347826093</v>
      </c>
      <c r="N17" s="258"/>
      <c r="O17" s="256">
        <f>MAX(C17:N17)</f>
        <v>57.391304347826093</v>
      </c>
      <c r="P17" s="257">
        <f>MIN(C17:N17)</f>
        <v>5.9653921525375253</v>
      </c>
      <c r="Q17" s="256">
        <f>(mm!C17*Na!C17+mm!D17*Na!D17+mm!E17*Na!E17+mm!F17*Na!F17+mm!G17*Na!G17+mm!H17*Na!H17+mm!I17*Na!I17+mm!J17*Na!J17+mm!K17*Na!K17+mm!L17*Na!L17+mm!M17*Na!M17+mm!N17*Na!N17)/mm!O17</f>
        <v>14.615382232652941</v>
      </c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9.5" customHeight="1">
      <c r="A18" s="110">
        <v>14</v>
      </c>
      <c r="B18" s="203" t="s">
        <v>16</v>
      </c>
      <c r="C18" s="256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8"/>
      <c r="O18" s="256"/>
      <c r="P18" s="257"/>
      <c r="Q18" s="256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9.5" customHeight="1">
      <c r="A19" s="110">
        <v>15</v>
      </c>
      <c r="B19" s="203" t="s">
        <v>17</v>
      </c>
      <c r="C19" s="256">
        <v>33.493158043773384</v>
      </c>
      <c r="D19" s="276">
        <v>0</v>
      </c>
      <c r="E19" s="257">
        <v>8.6995215698112673</v>
      </c>
      <c r="F19" s="257">
        <v>0</v>
      </c>
      <c r="G19" s="257">
        <v>3.0448325494339437</v>
      </c>
      <c r="H19" s="257">
        <v>18.268995296603663</v>
      </c>
      <c r="I19" s="257">
        <v>39.582823142641267</v>
      </c>
      <c r="J19" s="257">
        <v>27.403492944905494</v>
      </c>
      <c r="K19" s="257">
        <v>28.305428637069753</v>
      </c>
      <c r="L19" s="257">
        <v>41.322727456603523</v>
      </c>
      <c r="M19" s="257">
        <v>119.61842158490494</v>
      </c>
      <c r="N19" s="258">
        <v>43.497607849056344</v>
      </c>
      <c r="O19" s="256">
        <f t="shared" ref="O19:O29" si="4">MAX(C19:N19)</f>
        <v>119.61842158490494</v>
      </c>
      <c r="P19" s="257">
        <f t="shared" ref="P19:P29" si="5">MIN(C19:N19)</f>
        <v>0</v>
      </c>
      <c r="Q19" s="256">
        <f>(mm!C19*Na!C19+mm!D19*Na!D19+mm!E19*Na!E19+mm!F19*Na!F19+mm!G19*Na!G19+mm!H19*Na!H19+mm!I19*Na!I19+mm!J19*Na!J19+mm!K19*Na!K19+mm!L19*Na!L19+mm!M19*Na!M19+mm!N19*Na!N19)/mm!O19</f>
        <v>20.356644978420853</v>
      </c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9.5" customHeight="1">
      <c r="A20" s="110">
        <v>16</v>
      </c>
      <c r="B20" s="203" t="s">
        <v>18</v>
      </c>
      <c r="C20" s="256">
        <v>159.63622080603676</v>
      </c>
      <c r="D20" s="257">
        <v>35.233062357735633</v>
      </c>
      <c r="E20" s="257">
        <v>40.887751378112959</v>
      </c>
      <c r="F20" s="257">
        <v>23.923684316980989</v>
      </c>
      <c r="G20" s="257">
        <v>32.623205886792256</v>
      </c>
      <c r="H20" s="257">
        <v>13.919234511698029</v>
      </c>
      <c r="I20" s="257">
        <v>233.58215414943254</v>
      </c>
      <c r="J20" s="265">
        <v>39.582823142641267</v>
      </c>
      <c r="K20" s="257">
        <v>162.24607727698015</v>
      </c>
      <c r="L20" s="257">
        <v>66.11636393056564</v>
      </c>
      <c r="M20" s="257">
        <v>16.52909098264141</v>
      </c>
      <c r="N20" s="258">
        <v>220.96784787320621</v>
      </c>
      <c r="O20" s="256">
        <f t="shared" si="4"/>
        <v>233.58215414943254</v>
      </c>
      <c r="P20" s="257">
        <f t="shared" si="5"/>
        <v>13.919234511698029</v>
      </c>
      <c r="Q20" s="256">
        <f>(mm!C20*Na!C20+mm!D20*Na!D20+mm!E20*Na!E20+mm!F20*Na!F20+mm!G20*Na!G20+mm!H20*Na!H20+mm!I20*Na!I20+mm!J20*Na!J20+mm!K20*Na!K20+mm!L20*Na!L20+mm!M20*Na!M20+mm!N20*Na!N20)/mm!O20</f>
        <v>113.22068774498027</v>
      </c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9.5" customHeight="1">
      <c r="A21" s="110">
        <v>17</v>
      </c>
      <c r="B21" s="203" t="s">
        <v>19</v>
      </c>
      <c r="C21" s="263">
        <v>64.722356444014935</v>
      </c>
      <c r="D21" s="276">
        <v>45.140098053428481</v>
      </c>
      <c r="E21" s="257">
        <v>8.9484623458081956</v>
      </c>
      <c r="F21" s="257">
        <v>11.126266793291403</v>
      </c>
      <c r="G21" s="257">
        <v>11.094056275148827</v>
      </c>
      <c r="H21" s="257">
        <v>53.545689819034124</v>
      </c>
      <c r="I21" s="257">
        <v>64.817386179924355</v>
      </c>
      <c r="J21" s="257">
        <v>30.22744262709897</v>
      </c>
      <c r="K21" s="257">
        <v>12.71561370377713</v>
      </c>
      <c r="L21" s="276">
        <v>14.444612496029478</v>
      </c>
      <c r="M21" s="257">
        <v>5.467969134391609</v>
      </c>
      <c r="N21" s="258">
        <v>35.601631857136731</v>
      </c>
      <c r="O21" s="256">
        <f t="shared" si="4"/>
        <v>64.817386179924355</v>
      </c>
      <c r="P21" s="257">
        <f t="shared" si="5"/>
        <v>5.467969134391609</v>
      </c>
      <c r="Q21" s="256">
        <f>(mm!C21*Na!C21+mm!D21*Na!D21+mm!E21*Na!E21+mm!F21*Na!F21+mm!G21*Na!G21+mm!H21*Na!H21+mm!I21*Na!I21+mm!J21*Na!J21+mm!K21*Na!K21+mm!L21*Na!L21+mm!M21*Na!M21+mm!N21*Na!N21)/mm!O21</f>
        <v>35.970498070718655</v>
      </c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9.5" customHeight="1">
      <c r="A22" s="110">
        <v>18</v>
      </c>
      <c r="B22" s="203" t="s">
        <v>20</v>
      </c>
      <c r="C22" s="256">
        <v>46</v>
      </c>
      <c r="D22" s="257">
        <v>45.7</v>
      </c>
      <c r="E22" s="257">
        <v>38</v>
      </c>
      <c r="F22" s="257">
        <v>38.299999999999997</v>
      </c>
      <c r="G22" s="257">
        <v>10.199999999999999</v>
      </c>
      <c r="H22" s="257">
        <v>40.1</v>
      </c>
      <c r="I22" s="257">
        <v>47.7</v>
      </c>
      <c r="J22" s="257">
        <v>47.7</v>
      </c>
      <c r="K22" s="257">
        <v>41.4</v>
      </c>
      <c r="L22" s="257">
        <v>23.4</v>
      </c>
      <c r="M22" s="257">
        <v>66.2</v>
      </c>
      <c r="N22" s="258">
        <v>59</v>
      </c>
      <c r="O22" s="256">
        <f t="shared" si="4"/>
        <v>66.2</v>
      </c>
      <c r="P22" s="257">
        <f t="shared" si="5"/>
        <v>10.199999999999999</v>
      </c>
      <c r="Q22" s="256">
        <f>(mm!C22*Na!C22+mm!D22*Na!D22+mm!E22*Na!E22+mm!F22*Na!F22+mm!G22*Na!G22+mm!H22*Na!H22+mm!I22*Na!I22+mm!J22*Na!J22+mm!K22*Na!K22+mm!L22*Na!L22+mm!M22*Na!M22+mm!N22*Na!N22)/mm!O22</f>
        <v>38.279742374529107</v>
      </c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9.5" customHeight="1">
      <c r="A23" s="110">
        <v>19</v>
      </c>
      <c r="B23" s="203" t="s">
        <v>21</v>
      </c>
      <c r="C23" s="263">
        <v>37.200000000000003</v>
      </c>
      <c r="D23" s="276">
        <v>52.9</v>
      </c>
      <c r="E23" s="257">
        <v>27.7</v>
      </c>
      <c r="F23" s="257">
        <v>12.6</v>
      </c>
      <c r="G23" s="257">
        <v>10.6</v>
      </c>
      <c r="H23" s="257">
        <v>31.7</v>
      </c>
      <c r="I23" s="257">
        <v>40.1</v>
      </c>
      <c r="J23" s="257">
        <v>36.9</v>
      </c>
      <c r="K23" s="257">
        <v>32.799999999999997</v>
      </c>
      <c r="L23" s="276">
        <v>35</v>
      </c>
      <c r="M23" s="257">
        <v>49.8</v>
      </c>
      <c r="N23" s="258">
        <v>187.6</v>
      </c>
      <c r="O23" s="256">
        <f t="shared" si="4"/>
        <v>187.6</v>
      </c>
      <c r="P23" s="257">
        <f t="shared" si="5"/>
        <v>10.6</v>
      </c>
      <c r="Q23" s="256">
        <f>(mm!C23*Na!C23+mm!D23*Na!D23+mm!E23*Na!E23+mm!F23*Na!F23+mm!G23*Na!G23+mm!H23*Na!H23+mm!I23*Na!I23+mm!J23*Na!J23+mm!K23*Na!K23+mm!L23*Na!L23+mm!M23*Na!M23+mm!N23*Na!N23)/mm!O23</f>
        <v>43.120773800378963</v>
      </c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9.5" customHeight="1">
      <c r="A24" s="110">
        <v>20</v>
      </c>
      <c r="B24" s="203" t="s">
        <v>22</v>
      </c>
      <c r="C24" s="263">
        <v>21.4</v>
      </c>
      <c r="D24" s="276">
        <v>35.6</v>
      </c>
      <c r="E24" s="257">
        <v>25.2</v>
      </c>
      <c r="F24" s="257">
        <v>9.1</v>
      </c>
      <c r="G24" s="257">
        <v>16.399999999999999</v>
      </c>
      <c r="H24" s="257">
        <v>25.1</v>
      </c>
      <c r="I24" s="257">
        <v>30.7</v>
      </c>
      <c r="J24" s="257">
        <v>61.8</v>
      </c>
      <c r="K24" s="257">
        <v>36.5</v>
      </c>
      <c r="L24" s="276">
        <v>20.2</v>
      </c>
      <c r="M24" s="257">
        <v>37.799999999999997</v>
      </c>
      <c r="N24" s="258">
        <v>93.5</v>
      </c>
      <c r="O24" s="256">
        <f t="shared" si="4"/>
        <v>93.5</v>
      </c>
      <c r="P24" s="257">
        <f t="shared" si="5"/>
        <v>9.1</v>
      </c>
      <c r="Q24" s="256">
        <f>(mm!C24*Na!C24+mm!D24*Na!D24+mm!E24*Na!E24+mm!F24*Na!F24+mm!G24*Na!G24+mm!H24*Na!H24+mm!I24*Na!I24+mm!J24*Na!J24+mm!K24*Na!K24+mm!L24*Na!L24+mm!M24*Na!M24+mm!N24*Na!N24)/mm!O24</f>
        <v>29.448171085736401</v>
      </c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9.5" customHeight="1">
      <c r="A25" s="124">
        <v>21</v>
      </c>
      <c r="B25" s="207" t="s">
        <v>23</v>
      </c>
      <c r="C25" s="277">
        <v>19.792035938897417</v>
      </c>
      <c r="D25" s="276">
        <v>20.169044819110873</v>
      </c>
      <c r="E25" s="267">
        <v>14.383908487986261</v>
      </c>
      <c r="F25" s="267">
        <v>11.996385073384914</v>
      </c>
      <c r="G25" s="267">
        <v>15.488632425960704</v>
      </c>
      <c r="H25" s="267">
        <v>27.422592461099839</v>
      </c>
      <c r="I25" s="267">
        <v>25.85307758303907</v>
      </c>
      <c r="J25" s="267">
        <v>20.647193882949146</v>
      </c>
      <c r="K25" s="267">
        <v>18.87796180649045</v>
      </c>
      <c r="L25" s="278">
        <v>17.859922287955797</v>
      </c>
      <c r="M25" s="267">
        <v>2.9036459618308603</v>
      </c>
      <c r="N25" s="279">
        <v>3.8277894907169578</v>
      </c>
      <c r="O25" s="266">
        <f t="shared" si="4"/>
        <v>27.422592461099839</v>
      </c>
      <c r="P25" s="267">
        <f t="shared" si="5"/>
        <v>2.9036459618308603</v>
      </c>
      <c r="Q25" s="266">
        <f>(mm!C25*Na!C25+mm!D25*Na!D25+mm!E25*Na!E25+mm!F25*Na!F25+mm!G25*Na!G25+mm!H25*Na!H25+mm!I25*Na!I25+mm!J25*Na!J25+mm!K25*Na!K25+mm!L25*Na!L25+mm!M25*Na!M25+mm!N25*Na!N25)/mm!O25</f>
        <v>17.943202315928836</v>
      </c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9.5" customHeight="1">
      <c r="A26" s="163">
        <v>22</v>
      </c>
      <c r="B26" s="215" t="s">
        <v>24</v>
      </c>
      <c r="C26" s="259">
        <v>42.01</v>
      </c>
      <c r="D26" s="260">
        <v>12.04</v>
      </c>
      <c r="E26" s="260">
        <v>6.01</v>
      </c>
      <c r="F26" s="260">
        <v>5.12</v>
      </c>
      <c r="G26" s="260">
        <v>9.52</v>
      </c>
      <c r="H26" s="260">
        <v>27.77</v>
      </c>
      <c r="I26" s="260">
        <v>65.959999999999994</v>
      </c>
      <c r="J26" s="260">
        <v>135.61000000000001</v>
      </c>
      <c r="K26" s="260">
        <v>182.63</v>
      </c>
      <c r="L26" s="260">
        <v>179.58</v>
      </c>
      <c r="M26" s="260">
        <v>207.26</v>
      </c>
      <c r="N26" s="280">
        <v>249.67</v>
      </c>
      <c r="O26" s="259">
        <f t="shared" si="4"/>
        <v>249.67</v>
      </c>
      <c r="P26" s="260">
        <f t="shared" si="5"/>
        <v>5.12</v>
      </c>
      <c r="Q26" s="259">
        <f>(mm!C26*Na!C26+mm!D26*Na!D26+mm!E26*Na!E26+mm!F26*Na!F26+mm!G26*Na!G26+mm!H26*Na!H26+mm!I26*Na!I26+mm!J26*Na!J26+mm!K26*Na!K26+mm!L26*Na!L26+mm!M26*Na!M26+mm!N26*Na!N26)/mm!O26</f>
        <v>100.36010661838665</v>
      </c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9.5" customHeight="1">
      <c r="A27" s="110">
        <v>23</v>
      </c>
      <c r="B27" s="203" t="s">
        <v>25</v>
      </c>
      <c r="C27" s="256">
        <v>76.599999999999994</v>
      </c>
      <c r="D27" s="257">
        <v>31.3</v>
      </c>
      <c r="E27" s="257">
        <v>7.8</v>
      </c>
      <c r="F27" s="257">
        <v>9.1</v>
      </c>
      <c r="G27" s="257">
        <v>18.3</v>
      </c>
      <c r="H27" s="257">
        <v>23.9</v>
      </c>
      <c r="I27" s="257">
        <v>96.1</v>
      </c>
      <c r="J27" s="257">
        <v>189.6</v>
      </c>
      <c r="K27" s="257">
        <v>257.5</v>
      </c>
      <c r="L27" s="257">
        <v>304.89999999999998</v>
      </c>
      <c r="M27" s="257">
        <v>314.5</v>
      </c>
      <c r="N27" s="258">
        <v>174.9</v>
      </c>
      <c r="O27" s="256">
        <f t="shared" si="4"/>
        <v>314.5</v>
      </c>
      <c r="P27" s="257">
        <f t="shared" si="5"/>
        <v>7.8</v>
      </c>
      <c r="Q27" s="256">
        <f>(mm!C27*Na!C27+mm!D27*Na!D27+mm!E27*Na!E27+mm!F27*Na!F27+mm!G27*Na!G27+mm!H27*Na!H27+mm!I27*Na!I27+mm!J27*Na!J27+mm!K27*Na!K27+mm!L27*Na!L27+mm!M27*Na!M27+mm!N27*Na!N27)/mm!O27</f>
        <v>133.92719389445543</v>
      </c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9.5" customHeight="1">
      <c r="A28" s="110">
        <v>24</v>
      </c>
      <c r="B28" s="203" t="s">
        <v>27</v>
      </c>
      <c r="C28" s="256">
        <v>70.5</v>
      </c>
      <c r="D28" s="257">
        <v>22.6</v>
      </c>
      <c r="E28" s="257">
        <v>7.8</v>
      </c>
      <c r="F28" s="257">
        <v>2.6</v>
      </c>
      <c r="G28" s="257">
        <v>7.8</v>
      </c>
      <c r="H28" s="257">
        <v>17.399999999999999</v>
      </c>
      <c r="I28" s="257">
        <v>86.1</v>
      </c>
      <c r="J28" s="257">
        <v>158.80000000000001</v>
      </c>
      <c r="K28" s="257">
        <v>242.7</v>
      </c>
      <c r="L28" s="257">
        <v>277.89999999999998</v>
      </c>
      <c r="M28" s="257">
        <v>303.2</v>
      </c>
      <c r="N28" s="258">
        <v>163.1</v>
      </c>
      <c r="O28" s="256">
        <f t="shared" si="4"/>
        <v>303.2</v>
      </c>
      <c r="P28" s="257">
        <f t="shared" si="5"/>
        <v>2.6</v>
      </c>
      <c r="Q28" s="256">
        <f>(mm!C28*Na!C28+mm!D28*Na!D28+mm!E28*Na!E28+mm!F28*Na!F28+mm!G28*Na!G28+mm!H28*Na!H28+mm!I28*Na!I28+mm!J28*Na!J28+mm!K28*Na!K28+mm!L28*Na!L28+mm!M28*Na!M28+mm!N28*Na!N28)/mm!O28</f>
        <v>129.54835244876881</v>
      </c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9.5" customHeight="1">
      <c r="A29" s="110">
        <v>25</v>
      </c>
      <c r="B29" s="203" t="s">
        <v>28</v>
      </c>
      <c r="C29" s="256">
        <v>79.900000000000006</v>
      </c>
      <c r="D29" s="257">
        <v>20.399999999999999</v>
      </c>
      <c r="E29" s="257">
        <v>5.5</v>
      </c>
      <c r="F29" s="257">
        <v>8.3000000000000007</v>
      </c>
      <c r="G29" s="257">
        <v>6.6</v>
      </c>
      <c r="H29" s="257">
        <v>14.7</v>
      </c>
      <c r="I29" s="257">
        <v>73.900000000000006</v>
      </c>
      <c r="J29" s="257">
        <v>171.1</v>
      </c>
      <c r="K29" s="257">
        <v>268.8</v>
      </c>
      <c r="L29" s="257">
        <v>280.5</v>
      </c>
      <c r="M29" s="257">
        <v>396.3</v>
      </c>
      <c r="N29" s="258">
        <v>168.4</v>
      </c>
      <c r="O29" s="256">
        <f t="shared" si="4"/>
        <v>396.3</v>
      </c>
      <c r="P29" s="257">
        <f t="shared" si="5"/>
        <v>5.5</v>
      </c>
      <c r="Q29" s="256">
        <f>(mm!C29*Na!C29+mm!D29*Na!D29+mm!E29*Na!E29+mm!F29*Na!F29+mm!G29*Na!G29+mm!H29*Na!H29+mm!I29*Na!I29+mm!J29*Na!J29+mm!K29*Na!K29+mm!L29*Na!L29+mm!M29*Na!M29+mm!N29*Na!N29)/mm!O29</f>
        <v>136.43667542370164</v>
      </c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9.5" customHeight="1">
      <c r="A30" s="110">
        <v>26</v>
      </c>
      <c r="B30" s="203" t="s">
        <v>29</v>
      </c>
      <c r="C30" s="256"/>
      <c r="D30" s="257"/>
      <c r="E30" s="257"/>
      <c r="F30" s="257"/>
      <c r="G30" s="257"/>
      <c r="H30" s="257"/>
      <c r="I30" s="257"/>
      <c r="J30" s="257"/>
      <c r="K30" s="257"/>
      <c r="L30" s="257"/>
      <c r="M30" s="257"/>
      <c r="N30" s="258"/>
      <c r="O30" s="256"/>
      <c r="P30" s="257"/>
      <c r="Q30" s="256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9.5" customHeight="1">
      <c r="A31" s="110">
        <v>27</v>
      </c>
      <c r="B31" s="203" t="s">
        <v>30</v>
      </c>
      <c r="C31" s="256">
        <v>21.1</v>
      </c>
      <c r="D31" s="257">
        <v>29.4</v>
      </c>
      <c r="E31" s="257">
        <v>13.3</v>
      </c>
      <c r="F31" s="257">
        <v>11.5</v>
      </c>
      <c r="G31" s="257">
        <v>44.1</v>
      </c>
      <c r="H31" s="257">
        <v>32.4</v>
      </c>
      <c r="I31" s="257">
        <v>11</v>
      </c>
      <c r="J31" s="257">
        <v>69.400000000000006</v>
      </c>
      <c r="K31" s="281"/>
      <c r="L31" s="257">
        <v>21.9</v>
      </c>
      <c r="M31" s="257">
        <v>19.399999999999999</v>
      </c>
      <c r="N31" s="258">
        <v>226.1</v>
      </c>
      <c r="O31" s="256">
        <f t="shared" ref="O31:O51" si="6">MAX(C31:N31)</f>
        <v>226.1</v>
      </c>
      <c r="P31" s="257">
        <f t="shared" ref="P31:P51" si="7">MIN(C31:N31)</f>
        <v>11</v>
      </c>
      <c r="Q31" s="256">
        <f>(mm!C31*Na!C31+mm!D31*Na!D31+mm!E31*Na!E31+mm!F31*Na!F31+mm!G31*Na!G31+mm!H31*Na!H31+mm!I31*Na!I31+mm!J31*Na!J31+mm!K31*Na!K31+mm!L31*Na!L31+mm!M31*Na!M31+mm!N31*Na!N31)/mm!O31</f>
        <v>32.863927512880188</v>
      </c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9.5" customHeight="1">
      <c r="A32" s="110">
        <v>28</v>
      </c>
      <c r="B32" s="203" t="s">
        <v>31</v>
      </c>
      <c r="C32" s="256">
        <v>26.121027427078797</v>
      </c>
      <c r="D32" s="257">
        <v>17.414018284719198</v>
      </c>
      <c r="E32" s="257">
        <v>13.060513713539398</v>
      </c>
      <c r="F32" s="257">
        <v>52.242054854157594</v>
      </c>
      <c r="G32" s="257">
        <v>43.535045711797999</v>
      </c>
      <c r="H32" s="257">
        <v>43.535045711797999</v>
      </c>
      <c r="I32" s="257">
        <v>34.828036569438396</v>
      </c>
      <c r="J32" s="257">
        <v>43.535045711797999</v>
      </c>
      <c r="K32" s="257">
        <v>1179.7997387897258</v>
      </c>
      <c r="L32" s="257">
        <v>65.302568567697008</v>
      </c>
      <c r="M32" s="257">
        <v>130.60513713539402</v>
      </c>
      <c r="N32" s="258">
        <v>65.302568567697008</v>
      </c>
      <c r="O32" s="256">
        <f t="shared" si="6"/>
        <v>1179.7997387897258</v>
      </c>
      <c r="P32" s="257">
        <f t="shared" si="7"/>
        <v>13.060513713539398</v>
      </c>
      <c r="Q32" s="256">
        <f>(mm!C32*Na!C32+mm!D32*Na!D32+mm!E32*Na!E32+mm!F32*Na!F32+mm!G32*Na!G32+mm!H32*Na!H32+mm!I32*Na!I32+mm!J32*Na!J32+mm!K32*Na!K32+mm!L32*Na!L32+mm!M32*Na!M32+mm!N32*Na!N32)/mm!O32</f>
        <v>36.489265428879982</v>
      </c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9.5" customHeight="1">
      <c r="A33" s="110">
        <v>29</v>
      </c>
      <c r="B33" s="203" t="s">
        <v>32</v>
      </c>
      <c r="C33" s="256"/>
      <c r="D33" s="257"/>
      <c r="E33" s="257"/>
      <c r="F33" s="257"/>
      <c r="G33" s="257"/>
      <c r="H33" s="257"/>
      <c r="I33" s="257"/>
      <c r="J33" s="265">
        <v>9.4226779019183393</v>
      </c>
      <c r="K33" s="281"/>
      <c r="L33" s="257">
        <v>12.032895271902673</v>
      </c>
      <c r="M33" s="257">
        <v>11.258148785054075</v>
      </c>
      <c r="N33" s="258">
        <v>53.06095111431263</v>
      </c>
      <c r="O33" s="256">
        <f t="shared" si="6"/>
        <v>53.06095111431263</v>
      </c>
      <c r="P33" s="257">
        <f t="shared" si="7"/>
        <v>9.4226779019183393</v>
      </c>
      <c r="Q33" s="263">
        <f>(mm!C33*Na!C33+mm!D33*Na!D33+mm!E33*Na!E33+mm!F33*Na!F33+mm!G33*Na!G33+mm!H33*Na!H33+mm!I33*Na!I33+mm!J33*Na!J33+mm!K33*Na!K33+mm!L33*Na!L33+mm!M33*Na!M33+mm!N33*Na!N33)/mm!O33</f>
        <v>26.547582720766577</v>
      </c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9.5" customHeight="1">
      <c r="A34" s="110">
        <v>30</v>
      </c>
      <c r="B34" s="203" t="s">
        <v>33</v>
      </c>
      <c r="C34" s="256"/>
      <c r="D34" s="257"/>
      <c r="E34" s="257"/>
      <c r="F34" s="257"/>
      <c r="G34" s="257"/>
      <c r="H34" s="257">
        <v>6.52</v>
      </c>
      <c r="I34" s="257">
        <v>18.260000000000002</v>
      </c>
      <c r="J34" s="257">
        <v>53.48</v>
      </c>
      <c r="K34" s="257">
        <v>184.35</v>
      </c>
      <c r="L34" s="257">
        <v>16.96</v>
      </c>
      <c r="M34" s="257">
        <v>82.61</v>
      </c>
      <c r="N34" s="258">
        <v>37.39</v>
      </c>
      <c r="O34" s="256">
        <f t="shared" si="6"/>
        <v>184.35</v>
      </c>
      <c r="P34" s="257">
        <f t="shared" si="7"/>
        <v>6.52</v>
      </c>
      <c r="Q34" s="263">
        <f>(mm!C34*Na!C34+mm!D34*Na!D34+mm!E34*Na!E34+mm!F34*Na!F34+mm!G34*Na!G34+mm!H34*Na!H34+mm!I34*Na!I34+mm!J34*Na!J34+mm!K34*Na!K34+mm!L34*Na!L34+mm!M34*Na!M34+mm!N34*Na!N34)/mm!O34</f>
        <v>30.913554472834402</v>
      </c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9.5" customHeight="1">
      <c r="A35" s="110">
        <v>31</v>
      </c>
      <c r="B35" s="203" t="s">
        <v>35</v>
      </c>
      <c r="C35" s="256">
        <v>29.29</v>
      </c>
      <c r="D35" s="257">
        <v>10.93</v>
      </c>
      <c r="E35" s="257">
        <v>5.07</v>
      </c>
      <c r="F35" s="257">
        <v>3.04</v>
      </c>
      <c r="G35" s="257">
        <v>10.48</v>
      </c>
      <c r="H35" s="257">
        <v>7.2</v>
      </c>
      <c r="I35" s="257">
        <v>11.9</v>
      </c>
      <c r="J35" s="257">
        <v>48.63</v>
      </c>
      <c r="K35" s="257">
        <v>212.18</v>
      </c>
      <c r="L35" s="257">
        <v>31.6</v>
      </c>
      <c r="M35" s="257">
        <v>130.13</v>
      </c>
      <c r="N35" s="258">
        <v>37.729999999999997</v>
      </c>
      <c r="O35" s="256">
        <f t="shared" si="6"/>
        <v>212.18</v>
      </c>
      <c r="P35" s="257">
        <f t="shared" si="7"/>
        <v>3.04</v>
      </c>
      <c r="Q35" s="256">
        <f>(mm!C35*Na!C35+mm!D35*Na!D35+mm!E35*Na!E35+mm!F35*Na!F35+mm!G35*Na!G35+mm!H35*Na!H35+mm!I35*Na!I35+mm!J35*Na!J35+mm!K35*Na!K35+mm!L35*Na!L35+mm!M35*Na!M35+mm!N35*Na!N35)/mm!O35</f>
        <v>21.154223548130467</v>
      </c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9.5" customHeight="1">
      <c r="A36" s="110">
        <v>32</v>
      </c>
      <c r="B36" s="203" t="s">
        <v>36</v>
      </c>
      <c r="C36" s="257">
        <v>11.749781269420403</v>
      </c>
      <c r="D36" s="257">
        <v>36.338313685286138</v>
      </c>
      <c r="E36" s="257">
        <v>7.8608148576558188</v>
      </c>
      <c r="F36" s="257">
        <v>4.9089666314546703</v>
      </c>
      <c r="G36" s="257">
        <v>16.687620903677988</v>
      </c>
      <c r="H36" s="257">
        <v>22.374936547704777</v>
      </c>
      <c r="I36" s="257">
        <v>7.3371167881961696</v>
      </c>
      <c r="J36" s="257">
        <v>8.5370004366463057</v>
      </c>
      <c r="K36" s="281"/>
      <c r="L36" s="257">
        <v>7.8812022386357272</v>
      </c>
      <c r="M36" s="257">
        <v>20.842831962910363</v>
      </c>
      <c r="N36" s="258">
        <v>19.692737002824177</v>
      </c>
      <c r="O36" s="256">
        <f t="shared" si="6"/>
        <v>36.338313685286138</v>
      </c>
      <c r="P36" s="257">
        <f t="shared" si="7"/>
        <v>4.9089666314546703</v>
      </c>
      <c r="Q36" s="256">
        <f>(mm!C36*Na!C36+mm!D36*Na!D36+mm!E36*Na!E36+mm!F36*Na!F36+mm!G36*Na!G36+mm!H36*Na!H36+mm!I36*Na!I36+mm!J36*Na!J36+mm!K36*Na!K36+mm!L36*Na!L36+mm!M36*Na!M36+mm!N36*Na!N36)/mm!O36</f>
        <v>13.412741476619201</v>
      </c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9.5" customHeight="1">
      <c r="A37" s="110">
        <v>33</v>
      </c>
      <c r="B37" s="203" t="s">
        <v>37</v>
      </c>
      <c r="C37" s="256">
        <v>23.58</v>
      </c>
      <c r="D37" s="257">
        <v>12.74</v>
      </c>
      <c r="E37" s="257">
        <v>6.96</v>
      </c>
      <c r="F37" s="257">
        <v>13.4</v>
      </c>
      <c r="G37" s="257">
        <v>4.5199999999999996</v>
      </c>
      <c r="H37" s="257">
        <v>8.26</v>
      </c>
      <c r="I37" s="257">
        <v>12.7</v>
      </c>
      <c r="J37" s="257">
        <v>17.66</v>
      </c>
      <c r="K37" s="281"/>
      <c r="L37" s="257">
        <v>18.96</v>
      </c>
      <c r="M37" s="257">
        <v>25.1</v>
      </c>
      <c r="N37" s="258">
        <v>29.1</v>
      </c>
      <c r="O37" s="256">
        <f t="shared" si="6"/>
        <v>29.1</v>
      </c>
      <c r="P37" s="257">
        <f t="shared" si="7"/>
        <v>4.5199999999999996</v>
      </c>
      <c r="Q37" s="256">
        <f>(mm!C37*Na!C37+mm!D37*Na!D37+mm!E37*Na!E37+mm!F37*Na!F37+mm!G37*Na!G37+mm!H37*Na!H37+mm!I37*Na!I37+mm!J37*Na!J37+mm!K37*Na!K37+mm!L37*Na!L37+mm!M37*Na!M37+mm!N37*Na!N37)/mm!O37</f>
        <v>11.578699451331028</v>
      </c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9.5" customHeight="1">
      <c r="A38" s="110">
        <v>34</v>
      </c>
      <c r="B38" s="203" t="s">
        <v>38</v>
      </c>
      <c r="C38" s="256"/>
      <c r="D38" s="257"/>
      <c r="E38" s="257"/>
      <c r="F38" s="257">
        <v>55.4</v>
      </c>
      <c r="G38" s="257">
        <v>21.6</v>
      </c>
      <c r="H38" s="257">
        <v>33.9</v>
      </c>
      <c r="I38" s="257">
        <v>42.3</v>
      </c>
      <c r="J38" s="257">
        <v>38.5</v>
      </c>
      <c r="K38" s="257">
        <v>319</v>
      </c>
      <c r="L38" s="257">
        <v>54.7</v>
      </c>
      <c r="M38" s="257">
        <v>46.3</v>
      </c>
      <c r="N38" s="258">
        <v>95.1</v>
      </c>
      <c r="O38" s="256">
        <f t="shared" si="6"/>
        <v>319</v>
      </c>
      <c r="P38" s="257">
        <f t="shared" si="7"/>
        <v>21.6</v>
      </c>
      <c r="Q38" s="263">
        <f>(mm!C38*Na!C38+mm!D38*Na!D38+mm!E38*Na!E38+mm!F38*Na!F38+mm!G38*Na!G38+mm!H38*Na!H38+mm!I38*Na!I38+mm!J38*Na!J38+mm!K38*Na!K38+mm!L38*Na!L38+mm!M38*Na!M38+mm!N38*Na!N38)/mm!O38</f>
        <v>44.355517409592537</v>
      </c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9.5" customHeight="1">
      <c r="A39" s="169">
        <v>35</v>
      </c>
      <c r="B39" s="207" t="s">
        <v>40</v>
      </c>
      <c r="C39" s="266">
        <v>31.3</v>
      </c>
      <c r="D39" s="267">
        <v>111.2</v>
      </c>
      <c r="E39" s="267">
        <v>31.8</v>
      </c>
      <c r="F39" s="267">
        <v>11.3</v>
      </c>
      <c r="G39" s="267">
        <v>14.4</v>
      </c>
      <c r="H39" s="267">
        <v>214</v>
      </c>
      <c r="I39" s="267">
        <v>43.8</v>
      </c>
      <c r="J39" s="267">
        <v>26.3</v>
      </c>
      <c r="K39" s="267">
        <v>301.10000000000002</v>
      </c>
      <c r="L39" s="267">
        <v>23.2</v>
      </c>
      <c r="M39" s="267">
        <v>44.4</v>
      </c>
      <c r="N39" s="279">
        <v>54.1</v>
      </c>
      <c r="O39" s="266">
        <f t="shared" si="6"/>
        <v>301.10000000000002</v>
      </c>
      <c r="P39" s="267">
        <f t="shared" si="7"/>
        <v>11.3</v>
      </c>
      <c r="Q39" s="266">
        <f>(mm!C39*Na!C39+mm!D39*Na!D39+mm!E39*Na!E39+mm!F39*Na!F39+mm!G39*Na!G39+mm!H39*Na!H39+mm!I39*Na!I39+mm!J39*Na!J39+mm!K39*Na!K39+mm!L39*Na!L39+mm!M39*Na!M39+mm!N39*Na!N39)/mm!O39</f>
        <v>59.157108214352547</v>
      </c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9.5" customHeight="1">
      <c r="A40" s="97">
        <v>36</v>
      </c>
      <c r="B40" s="215" t="s">
        <v>41</v>
      </c>
      <c r="C40" s="282"/>
      <c r="D40" s="260">
        <v>12.078433487970653</v>
      </c>
      <c r="E40" s="260">
        <v>3.1912445838936203</v>
      </c>
      <c r="F40" s="260">
        <v>8.1767136855766935</v>
      </c>
      <c r="G40" s="260">
        <v>11.484369385555157</v>
      </c>
      <c r="H40" s="260">
        <v>15.757803536812119</v>
      </c>
      <c r="I40" s="260">
        <v>10.265998687898849</v>
      </c>
      <c r="J40" s="260">
        <v>15.549469359808286</v>
      </c>
      <c r="K40" s="260">
        <v>151.73913043478262</v>
      </c>
      <c r="L40" s="260">
        <v>10.187198067632851</v>
      </c>
      <c r="M40" s="260">
        <v>5.8782608695652181</v>
      </c>
      <c r="N40" s="280">
        <v>17.184382313092744</v>
      </c>
      <c r="O40" s="259">
        <f t="shared" si="6"/>
        <v>151.73913043478262</v>
      </c>
      <c r="P40" s="260">
        <f t="shared" si="7"/>
        <v>3.1912445838936203</v>
      </c>
      <c r="Q40" s="259">
        <f>(mm!C40*Na!C40+mm!D40*Na!D40+mm!E40*Na!E40+mm!F40*Na!F40+mm!G40*Na!G40+mm!H40*Na!H40+mm!I40*Na!I40+mm!J40*Na!J40+mm!K40*Na!K40+mm!L40*Na!L40+mm!M40*Na!M40+mm!N40*Na!N40)/mm!O40</f>
        <v>9.5149962726513504</v>
      </c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9.5" customHeight="1">
      <c r="A41" s="163">
        <v>37</v>
      </c>
      <c r="B41" s="213" t="s">
        <v>42</v>
      </c>
      <c r="C41" s="273"/>
      <c r="D41" s="273"/>
      <c r="E41" s="273"/>
      <c r="F41" s="273"/>
      <c r="G41" s="273">
        <v>48.717257218418609</v>
      </c>
      <c r="H41" s="273">
        <v>37.40789393557143</v>
      </c>
      <c r="I41" s="273">
        <v>145.71679614437707</v>
      </c>
      <c r="J41" s="273">
        <v>265.77003714690869</v>
      </c>
      <c r="K41" s="273">
        <v>294.04344535402657</v>
      </c>
      <c r="L41" s="273">
        <v>212.70302481970265</v>
      </c>
      <c r="M41" s="273">
        <v>365.81440464901829</v>
      </c>
      <c r="N41" s="274">
        <v>352.33016381177742</v>
      </c>
      <c r="O41" s="275">
        <f t="shared" si="6"/>
        <v>365.81440464901829</v>
      </c>
      <c r="P41" s="273">
        <f t="shared" si="7"/>
        <v>37.40789393557143</v>
      </c>
      <c r="Q41" s="271">
        <f>(mm!C41*Na!C41+mm!D41*Na!D41+mm!E41*Na!E41+mm!F41*Na!F41+mm!G41*Na!G41+mm!H41*Na!H41+mm!I41*Na!I41+mm!J41*Na!J41+mm!K41*Na!K41+mm!L41*Na!L41+mm!M41*Na!M41+mm!N41*Na!N41)/mm!O41</f>
        <v>232.91752957598749</v>
      </c>
      <c r="R41" s="20"/>
      <c r="S41" s="20"/>
      <c r="T41" s="20"/>
      <c r="U41" s="86"/>
      <c r="V41" s="20"/>
      <c r="W41" s="20"/>
      <c r="X41" s="20"/>
      <c r="Y41" s="20"/>
      <c r="Z41" s="20"/>
    </row>
    <row r="42" spans="1:26" ht="19.5" customHeight="1">
      <c r="A42" s="110">
        <v>38</v>
      </c>
      <c r="B42" s="203" t="s">
        <v>44</v>
      </c>
      <c r="C42" s="256">
        <v>163.5495402914585</v>
      </c>
      <c r="D42" s="257">
        <v>16.720647773279357</v>
      </c>
      <c r="E42" s="257">
        <v>4.9794653955073755</v>
      </c>
      <c r="F42" s="257">
        <v>4.8684645019262529</v>
      </c>
      <c r="G42" s="257">
        <v>14.24181901981871</v>
      </c>
      <c r="H42" s="257">
        <v>41.433596230324504</v>
      </c>
      <c r="I42" s="257">
        <v>36.276335212023611</v>
      </c>
      <c r="J42" s="257">
        <v>132.69988565812724</v>
      </c>
      <c r="K42" s="257">
        <v>424.32477148824211</v>
      </c>
      <c r="L42" s="257">
        <v>240.38618322248439</v>
      </c>
      <c r="M42" s="257">
        <v>396.04002994864436</v>
      </c>
      <c r="N42" s="258">
        <v>286.65592849283678</v>
      </c>
      <c r="O42" s="256">
        <f t="shared" si="6"/>
        <v>424.32477148824211</v>
      </c>
      <c r="P42" s="257">
        <f t="shared" si="7"/>
        <v>4.8684645019262529</v>
      </c>
      <c r="Q42" s="256">
        <f>(mm!C42*Na!C42+mm!D42*Na!D42+mm!E42*Na!E42+mm!F42*Na!F42+mm!G42*Na!G42+mm!H42*Na!H42+mm!I42*Na!I42+mm!J42*Na!J42+mm!K42*Na!K42+mm!L42*Na!L42+mm!M42*Na!M42+mm!N42*Na!N42)/mm!O42</f>
        <v>139.76016003134367</v>
      </c>
      <c r="R42" s="20"/>
      <c r="S42" s="20"/>
      <c r="T42" s="20"/>
      <c r="U42" s="86"/>
      <c r="V42" s="20"/>
      <c r="W42" s="20"/>
      <c r="X42" s="20"/>
      <c r="Y42" s="20"/>
      <c r="Z42" s="20"/>
    </row>
    <row r="43" spans="1:26" ht="19.5" customHeight="1">
      <c r="A43" s="110">
        <v>39</v>
      </c>
      <c r="B43" s="203" t="s">
        <v>45</v>
      </c>
      <c r="C43" s="256">
        <v>13.82</v>
      </c>
      <c r="D43" s="257">
        <v>6.64</v>
      </c>
      <c r="E43" s="257">
        <v>11.63</v>
      </c>
      <c r="F43" s="257">
        <v>7.79</v>
      </c>
      <c r="G43" s="257">
        <v>5.39</v>
      </c>
      <c r="H43" s="257">
        <v>7.93</v>
      </c>
      <c r="I43" s="257">
        <v>18.12</v>
      </c>
      <c r="J43" s="257">
        <v>16.100000000000001</v>
      </c>
      <c r="K43" s="257">
        <v>9.1</v>
      </c>
      <c r="L43" s="276">
        <v>26.55</v>
      </c>
      <c r="M43" s="257">
        <v>43.99</v>
      </c>
      <c r="N43" s="258">
        <v>11.45</v>
      </c>
      <c r="O43" s="256">
        <f t="shared" si="6"/>
        <v>43.99</v>
      </c>
      <c r="P43" s="257">
        <f t="shared" si="7"/>
        <v>5.39</v>
      </c>
      <c r="Q43" s="256">
        <f>(mm!C43*Na!C43+mm!D43*Na!D43+mm!E43*Na!E43+mm!F43*Na!F43+mm!G43*Na!G43+mm!H43*Na!H43+mm!I43*Na!I43+mm!J43*Na!J43+mm!K43*Na!K43+mm!L43*Na!L43+mm!M43*Na!M43+mm!N43*Na!N43)/mm!O43</f>
        <v>12.110883608423448</v>
      </c>
      <c r="R43" s="20"/>
      <c r="S43" s="20"/>
      <c r="T43" s="20"/>
      <c r="U43" s="86"/>
      <c r="V43" s="20"/>
      <c r="W43" s="20"/>
      <c r="X43" s="20"/>
      <c r="Y43" s="20"/>
      <c r="Z43" s="20"/>
    </row>
    <row r="44" spans="1:26" ht="19.5" customHeight="1">
      <c r="A44" s="110">
        <v>40</v>
      </c>
      <c r="B44" s="203" t="s">
        <v>46</v>
      </c>
      <c r="C44" s="256"/>
      <c r="D44" s="257"/>
      <c r="E44" s="257"/>
      <c r="F44" s="257"/>
      <c r="G44" s="257"/>
      <c r="H44" s="257"/>
      <c r="I44" s="257">
        <v>9.6</v>
      </c>
      <c r="J44" s="265">
        <v>14.8</v>
      </c>
      <c r="K44" s="265">
        <v>178.8</v>
      </c>
      <c r="L44" s="276">
        <v>40.5</v>
      </c>
      <c r="M44" s="257">
        <v>423.8</v>
      </c>
      <c r="N44" s="258">
        <v>24.2</v>
      </c>
      <c r="O44" s="256">
        <f t="shared" si="6"/>
        <v>423.8</v>
      </c>
      <c r="P44" s="257">
        <f t="shared" si="7"/>
        <v>9.6</v>
      </c>
      <c r="Q44" s="263">
        <f>(mm!C44*Na!C44+mm!D44*Na!D44+mm!E44*Na!E44+mm!F44*Na!F44+mm!G44*Na!G44+mm!H44*Na!H44+mm!I44*Na!I44+mm!J44*Na!J44+mm!K44*Na!K44+mm!L44*Na!L44+mm!M44*Na!M44+mm!N44*Na!N44)/mm!O44</f>
        <v>91.002446808510655</v>
      </c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9.5" customHeight="1">
      <c r="A45" s="110">
        <v>41</v>
      </c>
      <c r="B45" s="203" t="s">
        <v>47</v>
      </c>
      <c r="C45" s="257"/>
      <c r="D45" s="257"/>
      <c r="E45" s="257"/>
      <c r="F45" s="257"/>
      <c r="G45" s="283">
        <v>12.07</v>
      </c>
      <c r="H45" s="257">
        <v>74.55</v>
      </c>
      <c r="I45" s="257">
        <v>12.6</v>
      </c>
      <c r="J45" s="257">
        <v>11.63</v>
      </c>
      <c r="K45" s="257">
        <v>393.03</v>
      </c>
      <c r="L45" s="257">
        <v>5.5</v>
      </c>
      <c r="M45" s="257">
        <v>16.190000000000001</v>
      </c>
      <c r="N45" s="258">
        <v>22.27</v>
      </c>
      <c r="O45" s="256">
        <f t="shared" si="6"/>
        <v>393.03</v>
      </c>
      <c r="P45" s="257">
        <f t="shared" si="7"/>
        <v>5.5</v>
      </c>
      <c r="Q45" s="263">
        <f>(mm!C45*Na!C45+mm!D45*Na!D45+mm!E45*Na!E45+mm!F45*Na!F45+mm!G45*Na!G45+mm!H45*Na!H45+mm!I45*Na!I45+mm!J45*Na!J45+mm!K45*Na!K45+mm!L45*Na!L45+mm!M45*Na!M45+mm!N45*Na!N45)/mm!O45</f>
        <v>28.939699573967975</v>
      </c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9.5" customHeight="1">
      <c r="A46" s="124">
        <v>42</v>
      </c>
      <c r="B46" s="207" t="s">
        <v>49</v>
      </c>
      <c r="C46" s="266">
        <v>39.669562664960779</v>
      </c>
      <c r="D46" s="267">
        <v>21.722703041837573</v>
      </c>
      <c r="E46" s="267">
        <v>8.3710009551267657</v>
      </c>
      <c r="F46" s="267">
        <v>21.003305194066058</v>
      </c>
      <c r="G46" s="267">
        <v>15.834917855825958</v>
      </c>
      <c r="H46" s="267">
        <v>29.465703298781069</v>
      </c>
      <c r="I46" s="267">
        <v>20.616953493049397</v>
      </c>
      <c r="J46" s="267">
        <v>61.301622058128544</v>
      </c>
      <c r="K46" s="267">
        <v>153.23134907773385</v>
      </c>
      <c r="L46" s="267">
        <v>74.29022347826087</v>
      </c>
      <c r="M46" s="267">
        <v>174.00251762051039</v>
      </c>
      <c r="N46" s="279">
        <v>55.871537727126949</v>
      </c>
      <c r="O46" s="266">
        <f t="shared" si="6"/>
        <v>174.00251762051039</v>
      </c>
      <c r="P46" s="267">
        <f t="shared" si="7"/>
        <v>8.3710009551267657</v>
      </c>
      <c r="Q46" s="266">
        <f>(mm!C46*Na!C46+mm!D46*Na!D46+mm!E46*Na!E46+mm!F46*Na!F46+mm!G46*Na!G46+mm!H46*Na!H46+mm!I46*Na!I46+mm!J46*Na!J46+mm!K46*Na!K46+mm!L46*Na!L46+mm!M46*Na!M46+mm!N46*Na!N46)/mm!O46</f>
        <v>32.169333042125785</v>
      </c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9.5" customHeight="1">
      <c r="A47" s="163">
        <v>43</v>
      </c>
      <c r="B47" s="215" t="s">
        <v>51</v>
      </c>
      <c r="C47" s="259">
        <v>40.049999999999997</v>
      </c>
      <c r="D47" s="260">
        <v>7.14</v>
      </c>
      <c r="E47" s="260">
        <v>8.52</v>
      </c>
      <c r="F47" s="260">
        <v>7.68</v>
      </c>
      <c r="G47" s="260">
        <v>13.63</v>
      </c>
      <c r="H47" s="260">
        <v>37.32</v>
      </c>
      <c r="I47" s="260">
        <v>38.64</v>
      </c>
      <c r="J47" s="260">
        <v>60.12</v>
      </c>
      <c r="K47" s="260">
        <v>553.73</v>
      </c>
      <c r="L47" s="260">
        <v>125.05</v>
      </c>
      <c r="M47" s="260">
        <v>120.67</v>
      </c>
      <c r="N47" s="280">
        <v>87.24</v>
      </c>
      <c r="O47" s="259">
        <f t="shared" si="6"/>
        <v>553.73</v>
      </c>
      <c r="P47" s="260">
        <f t="shared" si="7"/>
        <v>7.14</v>
      </c>
      <c r="Q47" s="259">
        <f>(mm!C47*Na!C47+mm!D47*Na!D47+mm!E47*Na!E47+mm!F47*Na!F47+mm!G47*Na!G47+mm!H47*Na!H47+mm!I47*Na!I47+mm!J47*Na!J47+mm!K47*Na!K47+mm!L47*Na!L47+mm!M47*Na!M47+mm!N47*Na!N47)/mm!O47</f>
        <v>30.441192239490977</v>
      </c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9.5" customHeight="1">
      <c r="A48" s="110">
        <v>44</v>
      </c>
      <c r="B48" s="203" t="s">
        <v>52</v>
      </c>
      <c r="C48" s="256">
        <v>82</v>
      </c>
      <c r="D48" s="257">
        <v>8.5</v>
      </c>
      <c r="E48" s="257">
        <v>10.1</v>
      </c>
      <c r="F48" s="257">
        <v>9.6999999999999993</v>
      </c>
      <c r="G48" s="257">
        <v>12.4</v>
      </c>
      <c r="H48" s="257">
        <v>22.71</v>
      </c>
      <c r="I48" s="257">
        <v>28.4</v>
      </c>
      <c r="J48" s="257">
        <v>103.9</v>
      </c>
      <c r="K48" s="257">
        <v>351.2</v>
      </c>
      <c r="L48" s="257">
        <v>92</v>
      </c>
      <c r="M48" s="257">
        <v>137.9</v>
      </c>
      <c r="N48" s="258">
        <v>43.32</v>
      </c>
      <c r="O48" s="275">
        <f t="shared" si="6"/>
        <v>351.2</v>
      </c>
      <c r="P48" s="273">
        <f t="shared" si="7"/>
        <v>8.5</v>
      </c>
      <c r="Q48" s="275">
        <f>(mm!C48*Na!C48+mm!D48*Na!D48+mm!E48*Na!E48+mm!F48*Na!F48+mm!G48*Na!G48+mm!H48*Na!H48+mm!I48*Na!I48+mm!J48*Na!J48+mm!K48*Na!K48+mm!L48*Na!L48+mm!M48*Na!M48+mm!N48*Na!N48)/mm!O48</f>
        <v>36.518380149205321</v>
      </c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9.5" customHeight="1">
      <c r="A49" s="110">
        <v>45</v>
      </c>
      <c r="B49" s="203" t="s">
        <v>54</v>
      </c>
      <c r="C49" s="256">
        <v>23.849340066263501</v>
      </c>
      <c r="D49" s="257">
        <v>7.303038489654516</v>
      </c>
      <c r="E49" s="257">
        <v>7.5931755069370652</v>
      </c>
      <c r="F49" s="257">
        <v>7.6245286617176538</v>
      </c>
      <c r="G49" s="257">
        <v>11.39</v>
      </c>
      <c r="H49" s="257">
        <v>6.3</v>
      </c>
      <c r="I49" s="257">
        <v>8.26</v>
      </c>
      <c r="J49" s="257">
        <v>26.183257995365729</v>
      </c>
      <c r="K49" s="257">
        <v>784.89939880679208</v>
      </c>
      <c r="L49" s="257">
        <v>38.176087439351676</v>
      </c>
      <c r="M49" s="257">
        <v>116.48820851663751</v>
      </c>
      <c r="N49" s="258">
        <v>109.66105022140184</v>
      </c>
      <c r="O49" s="256">
        <f t="shared" si="6"/>
        <v>784.89939880679208</v>
      </c>
      <c r="P49" s="257">
        <f t="shared" si="7"/>
        <v>6.3</v>
      </c>
      <c r="Q49" s="256">
        <f>(mm!C49*Na!C49+mm!D49*Na!D49+mm!E49*Na!E49+mm!F49*Na!F49+mm!G49*Na!G49+mm!H49*Na!H49+mm!I49*Na!I49+mm!J49*Na!J49+mm!K49*Na!K49+mm!L49*Na!L49+mm!M49*Na!M49+mm!N49*Na!N49)/mm!O49</f>
        <v>19.874364373719633</v>
      </c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9.5" customHeight="1">
      <c r="A50" s="110">
        <v>46</v>
      </c>
      <c r="B50" s="203" t="s">
        <v>55</v>
      </c>
      <c r="C50" s="256">
        <v>32.740678609281261</v>
      </c>
      <c r="D50" s="257">
        <v>21.463215546307598</v>
      </c>
      <c r="E50" s="257">
        <v>42.484431032153601</v>
      </c>
      <c r="F50" s="257">
        <v>24.160449952943399</v>
      </c>
      <c r="G50" s="257">
        <v>30.314141116028111</v>
      </c>
      <c r="H50" s="257">
        <v>56.780415622418722</v>
      </c>
      <c r="I50" s="257">
        <v>37.299691351714223</v>
      </c>
      <c r="J50" s="257">
        <v>32.517602136719631</v>
      </c>
      <c r="K50" s="257">
        <v>320.6454280681391</v>
      </c>
      <c r="L50" s="257">
        <v>85.076887651043947</v>
      </c>
      <c r="M50" s="257">
        <v>262.93199469453788</v>
      </c>
      <c r="N50" s="258">
        <v>83.897291014359709</v>
      </c>
      <c r="O50" s="256">
        <f t="shared" si="6"/>
        <v>320.6454280681391</v>
      </c>
      <c r="P50" s="257">
        <f t="shared" si="7"/>
        <v>21.463215546307598</v>
      </c>
      <c r="Q50" s="256">
        <f>(mm!C50*Na!C50+mm!D50*Na!D50+mm!E50*Na!E50+mm!F50*Na!F50+mm!G50*Na!G50+mm!H50*Na!H50+mm!I50*Na!I50+mm!J50*Na!J50+mm!K50*Na!K50+mm!L50*Na!L50+mm!M50*Na!M50+mm!N50*Na!N50)/mm!O50</f>
        <v>50.231202906421707</v>
      </c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9.5" customHeight="1">
      <c r="A51" s="110">
        <v>47</v>
      </c>
      <c r="B51" s="203" t="s">
        <v>56</v>
      </c>
      <c r="C51" s="256"/>
      <c r="D51" s="257"/>
      <c r="E51" s="257"/>
      <c r="F51" s="257"/>
      <c r="G51" s="257"/>
      <c r="H51" s="257"/>
      <c r="I51" s="257">
        <v>8.6485707422531828</v>
      </c>
      <c r="J51" s="257">
        <v>18.445625906234895</v>
      </c>
      <c r="K51" s="257">
        <v>155.62126245847176</v>
      </c>
      <c r="L51" s="257">
        <v>30.308102216301318</v>
      </c>
      <c r="M51" s="257">
        <v>82.018571116451838</v>
      </c>
      <c r="N51" s="258">
        <v>69.808572434430545</v>
      </c>
      <c r="O51" s="256">
        <f t="shared" si="6"/>
        <v>155.62126245847176</v>
      </c>
      <c r="P51" s="257">
        <f t="shared" si="7"/>
        <v>8.6485707422531828</v>
      </c>
      <c r="Q51" s="263">
        <f>(mm!C51*Na!C51+mm!D51*Na!D51+mm!E51*Na!E51+mm!F51*Na!F51+mm!G51*Na!G51+mm!H51*Na!H51+mm!I51*Na!I51+mm!J51*Na!J51+mm!K51*Na!K51+mm!L51*Na!L51+mm!M51*Na!M51+mm!N51*Na!N51)/mm!O51</f>
        <v>52.619267979021728</v>
      </c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9.5" customHeight="1">
      <c r="A52" s="110">
        <v>48</v>
      </c>
      <c r="B52" s="203" t="s">
        <v>57</v>
      </c>
      <c r="C52" s="256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8"/>
      <c r="O52" s="256"/>
      <c r="P52" s="257"/>
      <c r="Q52" s="256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9.5" customHeight="1">
      <c r="A53" s="110">
        <v>49</v>
      </c>
      <c r="B53" s="203" t="s">
        <v>58</v>
      </c>
      <c r="C53" s="256">
        <v>7.2652582515036492</v>
      </c>
      <c r="D53" s="257">
        <v>3.2199526035122354</v>
      </c>
      <c r="E53" s="257">
        <v>5.6195155138603683</v>
      </c>
      <c r="F53" s="257">
        <v>4.938722851951308</v>
      </c>
      <c r="G53" s="257">
        <v>8.3144079427204822</v>
      </c>
      <c r="H53" s="284">
        <v>3.7663728320152714</v>
      </c>
      <c r="I53" s="257">
        <v>20.177615121152243</v>
      </c>
      <c r="J53" s="257">
        <v>13.628739944179983</v>
      </c>
      <c r="K53" s="257">
        <v>46.828108350413217</v>
      </c>
      <c r="L53" s="257">
        <v>4.9442847487419535</v>
      </c>
      <c r="M53" s="257">
        <v>37.96237703303234</v>
      </c>
      <c r="N53" s="258">
        <v>25.095621389778476</v>
      </c>
      <c r="O53" s="256">
        <f t="shared" ref="O53:O56" si="8">MAX(C53:N53)</f>
        <v>46.828108350413217</v>
      </c>
      <c r="P53" s="257">
        <f t="shared" ref="P53:P56" si="9">MIN(C53:N53)</f>
        <v>3.2199526035122354</v>
      </c>
      <c r="Q53" s="256">
        <f>(mm!C53*Na!C53+mm!D53*Na!D53+mm!E53*Na!E53+mm!F53*Na!F53+mm!G53*Na!G53+mm!H53*Na!H53+mm!I53*Na!I53+mm!J53*Na!J53+mm!K53*Na!K53+mm!L53*Na!L53+mm!M53*Na!M53+mm!N53*Na!N53)/mm!O53</f>
        <v>8.2914343675603188</v>
      </c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9.5" customHeight="1">
      <c r="A54" s="110">
        <v>50</v>
      </c>
      <c r="B54" s="203" t="s">
        <v>60</v>
      </c>
      <c r="C54" s="256">
        <v>104.7</v>
      </c>
      <c r="D54" s="257">
        <v>12.2</v>
      </c>
      <c r="E54" s="257">
        <v>26.9</v>
      </c>
      <c r="F54" s="257">
        <v>178.7</v>
      </c>
      <c r="G54" s="257">
        <v>62.3</v>
      </c>
      <c r="H54" s="257">
        <v>73.2</v>
      </c>
      <c r="I54" s="257">
        <v>73.599999999999994</v>
      </c>
      <c r="J54" s="257">
        <v>27.5</v>
      </c>
      <c r="K54" s="257">
        <v>33.700000000000003</v>
      </c>
      <c r="L54" s="257">
        <v>51.5</v>
      </c>
      <c r="M54" s="257">
        <v>26</v>
      </c>
      <c r="N54" s="258">
        <v>52.8</v>
      </c>
      <c r="O54" s="256">
        <f t="shared" si="8"/>
        <v>178.7</v>
      </c>
      <c r="P54" s="257">
        <f t="shared" si="9"/>
        <v>12.2</v>
      </c>
      <c r="Q54" s="256">
        <f>(mm!C54*Na!C54+mm!D54*Na!D54+mm!E54*Na!E54+mm!F54*Na!F54+mm!G54*Na!G54+mm!H54*Na!H54+mm!I54*Na!I54+mm!J54*Na!J54+mm!K54*Na!K54+mm!L54*Na!L54+mm!M54*Na!M54+mm!N54*Na!N54)/mm!O54</f>
        <v>76.434387582192898</v>
      </c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9.5" customHeight="1">
      <c r="A55" s="110">
        <v>51</v>
      </c>
      <c r="B55" s="203" t="s">
        <v>61</v>
      </c>
      <c r="C55" s="256">
        <v>109.84096109839817</v>
      </c>
      <c r="D55" s="257">
        <v>33.525123665712051</v>
      </c>
      <c r="E55" s="257">
        <v>19.557906506687306</v>
      </c>
      <c r="F55" s="265">
        <v>97.087526105942672</v>
      </c>
      <c r="G55" s="265">
        <v>19.566622181639392</v>
      </c>
      <c r="H55" s="257">
        <v>426.06459793577721</v>
      </c>
      <c r="I55" s="257">
        <v>30.484551091638796</v>
      </c>
      <c r="J55" s="257">
        <v>46.997704392182698</v>
      </c>
      <c r="K55" s="257">
        <v>191.74399112826089</v>
      </c>
      <c r="L55" s="257">
        <v>114.83096619412908</v>
      </c>
      <c r="M55" s="257">
        <v>132.70251809331921</v>
      </c>
      <c r="N55" s="258">
        <v>90.172037058634416</v>
      </c>
      <c r="O55" s="256">
        <f t="shared" si="8"/>
        <v>426.06459793577721</v>
      </c>
      <c r="P55" s="257">
        <f t="shared" si="9"/>
        <v>19.557906506687306</v>
      </c>
      <c r="Q55" s="256">
        <f>(mm!C55*Na!C55+mm!D55*Na!D55+mm!E55*Na!E55+mm!F55*Na!F55+mm!G55*Na!G55+mm!H55*Na!H55+mm!I55*Na!I55+mm!J55*Na!J55+mm!K55*Na!K55+mm!L55*Na!L55+mm!M55*Na!M55+mm!N55*Na!N55)/mm!O55</f>
        <v>84.835963944295841</v>
      </c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9.5" customHeight="1">
      <c r="A56" s="124">
        <v>52</v>
      </c>
      <c r="B56" s="219" t="s">
        <v>63</v>
      </c>
      <c r="C56" s="268">
        <v>46.2</v>
      </c>
      <c r="D56" s="269">
        <v>53.2</v>
      </c>
      <c r="E56" s="269">
        <v>41.7</v>
      </c>
      <c r="F56" s="269">
        <v>72.2</v>
      </c>
      <c r="G56" s="269">
        <v>82.8</v>
      </c>
      <c r="H56" s="269">
        <v>769.5</v>
      </c>
      <c r="I56" s="269">
        <v>166.7</v>
      </c>
      <c r="J56" s="269">
        <v>206.2</v>
      </c>
      <c r="K56" s="269">
        <v>180.5</v>
      </c>
      <c r="L56" s="269">
        <v>205.3</v>
      </c>
      <c r="M56" s="269">
        <v>120.2</v>
      </c>
      <c r="N56" s="270">
        <v>123.4</v>
      </c>
      <c r="O56" s="268">
        <f t="shared" si="8"/>
        <v>769.5</v>
      </c>
      <c r="P56" s="269">
        <f t="shared" si="9"/>
        <v>41.7</v>
      </c>
      <c r="Q56" s="268">
        <f>(mm!C56*Na!C56+mm!D56*Na!D56+mm!E56*Na!E56+mm!F56*Na!F56+mm!G56*Na!G56+mm!H56*Na!H56+mm!I56*Na!I56+mm!J56*Na!J56+mm!K56*Na!K56+mm!L56*Na!L56+mm!M56*Na!M56+mm!N56*Na!N56)/mm!O56</f>
        <v>243.4606626632725</v>
      </c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3.5" customHeight="1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3.5" customHeight="1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149"/>
      <c r="W58" s="86"/>
      <c r="X58" s="20"/>
      <c r="Y58" s="20"/>
      <c r="Z58" s="20"/>
    </row>
    <row r="59" spans="1:26" ht="13.5" customHeight="1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149"/>
      <c r="W59" s="86"/>
      <c r="X59" s="20"/>
      <c r="Y59" s="20"/>
      <c r="Z59" s="20"/>
    </row>
    <row r="60" spans="1:26" ht="13.5" customHeight="1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86"/>
      <c r="X60" s="20"/>
      <c r="Y60" s="20"/>
      <c r="Z60" s="20"/>
    </row>
    <row r="61" spans="1:26" ht="13.5" customHeight="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3.5" customHeight="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3.5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3.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3.5" customHeight="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3.5" customHeight="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3.5" customHeight="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3.5" customHeight="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3.5" customHeight="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3.5" customHeight="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3.5" customHeight="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3.5" customHeight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3.5" customHeight="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3.5" customHeight="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3.5" customHeight="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3.5" customHeight="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3.5" customHeight="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3.5" customHeight="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3.5" customHeight="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3.5" customHeight="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3.5" customHeight="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3.5" customHeight="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3.5" customHeight="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3.5" customHeight="1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3.5" customHeight="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3.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3.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3.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3.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3.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3.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3.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3.5" customHeight="1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3.5" customHeight="1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3.5" customHeight="1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3.5" customHeight="1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3.5" customHeight="1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3.5" customHeight="1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3.5" customHeight="1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3.5" customHeight="1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3.5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3.5" customHeight="1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3.5" customHeight="1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3.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3.5" customHeight="1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3.5" customHeight="1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3.5" customHeight="1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3.5" customHeight="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3.5" customHeight="1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3.5" customHeight="1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3.5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3.5" customHeight="1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3.5" customHeight="1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3.5" customHeight="1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3.5" customHeight="1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3.5" customHeight="1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3.5" customHeight="1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3.5" customHeigh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3.5" customHeight="1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3.5" customHeight="1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3.5" customHeight="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3.5" customHeight="1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3.5" customHeight="1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3.5" customHeight="1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3.5" customHeight="1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3.5" customHeight="1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3.5" customHeight="1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3.5" customHeight="1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3.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3.5" customHeight="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3.5" customHeight="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3.5" customHeight="1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3.5" customHeight="1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3.5" customHeight="1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3.5" customHeight="1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3.5" customHeight="1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3.5" customHeight="1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3.5" customHeight="1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3.5" customHeight="1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3.5" customHeight="1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3.5" customHeight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3.5" customHeight="1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3.5" customHeight="1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3.5" customHeight="1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3.5" customHeight="1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3.5" customHeight="1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3.5" customHeight="1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3.5" customHeight="1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3.5" customHeight="1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3.5" customHeight="1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3.5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3.5" customHeight="1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3.5" customHeight="1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3.5" customHeight="1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3.5" customHeight="1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3.5" customHeight="1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3.5" customHeight="1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3.5" customHeight="1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3.5" customHeight="1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3.5" customHeight="1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3.5" customHeight="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3.5" customHeight="1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3.5" customHeight="1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3.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3.5" customHeight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3.5" customHeight="1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3.5" customHeight="1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3.5" customHeight="1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3.5" customHeight="1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3.5" customHeight="1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3.5" customHeight="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3.5" customHeight="1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3.5" customHeight="1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3.5" customHeight="1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3.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3.5" customHeigh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3.5" customHeight="1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3.5" customHeight="1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3.5" customHeight="1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3.5" customHeight="1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3.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3.5" customHeight="1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3.5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3.5" customHeight="1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3.5" customHeight="1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3.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3.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3.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3.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3.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3.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3.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3.5" customHeight="1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3.5" customHeight="1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3.5" customHeight="1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3.5" customHeight="1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3.5" customHeight="1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3.5" customHeight="1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3.5" customHeight="1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3.5" customHeight="1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3.5" customHeight="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3.5" customHeight="1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3.5" customHeight="1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3.5" customHeight="1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3.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3.5" customHeight="1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3.5" customHeight="1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3.5" customHeight="1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3.5" customHeight="1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3.5" customHeight="1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3.5" customHeight="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3.5" customHeight="1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3.5" customHeight="1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3.5" customHeight="1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3.5" customHeight="1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3.5" customHeight="1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3.5" customHeight="1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3.5" customHeight="1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3.5" customHeight="1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3.5" customHeight="1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3.5" customHeight="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3.5" customHeight="1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3.5" customHeight="1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3.5" customHeight="1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3.5" customHeight="1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3.5" customHeight="1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3.5" customHeight="1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3.5" customHeight="1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3.5" customHeight="1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3.5" customHeight="1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3.5" customHeight="1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3.5" customHeight="1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3.5" customHeight="1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3.5" customHeight="1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3.5" customHeight="1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3.5" customHeight="1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3.5" customHeight="1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3.5" customHeight="1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3.5" customHeight="1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3.5" customHeight="1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3.5" customHeight="1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3.5" customHeight="1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3.5" customHeight="1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3.5" customHeight="1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3.5" customHeight="1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3.5" customHeight="1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3.5" customHeight="1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3.5" customHeight="1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3.5" customHeight="1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3.5" customHeight="1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3.5" customHeight="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3.5" customHeight="1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3.5" customHeight="1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3.5" customHeight="1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3.5" customHeight="1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3.5" customHeight="1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3.5" customHeight="1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3.5" customHeight="1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3.5" customHeight="1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3.5" customHeight="1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3.5" customHeight="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3.5" customHeight="1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3.5" customHeight="1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3.5" customHeight="1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3.5" customHeight="1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3.5" customHeight="1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3.5" customHeight="1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3.5" customHeight="1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3.5" customHeight="1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3.5" customHeight="1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3.5" customHeight="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3.5" customHeight="1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3.5" customHeight="1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3.5" customHeight="1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3.5" customHeight="1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3.5" customHeight="1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3.5" customHeight="1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3.5" customHeight="1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3.5" customHeight="1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3.5" customHeight="1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3.5" customHeight="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3.5" customHeight="1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3.5" customHeight="1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3.5" customHeight="1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3.5" customHeight="1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3.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3.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3.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3.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3.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3.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3.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3.5" customHeight="1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3.5" customHeight="1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3.5" customHeight="1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3.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3.5" customHeight="1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3.5" customHeight="1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3.5" customHeight="1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3.5" customHeight="1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3.5" customHeight="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3.5" customHeight="1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3.5" customHeight="1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3.5" customHeight="1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3.5" customHeight="1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3.5" customHeight="1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3.5" customHeight="1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3.5" customHeight="1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3.5" customHeight="1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3.5" customHeight="1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3.5" customHeight="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3.5" customHeight="1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3.5" customHeight="1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3.5" customHeight="1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3.5" customHeight="1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3.5" customHeight="1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3.5" customHeight="1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3.5" customHeight="1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3.5" customHeight="1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3.5" customHeight="1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3.5" customHeight="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3.5" customHeight="1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3.5" customHeight="1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3.5" customHeight="1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3.5" customHeight="1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3.5" customHeight="1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3.5" customHeight="1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3.5" customHeight="1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3.5" customHeight="1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3.5" customHeight="1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3.5" customHeight="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3.5" customHeight="1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3.5" customHeight="1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3.5" customHeight="1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3.5" customHeight="1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3.5" customHeight="1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3.5" customHeight="1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3.5" customHeight="1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3.5" customHeight="1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3.5" customHeight="1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3.5" customHeight="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3.5" customHeight="1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3.5" customHeight="1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3.5" customHeight="1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3.5" customHeight="1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3.5" customHeight="1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3.5" customHeight="1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3.5" customHeight="1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3.5" customHeight="1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3.5" customHeight="1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3.5" customHeight="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3.5" customHeight="1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3.5" customHeight="1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3.5" customHeight="1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3.5" customHeight="1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3.5" customHeight="1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3.5" customHeight="1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3.5" customHeight="1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3.5" customHeight="1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3.5" customHeight="1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3.5" customHeight="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3.5" customHeight="1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3.5" customHeight="1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3.5" customHeight="1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3.5" customHeight="1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3.5" customHeight="1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3.5" customHeight="1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3.5" customHeight="1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3.5" customHeight="1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3.5" customHeight="1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3.5" customHeight="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3.5" customHeight="1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3.5" customHeight="1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3.5" customHeight="1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3.5" customHeight="1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3.5" customHeight="1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3.5" customHeight="1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3.5" customHeight="1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3.5" customHeight="1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3.5" customHeight="1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3.5" customHeight="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3.5" customHeight="1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3.5" customHeight="1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3.5" customHeight="1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3.5" customHeight="1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3.5" customHeight="1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3.5" customHeight="1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3.5" customHeight="1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3.5" customHeight="1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3.5" customHeight="1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3.5" customHeight="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3.5" customHeight="1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3.5" customHeight="1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3.5" customHeight="1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3.5" customHeight="1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3.5" customHeight="1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3.5" customHeight="1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3.5" customHeight="1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3.5" customHeight="1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3.5" customHeight="1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3.5" customHeight="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3.5" customHeight="1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3.5" customHeight="1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3.5" customHeight="1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3.5" customHeight="1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3.5" customHeight="1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3.5" customHeight="1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3.5" customHeight="1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3.5" customHeight="1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3.5" customHeight="1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3.5" customHeight="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3.5" customHeight="1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3.5" customHeight="1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3.5" customHeight="1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3.5" customHeight="1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3.5" customHeight="1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3.5" customHeight="1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3.5" customHeight="1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3.5" customHeight="1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3.5" customHeight="1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3.5" customHeight="1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3.5" customHeight="1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3.5" customHeight="1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3.5" customHeight="1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3.5" customHeight="1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3.5" customHeight="1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3.5" customHeight="1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3.5" customHeight="1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3.5" customHeight="1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3.5" customHeight="1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3.5" customHeight="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3.5" customHeight="1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3.5" customHeight="1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3.5" customHeight="1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3.5" customHeight="1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3.5" customHeight="1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3.5" customHeight="1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3.5" customHeight="1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3.5" customHeight="1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3.5" customHeight="1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3.5" customHeight="1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3.5" customHeight="1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3.5" customHeight="1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3.5" customHeight="1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3.5" customHeight="1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3.5" customHeight="1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3.5" customHeight="1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3.5" customHeight="1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3.5" customHeight="1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3.5" customHeight="1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3.5" customHeight="1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3.5" customHeight="1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3.5" customHeight="1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3.5" customHeight="1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3.5" customHeight="1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3.5" customHeight="1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3.5" customHeight="1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3.5" customHeight="1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3.5" customHeight="1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3.5" customHeight="1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3.5" customHeight="1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3.5" customHeight="1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3.5" customHeight="1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3.5" customHeight="1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3.5" customHeight="1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3.5" customHeight="1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3.5" customHeight="1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3.5" customHeight="1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3.5" customHeight="1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3.5" customHeight="1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3.5" customHeight="1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3.5" customHeight="1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3.5" customHeight="1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3.5" customHeight="1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3.5" customHeight="1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3.5" customHeight="1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3.5" customHeight="1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3.5" customHeight="1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3.5" customHeight="1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3.5" customHeight="1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3.5" customHeight="1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3.5" customHeight="1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3.5" customHeight="1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3.5" customHeight="1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3.5" customHeight="1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3.5" customHeight="1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3.5" customHeight="1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3.5" customHeight="1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3.5" customHeight="1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3.5" customHeight="1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3.5" customHeight="1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3.5" customHeight="1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3.5" customHeight="1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3.5" customHeight="1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3.5" customHeight="1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3.5" customHeight="1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3.5" customHeight="1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3.5" customHeight="1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3.5" customHeight="1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3.5" customHeight="1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3.5" customHeight="1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3.5" customHeight="1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3.5" customHeight="1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3.5" customHeight="1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3.5" customHeight="1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3.5" customHeight="1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3.5" customHeight="1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3.5" customHeight="1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3.5" customHeight="1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3.5" customHeight="1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3.5" customHeight="1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3.5" customHeight="1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3.5" customHeight="1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3.5" customHeight="1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3.5" customHeight="1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3.5" customHeight="1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3.5" customHeight="1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3.5" customHeight="1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3.5" customHeight="1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3.5" customHeight="1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3.5" customHeight="1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3.5" customHeight="1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3.5" customHeight="1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3.5" customHeight="1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3.5" customHeight="1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3.5" customHeight="1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3.5" customHeight="1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3.5" customHeight="1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3.5" customHeight="1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3.5" customHeight="1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3.5" customHeight="1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3.5" customHeight="1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3.5" customHeight="1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3.5" customHeight="1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3.5" customHeight="1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3.5" customHeight="1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3.5" customHeight="1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3.5" customHeight="1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3.5" customHeight="1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3.5" customHeight="1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3.5" customHeight="1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3.5" customHeight="1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3.5" customHeight="1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3.5" customHeight="1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3.5" customHeight="1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3.5" customHeight="1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3.5" customHeight="1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3.5" customHeight="1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3.5" customHeight="1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3.5" customHeight="1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3.5" customHeight="1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3.5" customHeight="1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3.5" customHeight="1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3.5" customHeight="1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3.5" customHeight="1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3.5" customHeight="1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3.5" customHeight="1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3.5" customHeight="1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3.5" customHeight="1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3.5" customHeight="1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3.5" customHeight="1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3.5" customHeight="1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3.5" customHeight="1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3.5" customHeight="1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3.5" customHeight="1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3.5" customHeight="1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3.5" customHeight="1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3.5" customHeight="1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3.5" customHeight="1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3.5" customHeight="1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3.5" customHeight="1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3.5" customHeight="1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3.5" customHeight="1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3.5" customHeight="1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3.5" customHeight="1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3.5" customHeight="1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3.5" customHeight="1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3.5" customHeight="1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3.5" customHeight="1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3.5" customHeight="1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3.5" customHeight="1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3.5" customHeight="1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3.5" customHeight="1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3.5" customHeight="1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3.5" customHeight="1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3.5" customHeight="1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3.5" customHeight="1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3.5" customHeight="1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3.5" customHeight="1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3.5" customHeight="1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3.5" customHeight="1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3.5" customHeight="1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3.5" customHeight="1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3.5" customHeight="1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3.5" customHeight="1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3.5" customHeight="1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3.5" customHeight="1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3.5" customHeight="1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3.5" customHeight="1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3.5" customHeight="1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3.5" customHeight="1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3.5" customHeight="1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3.5" customHeight="1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3.5" customHeight="1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3.5" customHeight="1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3.5" customHeight="1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3.5" customHeight="1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3.5" customHeight="1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3.5" customHeight="1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3.5" customHeight="1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3.5" customHeight="1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3.5" customHeight="1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3.5" customHeight="1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3.5" customHeight="1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3.5" customHeight="1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3.5" customHeight="1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3.5" customHeight="1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3.5" customHeight="1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3.5" customHeight="1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3.5" customHeight="1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3.5" customHeight="1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3.5" customHeight="1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3.5" customHeight="1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3.5" customHeight="1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3.5" customHeight="1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3.5" customHeight="1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3.5" customHeight="1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3.5" customHeight="1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3.5" customHeight="1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3.5" customHeight="1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3.5" customHeight="1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3.5" customHeight="1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3.5" customHeight="1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3.5" customHeight="1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3.5" customHeight="1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3.5" customHeight="1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3.5" customHeight="1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3.5" customHeight="1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3.5" customHeight="1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3.5" customHeight="1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3.5" customHeight="1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3.5" customHeight="1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3.5" customHeight="1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3.5" customHeight="1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3.5" customHeight="1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3.5" customHeight="1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3.5" customHeight="1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3.5" customHeight="1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3.5" customHeight="1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3.5" customHeight="1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3.5" customHeight="1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3.5" customHeight="1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3.5" customHeight="1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3.5" customHeight="1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3.5" customHeight="1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3.5" customHeight="1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3.5" customHeight="1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3.5" customHeight="1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3.5" customHeight="1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3.5" customHeight="1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3.5" customHeight="1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3.5" customHeight="1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3.5" customHeight="1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3.5" customHeight="1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3.5" customHeight="1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3.5" customHeight="1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3.5" customHeight="1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3.5" customHeight="1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3.5" customHeight="1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3.5" customHeight="1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3.5" customHeight="1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3.5" customHeight="1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3.5" customHeight="1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3.5" customHeight="1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3.5" customHeight="1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3.5" customHeight="1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3.5" customHeight="1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3.5" customHeight="1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3.5" customHeight="1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3.5" customHeight="1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3.5" customHeight="1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3.5" customHeight="1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3.5" customHeight="1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3.5" customHeight="1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3.5" customHeight="1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3.5" customHeight="1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3.5" customHeight="1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3.5" customHeight="1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3.5" customHeight="1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3.5" customHeight="1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3.5" customHeight="1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3.5" customHeight="1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3.5" customHeight="1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3.5" customHeight="1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3.5" customHeight="1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3.5" customHeight="1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3.5" customHeight="1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3.5" customHeight="1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3.5" customHeight="1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3.5" customHeight="1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3.5" customHeight="1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3.5" customHeight="1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3.5" customHeight="1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3.5" customHeight="1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3.5" customHeight="1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3.5" customHeight="1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3.5" customHeight="1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3.5" customHeight="1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3.5" customHeight="1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3.5" customHeight="1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3.5" customHeight="1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3.5" customHeight="1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3.5" customHeight="1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3.5" customHeight="1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3.5" customHeight="1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3.5" customHeight="1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3.5" customHeight="1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3.5" customHeight="1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3.5" customHeight="1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3.5" customHeight="1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3.5" customHeight="1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3.5" customHeight="1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3.5" customHeight="1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3.5" customHeight="1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3.5" customHeight="1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3.5" customHeight="1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3.5" customHeight="1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3.5" customHeight="1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3.5" customHeight="1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3.5" customHeight="1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3.5" customHeight="1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3.5" customHeight="1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3.5" customHeight="1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3.5" customHeight="1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3.5" customHeight="1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3.5" customHeight="1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3.5" customHeight="1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3.5" customHeight="1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3.5" customHeight="1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3.5" customHeight="1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3.5" customHeight="1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3.5" customHeight="1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3.5" customHeight="1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3.5" customHeight="1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3.5" customHeight="1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3.5" customHeight="1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3.5" customHeight="1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3.5" customHeight="1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3.5" customHeight="1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3.5" customHeight="1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3.5" customHeight="1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3.5" customHeight="1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3.5" customHeight="1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3.5" customHeight="1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3.5" customHeight="1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3.5" customHeight="1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3.5" customHeight="1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3.5" customHeight="1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3.5" customHeight="1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3.5" customHeight="1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3.5" customHeight="1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3.5" customHeight="1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3.5" customHeight="1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3.5" customHeight="1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3.5" customHeight="1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3.5" customHeight="1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3.5" customHeight="1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3.5" customHeight="1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3.5" customHeight="1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3.5" customHeight="1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3.5" customHeight="1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3.5" customHeight="1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3.5" customHeight="1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3.5" customHeight="1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3.5" customHeight="1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3.5" customHeight="1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3.5" customHeight="1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3.5" customHeight="1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3.5" customHeight="1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3.5" customHeight="1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3.5" customHeight="1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3.5" customHeight="1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3.5" customHeight="1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3.5" customHeight="1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3.5" customHeight="1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3.5" customHeight="1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3.5" customHeight="1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3.5" customHeight="1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3.5" customHeight="1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3.5" customHeight="1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3.5" customHeight="1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3.5" customHeight="1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3.5" customHeight="1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3.5" customHeight="1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3.5" customHeight="1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3.5" customHeight="1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3.5" customHeight="1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3.5" customHeight="1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3.5" customHeight="1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3.5" customHeight="1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3.5" customHeight="1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3.5" customHeight="1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3.5" customHeight="1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3.5" customHeight="1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3.5" customHeight="1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3.5" customHeight="1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3.5" customHeight="1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3.5" customHeight="1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3.5" customHeight="1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3.5" customHeight="1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3.5" customHeight="1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3.5" customHeight="1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3.5" customHeight="1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3.5" customHeight="1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3.5" customHeight="1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3.5" customHeight="1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3.5" customHeight="1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3.5" customHeight="1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3.5" customHeight="1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3.5" customHeight="1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3.5" customHeight="1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3.5" customHeight="1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3.5" customHeight="1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3.5" customHeight="1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3.5" customHeight="1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3.5" customHeight="1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3.5" customHeight="1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3.5" customHeight="1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3.5" customHeight="1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3.5" customHeight="1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3.5" customHeight="1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3.5" customHeight="1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3.5" customHeight="1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3.5" customHeight="1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3.5" customHeight="1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3.5" customHeight="1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3.5" customHeight="1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3.5" customHeight="1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3.5" customHeight="1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3.5" customHeight="1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3.5" customHeight="1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3.5" customHeight="1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3.5" customHeight="1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3.5" customHeight="1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3.5" customHeight="1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3.5" customHeight="1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3.5" customHeight="1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3.5" customHeight="1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3.5" customHeight="1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3.5" customHeight="1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3.5" customHeight="1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3.5" customHeight="1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3.5" customHeight="1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3.5" customHeight="1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3.5" customHeight="1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3.5" customHeight="1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3.5" customHeight="1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3.5" customHeight="1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3.5" customHeight="1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3.5" customHeight="1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3.5" customHeight="1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3.5" customHeight="1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3.5" customHeight="1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3.5" customHeight="1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3.5" customHeight="1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3.5" customHeight="1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3.5" customHeight="1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3.5" customHeight="1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3.5" customHeight="1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3.5" customHeight="1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3.5" customHeight="1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3.5" customHeight="1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3.5" customHeight="1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3.5" customHeight="1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3.5" customHeight="1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3.5" customHeight="1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3.5" customHeight="1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3.5" customHeight="1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3.5" customHeight="1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3.5" customHeight="1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3.5" customHeight="1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3.5" customHeight="1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3.5" customHeight="1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3.5" customHeight="1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3.5" customHeight="1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3.5" customHeight="1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3.5" customHeight="1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3.5" customHeight="1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3.5" customHeight="1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3.5" customHeight="1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3.5" customHeight="1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3.5" customHeight="1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3.5" customHeight="1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3.5" customHeight="1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3.5" customHeight="1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3.5" customHeight="1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3.5" customHeight="1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3.5" customHeight="1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3.5" customHeight="1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3.5" customHeight="1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3.5" customHeight="1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3.5" customHeight="1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3.5" customHeight="1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3.5" customHeight="1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3.5" customHeight="1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3.5" customHeight="1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3.5" customHeight="1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3.5" customHeight="1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3.5" customHeight="1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3.5" customHeight="1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3.5" customHeight="1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3.5" customHeight="1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3.5" customHeight="1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3.5" customHeight="1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3.5" customHeight="1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3.5" customHeight="1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3.5" customHeight="1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3.5" customHeight="1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3.5" customHeight="1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3.5" customHeight="1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3.5" customHeight="1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3.5" customHeight="1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3.5" customHeight="1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3.5" customHeight="1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3.5" customHeight="1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3.5" customHeight="1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3.5" customHeight="1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3.5" customHeight="1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3.5" customHeight="1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3.5" customHeight="1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3.5" customHeight="1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3.5" customHeight="1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3.5" customHeight="1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3.5" customHeight="1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3.5" customHeight="1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3.5" customHeight="1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3.5" customHeight="1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3.5" customHeight="1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3.5" customHeight="1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3.5" customHeight="1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3.5" customHeight="1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3.5" customHeight="1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3.5" customHeight="1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3.5" customHeight="1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3.5" customHeight="1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3.5" customHeight="1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3.5" customHeight="1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3.5" customHeight="1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3.5" customHeight="1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3.5" customHeight="1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3.5" customHeight="1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3.5" customHeight="1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3.5" customHeight="1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3.5" customHeight="1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3.5" customHeight="1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3.5" customHeight="1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3.5" customHeight="1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3.5" customHeight="1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3.5" customHeight="1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3.5" customHeight="1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3.5" customHeight="1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3.5" customHeight="1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3.5" customHeight="1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3.5" customHeight="1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3.5" customHeight="1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3.5" customHeight="1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3.5" customHeight="1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3.5" customHeight="1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3.5" customHeight="1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3.5" customHeight="1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3.5" customHeight="1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3.5" customHeight="1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3.5" customHeight="1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3.5" customHeight="1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3.5" customHeight="1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3.5" customHeight="1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3.5" customHeight="1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3.5" customHeight="1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3.5" customHeight="1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3.5" customHeight="1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3.5" customHeight="1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3.5" customHeight="1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3.5" customHeight="1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3.5" customHeight="1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3.5" customHeight="1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3.5" customHeight="1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3.5" customHeight="1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3.5" customHeight="1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3.5" customHeight="1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3.5" customHeight="1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3.5" customHeight="1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3.5" customHeight="1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3.5" customHeight="1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3.5" customHeight="1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3.5" customHeight="1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3.5" customHeight="1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3.5" customHeight="1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3.5" customHeight="1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3.5" customHeight="1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3.5" customHeight="1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phoneticPr fontId="18"/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1" width="3.125" customWidth="1"/>
    <col min="2" max="2" width="11" customWidth="1"/>
    <col min="3" max="3" width="6.375" customWidth="1"/>
    <col min="4" max="17" width="7" customWidth="1"/>
    <col min="18" max="18" width="3.375" customWidth="1"/>
    <col min="19" max="19" width="9" customWidth="1"/>
    <col min="20" max="20" width="6.25" customWidth="1"/>
    <col min="21" max="23" width="9" customWidth="1"/>
    <col min="24" max="26" width="8" customWidth="1"/>
  </cols>
  <sheetData>
    <row r="1" spans="1:26" ht="19.5" customHeight="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9.5" customHeight="1">
      <c r="A2" s="191"/>
      <c r="B2" s="192" t="s">
        <v>199</v>
      </c>
      <c r="C2" s="191" t="s">
        <v>200</v>
      </c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20" t="s">
        <v>149</v>
      </c>
      <c r="T2" s="20">
        <f>COUNT(C5:N56)</f>
        <v>493</v>
      </c>
      <c r="U2" s="191"/>
      <c r="V2" s="191"/>
      <c r="W2" s="191"/>
      <c r="X2" s="191"/>
      <c r="Y2" s="191"/>
      <c r="Z2" s="191"/>
    </row>
    <row r="3" spans="1:26" ht="19.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 t="s">
        <v>191</v>
      </c>
      <c r="P3" s="20"/>
      <c r="Q3" s="20"/>
      <c r="R3" s="20"/>
      <c r="S3" s="20" t="s">
        <v>178</v>
      </c>
      <c r="T3" s="29">
        <f>COUNTBLANK(C5:N56)-12*6</f>
        <v>59</v>
      </c>
      <c r="U3" s="20"/>
      <c r="V3" s="20"/>
      <c r="W3" s="20"/>
      <c r="X3" s="20"/>
      <c r="Y3" s="20"/>
      <c r="Z3" s="20"/>
    </row>
    <row r="4" spans="1:26" ht="19.5" customHeight="1">
      <c r="A4" s="89"/>
      <c r="B4" s="194" t="s">
        <v>1</v>
      </c>
      <c r="C4" s="195" t="s">
        <v>152</v>
      </c>
      <c r="D4" s="196" t="s">
        <v>153</v>
      </c>
      <c r="E4" s="196" t="s">
        <v>154</v>
      </c>
      <c r="F4" s="196" t="s">
        <v>155</v>
      </c>
      <c r="G4" s="196" t="s">
        <v>156</v>
      </c>
      <c r="H4" s="196" t="s">
        <v>157</v>
      </c>
      <c r="I4" s="196" t="s">
        <v>158</v>
      </c>
      <c r="J4" s="196" t="s">
        <v>159</v>
      </c>
      <c r="K4" s="196" t="s">
        <v>160</v>
      </c>
      <c r="L4" s="196" t="s">
        <v>161</v>
      </c>
      <c r="M4" s="196" t="s">
        <v>162</v>
      </c>
      <c r="N4" s="197" t="s">
        <v>163</v>
      </c>
      <c r="O4" s="251" t="s">
        <v>165</v>
      </c>
      <c r="P4" s="252" t="s">
        <v>166</v>
      </c>
      <c r="Q4" s="253" t="s">
        <v>167</v>
      </c>
      <c r="R4" s="20"/>
      <c r="S4" s="20"/>
      <c r="T4" s="20"/>
      <c r="U4" s="20"/>
      <c r="V4" s="20"/>
      <c r="W4" s="20"/>
      <c r="X4" s="20"/>
      <c r="Y4" s="20"/>
      <c r="Z4" s="20"/>
    </row>
    <row r="5" spans="1:26" ht="19.5" customHeight="1">
      <c r="A5" s="97">
        <v>1</v>
      </c>
      <c r="B5" s="203" t="s">
        <v>2</v>
      </c>
      <c r="C5" s="256">
        <v>2.328133462235578</v>
      </c>
      <c r="D5" s="257">
        <v>2.0861002080655844</v>
      </c>
      <c r="E5" s="257">
        <v>2.5572940641243145</v>
      </c>
      <c r="F5" s="257">
        <v>0.55010177216930456</v>
      </c>
      <c r="G5" s="257">
        <v>0.49343879568369486</v>
      </c>
      <c r="H5" s="257">
        <v>1.4378151643522759</v>
      </c>
      <c r="I5" s="257">
        <v>4.5224953301235953</v>
      </c>
      <c r="J5" s="257">
        <v>3.7926422334126655</v>
      </c>
      <c r="K5" s="257">
        <v>5.4196051694756315</v>
      </c>
      <c r="L5" s="257">
        <v>4.1836385162901895</v>
      </c>
      <c r="M5" s="257">
        <v>3.7112886119194894</v>
      </c>
      <c r="N5" s="258">
        <v>3.6999382445948203</v>
      </c>
      <c r="O5" s="259">
        <f>MAX(C5:N5)</f>
        <v>5.4196051694756315</v>
      </c>
      <c r="P5" s="260">
        <f>MIN(C5:N5)</f>
        <v>0.49343879568369486</v>
      </c>
      <c r="Q5" s="259">
        <f>(mm!C5*K!C5+mm!D5*K!D5+mm!E5*K!E5+mm!F5*K!F5+mm!G5*K!G5+mm!H5*K!H5+mm!I5*K!I5+mm!J5*K!J5+mm!K5*K!K5+mm!L5*K!L5+mm!M5*K!M5+mm!N5*K!N5)/mm!O5</f>
        <v>2.7209130139799322</v>
      </c>
      <c r="R5" s="20"/>
      <c r="S5" s="184" t="s">
        <v>179</v>
      </c>
      <c r="T5" s="20"/>
      <c r="U5" s="20"/>
      <c r="V5" s="20"/>
      <c r="W5" s="20"/>
      <c r="X5" s="20"/>
      <c r="Y5" s="20"/>
      <c r="Z5" s="20"/>
    </row>
    <row r="6" spans="1:26" ht="19.5" customHeight="1">
      <c r="A6" s="110">
        <v>2</v>
      </c>
      <c r="B6" s="203" t="s">
        <v>3</v>
      </c>
      <c r="C6" s="256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8"/>
      <c r="O6" s="256"/>
      <c r="P6" s="257"/>
      <c r="Q6" s="256"/>
      <c r="R6" s="20"/>
      <c r="S6" s="187" t="s">
        <v>180</v>
      </c>
      <c r="T6" s="20"/>
      <c r="U6" s="20"/>
      <c r="V6" s="20"/>
      <c r="W6" s="20"/>
      <c r="X6" s="20"/>
      <c r="Y6" s="20"/>
      <c r="Z6" s="20"/>
    </row>
    <row r="7" spans="1:26" ht="19.5" customHeight="1">
      <c r="A7" s="110">
        <v>3</v>
      </c>
      <c r="B7" s="203" t="s">
        <v>4</v>
      </c>
      <c r="C7" s="256">
        <v>1.2</v>
      </c>
      <c r="D7" s="257">
        <v>1.2</v>
      </c>
      <c r="E7" s="257">
        <v>0.7</v>
      </c>
      <c r="F7" s="257">
        <v>0.4</v>
      </c>
      <c r="G7" s="257">
        <v>1.4</v>
      </c>
      <c r="H7" s="257">
        <v>1</v>
      </c>
      <c r="I7" s="257">
        <v>2.2999999999999998</v>
      </c>
      <c r="J7" s="257">
        <v>4.5</v>
      </c>
      <c r="K7" s="257">
        <v>4.0999999999999996</v>
      </c>
      <c r="L7" s="257">
        <v>3.6</v>
      </c>
      <c r="M7" s="257">
        <v>3</v>
      </c>
      <c r="N7" s="258">
        <v>2</v>
      </c>
      <c r="O7" s="256">
        <f t="shared" ref="O7:O12" si="0">MAX(C7:N7)</f>
        <v>4.5</v>
      </c>
      <c r="P7" s="257">
        <f t="shared" ref="P7:P12" si="1">MIN(C7:N7)</f>
        <v>0.4</v>
      </c>
      <c r="Q7" s="256">
        <f>(mm!C7*K!C7+mm!D7*K!D7+mm!E7*K!E7+mm!F7*K!F7+mm!G7*K!G7+mm!H7*K!H7+mm!I7*K!I7+mm!J7*K!J7+mm!K7*K!K7+mm!L7*K!L7+mm!M7*K!M7+mm!N7*K!N7)/mm!O7</f>
        <v>1.831774909374259</v>
      </c>
      <c r="R7" s="20"/>
      <c r="S7" s="205" t="s">
        <v>174</v>
      </c>
      <c r="T7" s="20"/>
      <c r="U7" s="20"/>
      <c r="V7" s="20"/>
      <c r="W7" s="20"/>
      <c r="X7" s="20"/>
      <c r="Y7" s="20"/>
      <c r="Z7" s="20"/>
    </row>
    <row r="8" spans="1:26" ht="19.5" customHeight="1">
      <c r="A8" s="110">
        <v>4</v>
      </c>
      <c r="B8" s="203" t="s">
        <v>5</v>
      </c>
      <c r="C8" s="256"/>
      <c r="D8" s="257"/>
      <c r="E8" s="257"/>
      <c r="F8" s="257"/>
      <c r="G8" s="257"/>
      <c r="H8" s="257"/>
      <c r="I8" s="257">
        <v>2.1</v>
      </c>
      <c r="J8" s="257">
        <v>3</v>
      </c>
      <c r="K8" s="257">
        <v>3.2</v>
      </c>
      <c r="L8" s="257">
        <v>1.1000000000000001</v>
      </c>
      <c r="M8" s="257">
        <v>5.9</v>
      </c>
      <c r="N8" s="258">
        <v>3.2</v>
      </c>
      <c r="O8" s="256">
        <f t="shared" si="0"/>
        <v>5.9</v>
      </c>
      <c r="P8" s="257">
        <f t="shared" si="1"/>
        <v>1.1000000000000001</v>
      </c>
      <c r="Q8" s="263">
        <f>(mm!C8*K!C8+mm!D8*K!D8+mm!E8*K!E8+mm!F8*K!F8+mm!G8*K!G8+mm!H8*K!H8+mm!I8*K!I8+mm!J8*K!J8+mm!K8*K!K8+mm!L8*K!L8+mm!M8*K!M8+mm!N8*K!N8)/mm!O8</f>
        <v>2.820688486282203</v>
      </c>
      <c r="R8" s="20"/>
      <c r="S8" s="206" t="s">
        <v>181</v>
      </c>
      <c r="T8" s="20"/>
      <c r="U8" s="20"/>
      <c r="V8" s="20"/>
      <c r="W8" s="20"/>
      <c r="X8" s="20"/>
      <c r="Y8" s="20"/>
      <c r="Z8" s="20"/>
    </row>
    <row r="9" spans="1:26" ht="19.5" customHeight="1">
      <c r="A9" s="110">
        <v>5</v>
      </c>
      <c r="B9" s="203" t="s">
        <v>6</v>
      </c>
      <c r="C9" s="256"/>
      <c r="D9" s="257"/>
      <c r="E9" s="257">
        <v>3.4</v>
      </c>
      <c r="F9" s="257"/>
      <c r="G9" s="257">
        <v>1.5</v>
      </c>
      <c r="H9" s="257"/>
      <c r="I9" s="257">
        <v>3.1</v>
      </c>
      <c r="J9" s="257"/>
      <c r="K9" s="257"/>
      <c r="L9" s="257"/>
      <c r="M9" s="257">
        <v>7.4</v>
      </c>
      <c r="N9" s="258"/>
      <c r="O9" s="256">
        <f t="shared" si="0"/>
        <v>7.4</v>
      </c>
      <c r="P9" s="257">
        <f t="shared" si="1"/>
        <v>1.5</v>
      </c>
      <c r="Q9" s="263">
        <f>(mm!C9*K!C9+mm!D9*K!D9+mm!E9*K!E9+mm!F9*K!F9+mm!G9*K!G9+mm!H9*K!H9+mm!I9*K!I9+mm!J9*K!J9+mm!K9*K!K9+mm!L9*K!L9+mm!M9*K!M9+mm!N9*K!N9)/mm!O9</f>
        <v>4.1980718667835228</v>
      </c>
      <c r="R9" s="20"/>
      <c r="S9" s="20"/>
      <c r="T9" s="20"/>
      <c r="U9" s="20"/>
      <c r="V9" s="20"/>
      <c r="W9" s="20"/>
      <c r="X9" s="20"/>
      <c r="Y9" s="20"/>
      <c r="Z9" s="20"/>
    </row>
    <row r="10" spans="1:26" ht="19.5" customHeight="1">
      <c r="A10" s="110">
        <v>6</v>
      </c>
      <c r="B10" s="203" t="s">
        <v>7</v>
      </c>
      <c r="C10" s="264">
        <v>3.2078260869565218</v>
      </c>
      <c r="D10" s="257">
        <v>0.92956088727931185</v>
      </c>
      <c r="E10" s="257">
        <v>0.4853359922785434</v>
      </c>
      <c r="F10" s="257">
        <v>0.50921619969536314</v>
      </c>
      <c r="G10" s="257">
        <v>0.42147371809775902</v>
      </c>
      <c r="H10" s="257">
        <v>0.66926689071958256</v>
      </c>
      <c r="I10" s="257">
        <v>0.9868298369388816</v>
      </c>
      <c r="J10" s="257">
        <v>1.8121199865183684</v>
      </c>
      <c r="K10" s="257">
        <v>2.4088227709465344</v>
      </c>
      <c r="L10" s="257">
        <v>0.81875035643312433</v>
      </c>
      <c r="M10" s="257">
        <v>3.2573261398380873</v>
      </c>
      <c r="N10" s="258">
        <v>2.7499611652639926</v>
      </c>
      <c r="O10" s="256">
        <f t="shared" si="0"/>
        <v>3.2573261398380873</v>
      </c>
      <c r="P10" s="257">
        <f t="shared" si="1"/>
        <v>0.42147371809775902</v>
      </c>
      <c r="Q10" s="256">
        <f>(mm!C10*K!C10+mm!D10*K!D10+mm!E10*K!E10+mm!F10*K!F10+mm!G10*K!G10+mm!H10*K!H10+mm!I10*K!I10+mm!J10*K!J10+mm!K10*K!K10+mm!L10*K!L10+mm!M10*K!M10+mm!N10*K!N10)/mm!O10</f>
        <v>1.2069410585657701</v>
      </c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9.5" customHeight="1">
      <c r="A11" s="110">
        <v>7</v>
      </c>
      <c r="B11" s="203" t="s">
        <v>8</v>
      </c>
      <c r="C11" s="256">
        <v>1.8</v>
      </c>
      <c r="D11" s="257">
        <v>9</v>
      </c>
      <c r="E11" s="257">
        <v>0.5</v>
      </c>
      <c r="F11" s="257">
        <v>0.8</v>
      </c>
      <c r="G11" s="257">
        <v>1.3</v>
      </c>
      <c r="H11" s="257">
        <v>0.4</v>
      </c>
      <c r="I11" s="257">
        <v>0.8</v>
      </c>
      <c r="J11" s="257">
        <v>1.4</v>
      </c>
      <c r="K11" s="257">
        <v>2.5</v>
      </c>
      <c r="L11" s="265"/>
      <c r="M11" s="257">
        <v>1.5</v>
      </c>
      <c r="N11" s="258">
        <v>1.5</v>
      </c>
      <c r="O11" s="256">
        <f t="shared" si="0"/>
        <v>9</v>
      </c>
      <c r="P11" s="257">
        <f t="shared" si="1"/>
        <v>0.4</v>
      </c>
      <c r="Q11" s="256">
        <f>(mm!C11*K!C11+mm!D11*K!D11+mm!E11*K!E11+mm!F11*K!F11+mm!G11*K!G11+mm!H11*K!H11+mm!I11*K!I11+mm!J11*K!J11+mm!K11*K!K11+mm!L11*K!L11+mm!M11*K!M11+mm!N11*K!N11)/mm!O11</f>
        <v>1.1539759652262849</v>
      </c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9.5" customHeight="1">
      <c r="A12" s="110">
        <v>8</v>
      </c>
      <c r="B12" s="207" t="s">
        <v>10</v>
      </c>
      <c r="C12" s="256">
        <v>2.9756830268339214</v>
      </c>
      <c r="D12" s="257">
        <v>3.6246246426959536</v>
      </c>
      <c r="E12" s="257">
        <v>3.9942189503556027</v>
      </c>
      <c r="F12" s="257">
        <v>0.47871211659236435</v>
      </c>
      <c r="G12" s="257">
        <v>0.61445999258474526</v>
      </c>
      <c r="H12" s="257">
        <v>1.9623370746163846</v>
      </c>
      <c r="I12" s="257">
        <v>3.7363042580191719</v>
      </c>
      <c r="J12" s="257">
        <v>5.5256164402736294</v>
      </c>
      <c r="K12" s="257">
        <v>11.312255407551945</v>
      </c>
      <c r="L12" s="257">
        <v>7.9316725287465912</v>
      </c>
      <c r="M12" s="257">
        <v>9.4847742152051016</v>
      </c>
      <c r="N12" s="258">
        <v>5.9126190967565666</v>
      </c>
      <c r="O12" s="266">
        <f t="shared" si="0"/>
        <v>11.312255407551945</v>
      </c>
      <c r="P12" s="267">
        <f t="shared" si="1"/>
        <v>0.47871211659236435</v>
      </c>
      <c r="Q12" s="256">
        <f>(mm!C12*K!C12+mm!D12*K!D12+mm!E12*K!E12+mm!F12*K!F12+mm!G12*K!G12+mm!H12*K!H12+mm!I12*K!I12+mm!J12*K!J12+mm!K12*K!K12+mm!L12*K!L12+mm!M12*K!M12+mm!N12*K!N12)/mm!O12</f>
        <v>4.5346975513876382</v>
      </c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9.5" customHeight="1">
      <c r="A13" s="124">
        <v>9</v>
      </c>
      <c r="B13" s="211" t="s">
        <v>11</v>
      </c>
      <c r="C13" s="268"/>
      <c r="D13" s="269"/>
      <c r="E13" s="269"/>
      <c r="F13" s="269"/>
      <c r="G13" s="269"/>
      <c r="H13" s="269"/>
      <c r="I13" s="269"/>
      <c r="J13" s="269"/>
      <c r="K13" s="269"/>
      <c r="L13" s="269"/>
      <c r="M13" s="269"/>
      <c r="N13" s="270"/>
      <c r="O13" s="268"/>
      <c r="P13" s="269"/>
      <c r="Q13" s="268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9.5" customHeight="1">
      <c r="A14" s="97">
        <v>10</v>
      </c>
      <c r="B14" s="213" t="s">
        <v>12</v>
      </c>
      <c r="C14" s="271">
        <v>2.0499999999999998</v>
      </c>
      <c r="D14" s="272">
        <v>3.07</v>
      </c>
      <c r="E14" s="273">
        <v>2.2999999999999998</v>
      </c>
      <c r="F14" s="273">
        <v>1.02</v>
      </c>
      <c r="G14" s="273">
        <v>5.88</v>
      </c>
      <c r="H14" s="273"/>
      <c r="I14" s="273"/>
      <c r="J14" s="273"/>
      <c r="K14" s="273">
        <v>2.81</v>
      </c>
      <c r="L14" s="272">
        <v>1.02</v>
      </c>
      <c r="M14" s="273">
        <v>5.1100000000000003</v>
      </c>
      <c r="N14" s="274">
        <v>2.81</v>
      </c>
      <c r="O14" s="275">
        <f t="shared" ref="O14:O15" si="2">MAX(C14:N14)</f>
        <v>5.88</v>
      </c>
      <c r="P14" s="273">
        <f t="shared" ref="P14:P15" si="3">MIN(C14:N14)</f>
        <v>1.02</v>
      </c>
      <c r="Q14" s="271">
        <f>(mm!C14*K!C14+mm!D14*K!D14+mm!E14*K!E14+mm!F14*K!F14+mm!G14*K!G14+mm!H14*K!H14+mm!I14*K!I14+mm!J14*K!J14+mm!K14*K!K14+mm!L14*K!L14+mm!M14*K!M14+mm!N14*K!N14)/mm!O14</f>
        <v>1.9114994400895855</v>
      </c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9.5" customHeight="1">
      <c r="A15" s="110">
        <v>11</v>
      </c>
      <c r="B15" s="203" t="s">
        <v>13</v>
      </c>
      <c r="C15" s="263">
        <v>2.4296675191815855</v>
      </c>
      <c r="D15" s="276">
        <v>1.8414322250639386</v>
      </c>
      <c r="E15" s="257">
        <v>1.1074168797953963</v>
      </c>
      <c r="F15" s="257">
        <v>0.59947892200358388</v>
      </c>
      <c r="G15" s="257">
        <v>1.8925831202046035</v>
      </c>
      <c r="H15" s="257">
        <v>2.0716112531969308</v>
      </c>
      <c r="I15" s="257">
        <v>2.4808184143222505</v>
      </c>
      <c r="J15" s="257">
        <v>1.9948849104859334</v>
      </c>
      <c r="K15" s="257">
        <v>0.46035805626598464</v>
      </c>
      <c r="L15" s="276">
        <v>0.99744245524296671</v>
      </c>
      <c r="M15" s="257">
        <v>2.4552429667519182</v>
      </c>
      <c r="N15" s="258">
        <v>2.8132992327365729</v>
      </c>
      <c r="O15" s="256">
        <f t="shared" si="2"/>
        <v>2.8132992327365729</v>
      </c>
      <c r="P15" s="257">
        <f t="shared" si="3"/>
        <v>0.46035805626598464</v>
      </c>
      <c r="Q15" s="256">
        <f>(mm!C15*K!C15+mm!D15*K!D15+mm!E15*K!E15+mm!F15*K!F15+mm!G15*K!G15+mm!H15*K!H15+mm!I15*K!I15+mm!J15*K!J15+mm!K15*K!K15+mm!L15*K!L15+mm!M15*K!M15+mm!N15*K!N15)/mm!O15</f>
        <v>1.6248911276880538</v>
      </c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9.5" customHeight="1">
      <c r="A16" s="110">
        <v>12</v>
      </c>
      <c r="B16" s="203" t="s">
        <v>14</v>
      </c>
      <c r="C16" s="256"/>
      <c r="D16" s="257"/>
      <c r="E16" s="257"/>
      <c r="F16" s="257"/>
      <c r="G16" s="257"/>
      <c r="H16" s="257"/>
      <c r="I16" s="257"/>
      <c r="J16" s="257"/>
      <c r="K16" s="257"/>
      <c r="L16" s="257"/>
      <c r="M16" s="257"/>
      <c r="N16" s="258"/>
      <c r="O16" s="256"/>
      <c r="P16" s="257"/>
      <c r="Q16" s="256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9.5" customHeight="1">
      <c r="A17" s="110">
        <v>13</v>
      </c>
      <c r="B17" s="203" t="s">
        <v>15</v>
      </c>
      <c r="C17" s="263">
        <v>0.5245578994333272</v>
      </c>
      <c r="D17" s="276">
        <v>1.7442642730077011</v>
      </c>
      <c r="E17" s="257">
        <v>0.94020551824581289</v>
      </c>
      <c r="F17" s="257">
        <v>0.33344938876681068</v>
      </c>
      <c r="G17" s="257">
        <v>0.77953335699710935</v>
      </c>
      <c r="H17" s="257">
        <v>0.32133801807530799</v>
      </c>
      <c r="I17" s="257">
        <v>0.51768428186808368</v>
      </c>
      <c r="J17" s="257">
        <v>0.66686197968216754</v>
      </c>
      <c r="K17" s="257">
        <v>2.0063985806098472</v>
      </c>
      <c r="L17" s="276">
        <v>0.4706164370281718</v>
      </c>
      <c r="M17" s="265">
        <v>14.066496163682865</v>
      </c>
      <c r="N17" s="258"/>
      <c r="O17" s="256">
        <f>MAX(C17:N17)</f>
        <v>14.066496163682865</v>
      </c>
      <c r="P17" s="257">
        <f>MIN(C17:N17)</f>
        <v>0.32133801807530799</v>
      </c>
      <c r="Q17" s="256">
        <f>(mm!C17*K!C17+mm!D17*K!D17+mm!E17*K!E17+mm!F17*K!F17+mm!G17*K!G17+mm!H17*K!H17+mm!I17*K!I17+mm!J17*K!J17+mm!K17*K!K17+mm!L17*K!L17+mm!M17*K!M17+mm!N17*K!N17)/mm!O17</f>
        <v>0.63353829606786927</v>
      </c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9.5" customHeight="1">
      <c r="A18" s="110">
        <v>14</v>
      </c>
      <c r="B18" s="203" t="s">
        <v>16</v>
      </c>
      <c r="C18" s="256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8"/>
      <c r="O18" s="256"/>
      <c r="P18" s="257"/>
      <c r="Q18" s="256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9.5" customHeight="1">
      <c r="A19" s="110">
        <v>15</v>
      </c>
      <c r="B19" s="203" t="s">
        <v>17</v>
      </c>
      <c r="C19" s="256">
        <v>5.8826087067724169</v>
      </c>
      <c r="D19" s="276">
        <v>7.4172022824521777</v>
      </c>
      <c r="E19" s="257">
        <v>7.4172022824521777</v>
      </c>
      <c r="F19" s="257">
        <v>0</v>
      </c>
      <c r="G19" s="257">
        <v>0</v>
      </c>
      <c r="H19" s="257">
        <v>0</v>
      </c>
      <c r="I19" s="257">
        <v>8.184499070292059</v>
      </c>
      <c r="J19" s="257">
        <v>0</v>
      </c>
      <c r="K19" s="257">
        <v>0.26328811347446879</v>
      </c>
      <c r="L19" s="257">
        <v>0</v>
      </c>
      <c r="M19" s="257">
        <v>0</v>
      </c>
      <c r="N19" s="258">
        <v>0</v>
      </c>
      <c r="O19" s="256">
        <f t="shared" ref="O19:O29" si="4">MAX(C19:N19)</f>
        <v>8.184499070292059</v>
      </c>
      <c r="P19" s="257">
        <f t="shared" ref="P19:P29" si="5">MIN(C19:N19)</f>
        <v>0</v>
      </c>
      <c r="Q19" s="256">
        <f>(mm!C19*K!C19+mm!D19*K!D19+mm!E19*K!E19+mm!F19*K!F19+mm!G19*K!G19+mm!H19*K!H19+mm!I19*K!I19+mm!J19*K!J19+mm!K19*K!K19+mm!L19*K!L19+mm!M19*K!M19+mm!N19*K!N19)/mm!O19</f>
        <v>3.0529808640644092</v>
      </c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9.5" customHeight="1">
      <c r="A20" s="110">
        <v>16</v>
      </c>
      <c r="B20" s="203" t="s">
        <v>18</v>
      </c>
      <c r="C20" s="256">
        <v>8.6960302621853121</v>
      </c>
      <c r="D20" s="257">
        <v>0</v>
      </c>
      <c r="E20" s="257">
        <v>7.9287334743454316</v>
      </c>
      <c r="F20" s="257">
        <v>7.4172022824521777</v>
      </c>
      <c r="G20" s="257">
        <v>7.4172022824521777</v>
      </c>
      <c r="H20" s="257">
        <v>7.9287334743454316</v>
      </c>
      <c r="I20" s="257">
        <v>11.253686221651581</v>
      </c>
      <c r="J20" s="265">
        <v>0</v>
      </c>
      <c r="K20" s="257">
        <v>0</v>
      </c>
      <c r="L20" s="257">
        <v>0</v>
      </c>
      <c r="M20" s="257">
        <v>0</v>
      </c>
      <c r="N20" s="258">
        <v>0</v>
      </c>
      <c r="O20" s="256">
        <f t="shared" si="4"/>
        <v>11.253686221651581</v>
      </c>
      <c r="P20" s="257">
        <f t="shared" si="5"/>
        <v>0</v>
      </c>
      <c r="Q20" s="256">
        <f>(mm!C20*K!C20+mm!D20*K!D20+mm!E20*K!E20+mm!F20*K!F20+mm!G20*K!G20+mm!H20*K!H20+mm!I20*K!I20+mm!J20*K!J20+mm!K20*K!K20+mm!L20*K!L20+mm!M20*K!M20+mm!N20*K!N20)/mm!O20</f>
        <v>5.6862073597765246</v>
      </c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9.5" customHeight="1">
      <c r="A21" s="110">
        <v>17</v>
      </c>
      <c r="B21" s="203" t="s">
        <v>19</v>
      </c>
      <c r="C21" s="263">
        <v>0.58220178841169323</v>
      </c>
      <c r="D21" s="276">
        <v>29.468906085324427</v>
      </c>
      <c r="E21" s="257">
        <v>0.51930292594240657</v>
      </c>
      <c r="F21" s="257">
        <v>0.67108198836958988</v>
      </c>
      <c r="G21" s="257">
        <v>1.0676342972019437</v>
      </c>
      <c r="H21" s="257">
        <v>3.8094275995208182</v>
      </c>
      <c r="I21" s="257">
        <v>1.2931469729315475</v>
      </c>
      <c r="J21" s="257">
        <v>39.715838676813377</v>
      </c>
      <c r="K21" s="257">
        <v>46.072645900024035</v>
      </c>
      <c r="L21" s="276">
        <v>22.363944337062964</v>
      </c>
      <c r="M21" s="257">
        <v>4.4567274225007925</v>
      </c>
      <c r="N21" s="258">
        <v>1.7463530058562118</v>
      </c>
      <c r="O21" s="256">
        <f t="shared" si="4"/>
        <v>46.072645900024035</v>
      </c>
      <c r="P21" s="257">
        <f t="shared" si="5"/>
        <v>0.51930292594240657</v>
      </c>
      <c r="Q21" s="256">
        <f>(mm!C21*K!C21+mm!D21*K!D21+mm!E21*K!E21+mm!F21*K!F21+mm!G21*K!G21+mm!H21*K!H21+mm!I21*K!I21+mm!J21*K!J21+mm!K21*K!K21+mm!L21*K!L21+mm!M21*K!M21+mm!N21*K!N21)/mm!O21</f>
        <v>6.7745654017462069</v>
      </c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9.5" customHeight="1">
      <c r="A22" s="110">
        <v>18</v>
      </c>
      <c r="B22" s="203" t="s">
        <v>20</v>
      </c>
      <c r="C22" s="256">
        <v>1.6</v>
      </c>
      <c r="D22" s="257">
        <v>2.37</v>
      </c>
      <c r="E22" s="257">
        <v>1.28</v>
      </c>
      <c r="F22" s="257">
        <v>1.54</v>
      </c>
      <c r="G22" s="257">
        <v>1.9</v>
      </c>
      <c r="H22" s="257">
        <v>1.1100000000000001</v>
      </c>
      <c r="I22" s="257">
        <v>1.45</v>
      </c>
      <c r="J22" s="257">
        <v>1.45</v>
      </c>
      <c r="K22" s="257">
        <v>3.43</v>
      </c>
      <c r="L22" s="257">
        <v>3.68</v>
      </c>
      <c r="M22" s="257">
        <v>8.18</v>
      </c>
      <c r="N22" s="258">
        <v>3.04</v>
      </c>
      <c r="O22" s="256">
        <f t="shared" si="4"/>
        <v>8.18</v>
      </c>
      <c r="P22" s="257">
        <f t="shared" si="5"/>
        <v>1.1100000000000001</v>
      </c>
      <c r="Q22" s="256">
        <f>(mm!C22*K!C22+mm!D22*K!D22+mm!E22*K!E22+mm!F22*K!F22+mm!G22*K!G22+mm!H22*K!H22+mm!I22*K!I22+mm!J22*K!J22+mm!K22*K!K22+mm!L22*K!L22+mm!M22*K!M22+mm!N22*K!N22)/mm!O22</f>
        <v>1.8113452424352903</v>
      </c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9.5" customHeight="1">
      <c r="A23" s="110">
        <v>19</v>
      </c>
      <c r="B23" s="203" t="s">
        <v>21</v>
      </c>
      <c r="C23" s="263">
        <v>1.7</v>
      </c>
      <c r="D23" s="276">
        <v>1.6</v>
      </c>
      <c r="E23" s="257">
        <v>1.5</v>
      </c>
      <c r="F23" s="257">
        <v>0.8</v>
      </c>
      <c r="G23" s="257">
        <v>1.2</v>
      </c>
      <c r="H23" s="257">
        <v>1</v>
      </c>
      <c r="I23" s="257">
        <v>1.4</v>
      </c>
      <c r="J23" s="257">
        <v>1.6</v>
      </c>
      <c r="K23" s="257">
        <v>2.5</v>
      </c>
      <c r="L23" s="276">
        <v>1.4</v>
      </c>
      <c r="M23" s="257">
        <v>5.4</v>
      </c>
      <c r="N23" s="258">
        <v>4.0999999999999996</v>
      </c>
      <c r="O23" s="256">
        <f t="shared" si="4"/>
        <v>5.4</v>
      </c>
      <c r="P23" s="257">
        <f t="shared" si="5"/>
        <v>0.8</v>
      </c>
      <c r="Q23" s="256">
        <f>(mm!C23*K!C23+mm!D23*K!D23+mm!E23*K!E23+mm!F23*K!F23+mm!G23*K!G23+mm!H23*K!H23+mm!I23*K!I23+mm!J23*K!J23+mm!K23*K!K23+mm!L23*K!L23+mm!M23*K!M23+mm!N23*K!N23)/mm!O23</f>
        <v>1.5504711425206121</v>
      </c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9.5" customHeight="1">
      <c r="A24" s="110">
        <v>20</v>
      </c>
      <c r="B24" s="203" t="s">
        <v>22</v>
      </c>
      <c r="C24" s="263">
        <v>0.6</v>
      </c>
      <c r="D24" s="276">
        <v>1.6</v>
      </c>
      <c r="E24" s="257">
        <v>1.2</v>
      </c>
      <c r="F24" s="257">
        <v>0.2</v>
      </c>
      <c r="G24" s="257">
        <v>0.4</v>
      </c>
      <c r="H24" s="257">
        <v>1</v>
      </c>
      <c r="I24" s="257">
        <v>0.6</v>
      </c>
      <c r="J24" s="257">
        <v>1.4</v>
      </c>
      <c r="K24" s="257">
        <v>1</v>
      </c>
      <c r="L24" s="276">
        <v>0.7</v>
      </c>
      <c r="M24" s="257">
        <v>2.8</v>
      </c>
      <c r="N24" s="258">
        <v>2.2999999999999998</v>
      </c>
      <c r="O24" s="256">
        <f t="shared" si="4"/>
        <v>2.8</v>
      </c>
      <c r="P24" s="257">
        <f t="shared" si="5"/>
        <v>0.2</v>
      </c>
      <c r="Q24" s="256">
        <f>(mm!C24*K!C24+mm!D24*K!D24+mm!E24*K!E24+mm!F24*K!F24+mm!G24*K!G24+mm!H24*K!H24+mm!I24*K!I24+mm!J24*K!J24+mm!K24*K!K24+mm!L24*K!L24+mm!M24*K!M24+mm!N24*K!N24)/mm!O24</f>
        <v>0.86329591639249081</v>
      </c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9.5" customHeight="1">
      <c r="A25" s="124">
        <v>21</v>
      </c>
      <c r="B25" s="207" t="s">
        <v>23</v>
      </c>
      <c r="C25" s="277">
        <v>0.93349039990542726</v>
      </c>
      <c r="D25" s="276">
        <v>1.5222761221036272</v>
      </c>
      <c r="E25" s="267">
        <v>0.75969553118144184</v>
      </c>
      <c r="F25" s="267">
        <v>0.61317028675140128</v>
      </c>
      <c r="G25" s="267">
        <v>0.30288590234049667</v>
      </c>
      <c r="H25" s="267">
        <v>0.59703248769671113</v>
      </c>
      <c r="I25" s="267">
        <v>0.69253980801834347</v>
      </c>
      <c r="J25" s="267">
        <v>0.5538910894076543</v>
      </c>
      <c r="K25" s="267">
        <v>1.2276842805258581</v>
      </c>
      <c r="L25" s="278">
        <v>0.12069929724271075</v>
      </c>
      <c r="M25" s="267">
        <v>0</v>
      </c>
      <c r="N25" s="279">
        <v>0.35807458182004204</v>
      </c>
      <c r="O25" s="266">
        <f t="shared" si="4"/>
        <v>1.5222761221036272</v>
      </c>
      <c r="P25" s="267">
        <f t="shared" si="5"/>
        <v>0</v>
      </c>
      <c r="Q25" s="266">
        <f>(mm!C25*K!C25+mm!D25*K!D25+mm!E25*K!E25+mm!F25*K!F25+mm!G25*K!G25+mm!H25*K!H25+mm!I25*K!I25+mm!J25*K!J25+mm!K25*K!K25+mm!L25*K!L25+mm!M25*K!M25+mm!N25*K!N25)/mm!O25</f>
        <v>0.68187291605944589</v>
      </c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9.5" customHeight="1">
      <c r="A26" s="163">
        <v>22</v>
      </c>
      <c r="B26" s="215" t="s">
        <v>24</v>
      </c>
      <c r="C26" s="259">
        <v>2.06</v>
      </c>
      <c r="D26" s="260">
        <v>3.67</v>
      </c>
      <c r="E26" s="260">
        <v>0.82</v>
      </c>
      <c r="F26" s="260">
        <v>1.21</v>
      </c>
      <c r="G26" s="260">
        <v>1.37</v>
      </c>
      <c r="H26" s="260">
        <v>1.36</v>
      </c>
      <c r="I26" s="260">
        <v>2.12</v>
      </c>
      <c r="J26" s="260">
        <v>4.58</v>
      </c>
      <c r="K26" s="260">
        <v>6.04</v>
      </c>
      <c r="L26" s="260">
        <v>5.92</v>
      </c>
      <c r="M26" s="260">
        <v>6.32</v>
      </c>
      <c r="N26" s="280">
        <v>7.67</v>
      </c>
      <c r="O26" s="259">
        <f t="shared" si="4"/>
        <v>7.67</v>
      </c>
      <c r="P26" s="260">
        <f t="shared" si="5"/>
        <v>0.82</v>
      </c>
      <c r="Q26" s="259">
        <f>(mm!C26*K!C26+mm!D26*K!D26+mm!E26*K!E26+mm!F26*K!F26+mm!G26*K!G26+mm!H26*K!H26+mm!I26*K!I26+mm!J26*K!J26+mm!K26*K!K26+mm!L26*K!L26+mm!M26*K!M26+mm!N26*K!N26)/mm!O26</f>
        <v>3.6676453429893381</v>
      </c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9.5" customHeight="1">
      <c r="A27" s="110">
        <v>23</v>
      </c>
      <c r="B27" s="203" t="s">
        <v>25</v>
      </c>
      <c r="C27" s="256">
        <v>2.2999999999999998</v>
      </c>
      <c r="D27" s="257">
        <v>3.1</v>
      </c>
      <c r="E27" s="257">
        <v>0.8</v>
      </c>
      <c r="F27" s="257">
        <v>1</v>
      </c>
      <c r="G27" s="257">
        <v>0.5</v>
      </c>
      <c r="H27" s="257">
        <v>1</v>
      </c>
      <c r="I27" s="257">
        <v>1</v>
      </c>
      <c r="J27" s="257">
        <v>3.1</v>
      </c>
      <c r="K27" s="257">
        <v>4.3</v>
      </c>
      <c r="L27" s="257">
        <v>5.6</v>
      </c>
      <c r="M27" s="257">
        <v>6.6</v>
      </c>
      <c r="N27" s="258">
        <v>4.0999999999999996</v>
      </c>
      <c r="O27" s="256">
        <f t="shared" si="4"/>
        <v>6.6</v>
      </c>
      <c r="P27" s="257">
        <f t="shared" si="5"/>
        <v>0.5</v>
      </c>
      <c r="Q27" s="256">
        <f>(mm!C27*K!C27+mm!D27*K!D27+mm!E27*K!E27+mm!F27*K!F27+mm!G27*K!G27+mm!H27*K!H27+mm!I27*K!I27+mm!J27*K!J27+mm!K27*K!K27+mm!L27*K!L27+mm!M27*K!M27+mm!N27*K!N27)/mm!O27</f>
        <v>2.7961931746775277</v>
      </c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9.5" customHeight="1">
      <c r="A28" s="110">
        <v>24</v>
      </c>
      <c r="B28" s="203" t="s">
        <v>27</v>
      </c>
      <c r="C28" s="256">
        <v>4.3</v>
      </c>
      <c r="D28" s="257">
        <v>6.9</v>
      </c>
      <c r="E28" s="257">
        <v>2.2999999999999998</v>
      </c>
      <c r="F28" s="257">
        <v>0.3</v>
      </c>
      <c r="G28" s="257">
        <v>1.5</v>
      </c>
      <c r="H28" s="257">
        <v>1.3</v>
      </c>
      <c r="I28" s="257">
        <v>1.5</v>
      </c>
      <c r="J28" s="257">
        <v>4.5999999999999996</v>
      </c>
      <c r="K28" s="257">
        <v>7.2</v>
      </c>
      <c r="L28" s="257">
        <v>5.4</v>
      </c>
      <c r="M28" s="257">
        <v>6.1</v>
      </c>
      <c r="N28" s="258">
        <v>4.3</v>
      </c>
      <c r="O28" s="256">
        <f t="shared" si="4"/>
        <v>7.2</v>
      </c>
      <c r="P28" s="257">
        <f t="shared" si="5"/>
        <v>0.3</v>
      </c>
      <c r="Q28" s="256">
        <f>(mm!C28*K!C28+mm!D28*K!D28+mm!E28*K!E28+mm!F28*K!F28+mm!G28*K!G28+mm!H28*K!H28+mm!I28*K!I28+mm!J28*K!J28+mm!K28*K!K28+mm!L28*K!L28+mm!M28*K!M28+mm!N28*K!N28)/mm!O28</f>
        <v>4.0370179920639231</v>
      </c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9.5" customHeight="1">
      <c r="A29" s="110">
        <v>25</v>
      </c>
      <c r="B29" s="203" t="s">
        <v>28</v>
      </c>
      <c r="C29" s="256">
        <v>2.8</v>
      </c>
      <c r="D29" s="257">
        <v>1.4</v>
      </c>
      <c r="E29" s="257">
        <v>0.8</v>
      </c>
      <c r="F29" s="257">
        <v>2.2000000000000002</v>
      </c>
      <c r="G29" s="257">
        <v>0.5</v>
      </c>
      <c r="H29" s="257">
        <v>1.2</v>
      </c>
      <c r="I29" s="257">
        <v>2.4</v>
      </c>
      <c r="J29" s="257">
        <v>5.0999999999999996</v>
      </c>
      <c r="K29" s="257">
        <v>7.9</v>
      </c>
      <c r="L29" s="257">
        <v>7.9</v>
      </c>
      <c r="M29" s="257">
        <v>11.9</v>
      </c>
      <c r="N29" s="258">
        <v>6.1</v>
      </c>
      <c r="O29" s="256">
        <f t="shared" si="4"/>
        <v>11.9</v>
      </c>
      <c r="P29" s="257">
        <f t="shared" si="5"/>
        <v>0.5</v>
      </c>
      <c r="Q29" s="256">
        <f>(mm!C29*K!C29+mm!D29*K!D29+mm!E29*K!E29+mm!F29*K!F29+mm!G29*K!G29+mm!H29*K!H29+mm!I29*K!I29+mm!J29*K!J29+mm!K29*K!K29+mm!L29*K!L29+mm!M29*K!M29+mm!N29*K!N29)/mm!O29</f>
        <v>4.4785249735687058</v>
      </c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9.5" customHeight="1">
      <c r="A30" s="110">
        <v>26</v>
      </c>
      <c r="B30" s="203" t="s">
        <v>29</v>
      </c>
      <c r="C30" s="256"/>
      <c r="D30" s="257"/>
      <c r="E30" s="257"/>
      <c r="F30" s="257"/>
      <c r="G30" s="257"/>
      <c r="H30" s="257"/>
      <c r="I30" s="257"/>
      <c r="J30" s="257"/>
      <c r="K30" s="257"/>
      <c r="L30" s="257"/>
      <c r="M30" s="257"/>
      <c r="N30" s="258"/>
      <c r="O30" s="256"/>
      <c r="P30" s="257"/>
      <c r="Q30" s="256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9.5" customHeight="1">
      <c r="A31" s="110">
        <v>27</v>
      </c>
      <c r="B31" s="203" t="s">
        <v>30</v>
      </c>
      <c r="C31" s="256">
        <v>1.6</v>
      </c>
      <c r="D31" s="257">
        <v>1</v>
      </c>
      <c r="E31" s="257">
        <v>0.7</v>
      </c>
      <c r="F31" s="257">
        <v>0.7</v>
      </c>
      <c r="G31" s="257">
        <v>2.6</v>
      </c>
      <c r="H31" s="257">
        <v>0.6</v>
      </c>
      <c r="I31" s="257">
        <v>0.8</v>
      </c>
      <c r="J31" s="257">
        <v>2.6</v>
      </c>
      <c r="K31" s="281"/>
      <c r="L31" s="257">
        <v>1.8</v>
      </c>
      <c r="M31" s="257">
        <v>1.6</v>
      </c>
      <c r="N31" s="258">
        <v>7.4</v>
      </c>
      <c r="O31" s="256">
        <f t="shared" ref="O31:O51" si="6">MAX(C31:N31)</f>
        <v>7.4</v>
      </c>
      <c r="P31" s="257">
        <f t="shared" ref="P31:P51" si="7">MIN(C31:N31)</f>
        <v>0.6</v>
      </c>
      <c r="Q31" s="256">
        <f>(mm!C31*K!C31+mm!D31*K!D31+mm!E31*K!E31+mm!F31*K!F31+mm!G31*K!G31+mm!H31*K!H31+mm!I31*K!I31+mm!J31*K!J31+mm!K31*K!K31+mm!L31*K!L31+mm!M31*K!M31+mm!N31*K!N31)/mm!O31</f>
        <v>1.4766545324342066</v>
      </c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9.5" customHeight="1">
      <c r="A32" s="110">
        <v>28</v>
      </c>
      <c r="B32" s="203" t="s">
        <v>31</v>
      </c>
      <c r="C32" s="256">
        <v>2.5575447570332481</v>
      </c>
      <c r="D32" s="257">
        <v>2.5575447570332481</v>
      </c>
      <c r="E32" s="257">
        <v>2.5575447570332481</v>
      </c>
      <c r="F32" s="257">
        <v>5.1150895140664963</v>
      </c>
      <c r="G32" s="257">
        <v>2.5575447570332481</v>
      </c>
      <c r="H32" s="257">
        <v>5.1150895140664963</v>
      </c>
      <c r="I32" s="257">
        <v>5.1150895140664963</v>
      </c>
      <c r="J32" s="257">
        <v>5.1150895140664963</v>
      </c>
      <c r="K32" s="257">
        <v>112.53196930946292</v>
      </c>
      <c r="L32" s="257">
        <v>5.1150895140664963</v>
      </c>
      <c r="M32" s="257">
        <v>10.230179028132993</v>
      </c>
      <c r="N32" s="258">
        <v>10.230179028132993</v>
      </c>
      <c r="O32" s="256">
        <f t="shared" si="6"/>
        <v>112.53196930946292</v>
      </c>
      <c r="P32" s="257">
        <f t="shared" si="7"/>
        <v>2.5575447570332481</v>
      </c>
      <c r="Q32" s="256">
        <f>(mm!C32*K!C32+mm!D32*K!D32+mm!E32*K!E32+mm!F32*K!F32+mm!G32*K!G32+mm!H32*K!H32+mm!I32*K!I32+mm!J32*K!J32+mm!K32*K!K32+mm!L32*K!L32+mm!M32*K!M32+mm!N32*K!N32)/mm!O32</f>
        <v>4.1196650972399471</v>
      </c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9.5" customHeight="1">
      <c r="A33" s="110">
        <v>29</v>
      </c>
      <c r="B33" s="203" t="s">
        <v>32</v>
      </c>
      <c r="C33" s="256"/>
      <c r="D33" s="257"/>
      <c r="E33" s="257"/>
      <c r="F33" s="257"/>
      <c r="G33" s="257"/>
      <c r="H33" s="257"/>
      <c r="I33" s="257"/>
      <c r="J33" s="265">
        <v>0.51559628408146829</v>
      </c>
      <c r="K33" s="281"/>
      <c r="L33" s="257">
        <v>0.77232230684916103</v>
      </c>
      <c r="M33" s="257">
        <v>1.1996822652617807</v>
      </c>
      <c r="N33" s="258">
        <v>2.0676765689553416</v>
      </c>
      <c r="O33" s="256">
        <f t="shared" si="6"/>
        <v>2.0676765689553416</v>
      </c>
      <c r="P33" s="257">
        <f t="shared" si="7"/>
        <v>0.51559628408146829</v>
      </c>
      <c r="Q33" s="263">
        <f>(mm!C33*K!C33+mm!D33*K!D33+mm!E33*K!E33+mm!F33*K!F33+mm!G33*K!G33+mm!H33*K!H33+mm!I33*K!I33+mm!J33*K!J33+mm!K33*K!K33+mm!L33*K!L33+mm!M33*K!M33+mm!N33*K!N33)/mm!O33</f>
        <v>1.293403927481567</v>
      </c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9.5" customHeight="1">
      <c r="A34" s="110">
        <v>30</v>
      </c>
      <c r="B34" s="203" t="s">
        <v>33</v>
      </c>
      <c r="C34" s="256"/>
      <c r="D34" s="257"/>
      <c r="E34" s="257"/>
      <c r="F34" s="257"/>
      <c r="G34" s="257"/>
      <c r="H34" s="257">
        <v>1.28</v>
      </c>
      <c r="I34" s="257">
        <v>0.77</v>
      </c>
      <c r="J34" s="257">
        <v>2.81</v>
      </c>
      <c r="K34" s="257">
        <v>5.12</v>
      </c>
      <c r="L34" s="257">
        <v>0.77</v>
      </c>
      <c r="M34" s="257">
        <v>4.5999999999999996</v>
      </c>
      <c r="N34" s="258">
        <v>3.32</v>
      </c>
      <c r="O34" s="256">
        <f t="shared" si="6"/>
        <v>5.12</v>
      </c>
      <c r="P34" s="257">
        <f t="shared" si="7"/>
        <v>0.77</v>
      </c>
      <c r="Q34" s="263">
        <f>(mm!C34*K!C34+mm!D34*K!D34+mm!E34*K!E34+mm!F34*K!F34+mm!G34*K!G34+mm!H34*K!H34+mm!I34*K!I34+mm!J34*K!J34+mm!K34*K!K34+mm!L34*K!L34+mm!M34*K!M34+mm!N34*K!N34)/mm!O34</f>
        <v>2.0253798651634467</v>
      </c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9.5" customHeight="1">
      <c r="A35" s="110">
        <v>31</v>
      </c>
      <c r="B35" s="203" t="s">
        <v>35</v>
      </c>
      <c r="C35" s="256">
        <v>2.21</v>
      </c>
      <c r="D35" s="257">
        <v>3.49</v>
      </c>
      <c r="E35" s="257">
        <v>1.59</v>
      </c>
      <c r="F35" s="257">
        <v>0.68</v>
      </c>
      <c r="G35" s="257">
        <v>1.71</v>
      </c>
      <c r="H35" s="257">
        <v>1.8</v>
      </c>
      <c r="I35" s="257">
        <v>2.0499999999999998</v>
      </c>
      <c r="J35" s="257">
        <v>3.79</v>
      </c>
      <c r="K35" s="257">
        <v>10.29</v>
      </c>
      <c r="L35" s="257">
        <v>5.54</v>
      </c>
      <c r="M35" s="257">
        <v>5.49</v>
      </c>
      <c r="N35" s="258">
        <v>4.46</v>
      </c>
      <c r="O35" s="256">
        <f t="shared" si="6"/>
        <v>10.29</v>
      </c>
      <c r="P35" s="257">
        <f t="shared" si="7"/>
        <v>0.68</v>
      </c>
      <c r="Q35" s="256">
        <f>(mm!C35*K!C35+mm!D35*K!D35+mm!E35*K!E35+mm!F35*K!F35+mm!G35*K!G35+mm!H35*K!H35+mm!I35*K!I35+mm!J35*K!J35+mm!K35*K!K35+mm!L35*K!L35+mm!M35*K!M35+mm!N35*K!N35)/mm!O35</f>
        <v>2.478326968973747</v>
      </c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9.5" customHeight="1">
      <c r="A36" s="110">
        <v>32</v>
      </c>
      <c r="B36" s="203" t="s">
        <v>36</v>
      </c>
      <c r="C36" s="257">
        <v>2.2187761446343459</v>
      </c>
      <c r="D36" s="257">
        <v>2.3647538370305883</v>
      </c>
      <c r="E36" s="257">
        <v>0.11653410512741633</v>
      </c>
      <c r="F36" s="257">
        <v>0.66531219871067881</v>
      </c>
      <c r="G36" s="257">
        <v>1.0027957261224916</v>
      </c>
      <c r="H36" s="257">
        <v>0.52699945723026842</v>
      </c>
      <c r="I36" s="257">
        <v>0.62561997151000592</v>
      </c>
      <c r="J36" s="257">
        <v>0.44662440804728326</v>
      </c>
      <c r="K36" s="281"/>
      <c r="L36" s="257">
        <v>0.23702356479594477</v>
      </c>
      <c r="M36" s="257">
        <v>1.6448588071276462</v>
      </c>
      <c r="N36" s="258">
        <v>1.3398728140572971</v>
      </c>
      <c r="O36" s="256">
        <f t="shared" si="6"/>
        <v>2.3647538370305883</v>
      </c>
      <c r="P36" s="257">
        <f t="shared" si="7"/>
        <v>0.11653410512741633</v>
      </c>
      <c r="Q36" s="256">
        <f>(mm!C36*K!C36+mm!D36*K!D36+mm!E36*K!E36+mm!F36*K!F36+mm!G36*K!G36+mm!H36*K!H36+mm!I36*K!I36+mm!J36*K!J36+mm!K36*K!K36+mm!L36*K!L36+mm!M36*K!M36+mm!N36*K!N36)/mm!O36</f>
        <v>0.73496080383274409</v>
      </c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9.5" customHeight="1">
      <c r="A37" s="110">
        <v>33</v>
      </c>
      <c r="B37" s="203" t="s">
        <v>37</v>
      </c>
      <c r="C37" s="256">
        <v>3.5</v>
      </c>
      <c r="D37" s="257">
        <v>0.92</v>
      </c>
      <c r="E37" s="257">
        <v>0.9</v>
      </c>
      <c r="F37" s="257">
        <v>9.69</v>
      </c>
      <c r="G37" s="257">
        <v>1.2</v>
      </c>
      <c r="H37" s="257">
        <v>0.2</v>
      </c>
      <c r="I37" s="257">
        <v>0.38</v>
      </c>
      <c r="J37" s="257">
        <v>0.66</v>
      </c>
      <c r="K37" s="281"/>
      <c r="L37" s="257">
        <v>1.82</v>
      </c>
      <c r="M37" s="257">
        <v>1.33</v>
      </c>
      <c r="N37" s="258">
        <v>3.12</v>
      </c>
      <c r="O37" s="256">
        <f t="shared" si="6"/>
        <v>9.69</v>
      </c>
      <c r="P37" s="257">
        <f t="shared" si="7"/>
        <v>0.2</v>
      </c>
      <c r="Q37" s="256">
        <f>(mm!C37*K!C37+mm!D37*K!D37+mm!E37*K!E37+mm!F37*K!F37+mm!G37*K!G37+mm!H37*K!H37+mm!I37*K!I37+mm!J37*K!J37+mm!K37*K!K37+mm!L37*K!L37+mm!M37*K!M37+mm!N37*K!N37)/mm!O37</f>
        <v>1.2384718553139606</v>
      </c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9.5" customHeight="1">
      <c r="A38" s="110">
        <v>34</v>
      </c>
      <c r="B38" s="203" t="s">
        <v>38</v>
      </c>
      <c r="C38" s="256"/>
      <c r="D38" s="257"/>
      <c r="E38" s="257"/>
      <c r="F38" s="257">
        <v>1.8</v>
      </c>
      <c r="G38" s="257">
        <v>7.7</v>
      </c>
      <c r="H38" s="257">
        <v>1.3</v>
      </c>
      <c r="I38" s="257">
        <v>1.9</v>
      </c>
      <c r="J38" s="257">
        <v>1.5</v>
      </c>
      <c r="K38" s="257">
        <v>12.2</v>
      </c>
      <c r="L38" s="257">
        <v>2.2999999999999998</v>
      </c>
      <c r="M38" s="257">
        <v>2.5</v>
      </c>
      <c r="N38" s="258">
        <v>1.9</v>
      </c>
      <c r="O38" s="256">
        <f t="shared" si="6"/>
        <v>12.2</v>
      </c>
      <c r="P38" s="257">
        <f t="shared" si="7"/>
        <v>1.3</v>
      </c>
      <c r="Q38" s="263">
        <f>(mm!C38*K!C38+mm!D38*K!D38+mm!E38*K!E38+mm!F38*K!F38+mm!G38*K!G38+mm!H38*K!H38+mm!I38*K!I38+mm!J38*K!J38+mm!K38*K!K38+mm!L38*K!L38+mm!M38*K!M38+mm!N38*K!N38)/mm!O38</f>
        <v>3.2656170902095778</v>
      </c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9.5" customHeight="1">
      <c r="A39" s="169">
        <v>35</v>
      </c>
      <c r="B39" s="207" t="s">
        <v>40</v>
      </c>
      <c r="C39" s="266">
        <v>1.7</v>
      </c>
      <c r="D39" s="267">
        <v>2.9</v>
      </c>
      <c r="E39" s="267">
        <v>1.1000000000000001</v>
      </c>
      <c r="F39" s="267">
        <v>0.9</v>
      </c>
      <c r="G39" s="267">
        <v>0.8</v>
      </c>
      <c r="H39" s="267">
        <v>4.4000000000000004</v>
      </c>
      <c r="I39" s="267">
        <v>1.3</v>
      </c>
      <c r="J39" s="267">
        <v>1.2</v>
      </c>
      <c r="K39" s="267">
        <v>12.6</v>
      </c>
      <c r="L39" s="267">
        <v>1.2</v>
      </c>
      <c r="M39" s="267">
        <v>2.7</v>
      </c>
      <c r="N39" s="279">
        <v>2.7</v>
      </c>
      <c r="O39" s="266">
        <f t="shared" si="6"/>
        <v>12.6</v>
      </c>
      <c r="P39" s="267">
        <f t="shared" si="7"/>
        <v>0.8</v>
      </c>
      <c r="Q39" s="266">
        <f>(mm!C39*K!C39+mm!D39*K!D39+mm!E39*K!E39+mm!F39*K!F39+mm!G39*K!G39+mm!H39*K!H39+mm!I39*K!I39+mm!J39*K!J39+mm!K39*K!K39+mm!L39*K!L39+mm!M39*K!M39+mm!N39*K!N39)/mm!O39</f>
        <v>1.8100599016387864</v>
      </c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9.5" customHeight="1">
      <c r="A40" s="97">
        <v>36</v>
      </c>
      <c r="B40" s="215" t="s">
        <v>41</v>
      </c>
      <c r="C40" s="282"/>
      <c r="D40" s="260">
        <v>0.7479073191473159</v>
      </c>
      <c r="E40" s="260">
        <v>0.61679893831131738</v>
      </c>
      <c r="F40" s="260">
        <v>0.78922255059337854</v>
      </c>
      <c r="G40" s="260">
        <v>0.84018515778571567</v>
      </c>
      <c r="H40" s="260">
        <v>0.81659914034846826</v>
      </c>
      <c r="I40" s="260">
        <v>0.8886503250432396</v>
      </c>
      <c r="J40" s="260">
        <v>0.89547630075652307</v>
      </c>
      <c r="K40" s="260">
        <v>11.76470588235294</v>
      </c>
      <c r="L40" s="260">
        <v>1.1868606138107416</v>
      </c>
      <c r="M40" s="260">
        <v>1.29923273657289</v>
      </c>
      <c r="N40" s="280">
        <v>1.1697325808017505</v>
      </c>
      <c r="O40" s="259">
        <f t="shared" si="6"/>
        <v>11.76470588235294</v>
      </c>
      <c r="P40" s="260">
        <f t="shared" si="7"/>
        <v>0.61679893831131738</v>
      </c>
      <c r="Q40" s="259">
        <f>(mm!C40*K!C40+mm!D40*K!D40+mm!E40*K!E40+mm!F40*K!F40+mm!G40*K!G40+mm!H40*K!H40+mm!I40*K!I40+mm!J40*K!J40+mm!K40*K!K40+mm!L40*K!L40+mm!M40*K!M40+mm!N40*K!N40)/mm!O40</f>
        <v>0.84390679331409391</v>
      </c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9.5" customHeight="1">
      <c r="A41" s="163">
        <v>37</v>
      </c>
      <c r="B41" s="213" t="s">
        <v>42</v>
      </c>
      <c r="C41" s="273"/>
      <c r="D41" s="273"/>
      <c r="E41" s="273"/>
      <c r="F41" s="273"/>
      <c r="G41" s="273">
        <v>1.5345935756797608</v>
      </c>
      <c r="H41" s="273">
        <v>1.7903591716263878</v>
      </c>
      <c r="I41" s="273">
        <v>4.348015131092656</v>
      </c>
      <c r="J41" s="273">
        <v>7.9287334743454316</v>
      </c>
      <c r="K41" s="273">
        <v>8.6960302621853121</v>
      </c>
      <c r="L41" s="273">
        <v>7.9287334743454316</v>
      </c>
      <c r="M41" s="273">
        <v>9.9748582419184473</v>
      </c>
      <c r="N41" s="274">
        <v>14.834404564904355</v>
      </c>
      <c r="O41" s="275">
        <f t="shared" si="6"/>
        <v>14.834404564904355</v>
      </c>
      <c r="P41" s="273">
        <f t="shared" si="7"/>
        <v>1.5345935756797608</v>
      </c>
      <c r="Q41" s="271">
        <f>(mm!C41*K!C41+mm!D41*K!D41+mm!E41*K!E41+mm!F41*K!F41+mm!G41*K!G41+mm!H41*K!H41+mm!I41*K!I41+mm!J41*K!J41+mm!K41*K!K41+mm!L41*K!L41+mm!M41*K!M41+mm!N41*K!N41)/mm!O41</f>
        <v>7.5861469859537687</v>
      </c>
      <c r="R41" s="20"/>
      <c r="S41" s="20"/>
      <c r="T41" s="20"/>
      <c r="U41" s="86"/>
      <c r="V41" s="20"/>
      <c r="W41" s="20"/>
      <c r="X41" s="20"/>
      <c r="Y41" s="20"/>
      <c r="Z41" s="20"/>
    </row>
    <row r="42" spans="1:26" ht="19.5" customHeight="1">
      <c r="A42" s="110">
        <v>38</v>
      </c>
      <c r="B42" s="203" t="s">
        <v>44</v>
      </c>
      <c r="C42" s="256">
        <v>6.0293107546284856</v>
      </c>
      <c r="D42" s="257">
        <v>3.6362905942870896</v>
      </c>
      <c r="E42" s="257">
        <v>1.7410275660581231</v>
      </c>
      <c r="F42" s="257">
        <v>0.89714512752215536</v>
      </c>
      <c r="G42" s="257">
        <v>2.3052872680728287</v>
      </c>
      <c r="H42" s="257">
        <v>2.4621743538283827</v>
      </c>
      <c r="I42" s="257">
        <v>4.6999387799304264</v>
      </c>
      <c r="J42" s="257">
        <v>5.9702636735463157</v>
      </c>
      <c r="K42" s="257">
        <v>12.888111230839989</v>
      </c>
      <c r="L42" s="257">
        <v>6.7800824059017888</v>
      </c>
      <c r="M42" s="257">
        <v>13.406171062794865</v>
      </c>
      <c r="N42" s="258">
        <v>12.718614022290643</v>
      </c>
      <c r="O42" s="256">
        <f t="shared" si="6"/>
        <v>13.406171062794865</v>
      </c>
      <c r="P42" s="257">
        <f t="shared" si="7"/>
        <v>0.89714512752215536</v>
      </c>
      <c r="Q42" s="256">
        <f>(mm!C42*K!C42+mm!D42*K!D42+mm!E42*K!E42+mm!F42*K!F42+mm!G42*K!G42+mm!H42*K!H42+mm!I42*K!I42+mm!J42*K!J42+mm!K42*K!K42+mm!L42*K!L42+mm!M42*K!M42+mm!N42*K!N42)/mm!O42</f>
        <v>5.8049849023767202</v>
      </c>
      <c r="R42" s="20"/>
      <c r="S42" s="20"/>
      <c r="T42" s="20"/>
      <c r="U42" s="86"/>
      <c r="V42" s="20"/>
      <c r="W42" s="20"/>
      <c r="X42" s="20"/>
      <c r="Y42" s="20"/>
      <c r="Z42" s="20"/>
    </row>
    <row r="43" spans="1:26" ht="19.5" customHeight="1">
      <c r="A43" s="110">
        <v>39</v>
      </c>
      <c r="B43" s="203" t="s">
        <v>45</v>
      </c>
      <c r="C43" s="256">
        <v>1.5</v>
      </c>
      <c r="D43" s="257">
        <v>0.88</v>
      </c>
      <c r="E43" s="257">
        <v>0.82</v>
      </c>
      <c r="F43" s="257">
        <v>1.44</v>
      </c>
      <c r="G43" s="257">
        <v>4.99</v>
      </c>
      <c r="H43" s="257">
        <v>1.08</v>
      </c>
      <c r="I43" s="257">
        <v>1.62</v>
      </c>
      <c r="J43" s="257">
        <v>1.75</v>
      </c>
      <c r="K43" s="257">
        <v>1</v>
      </c>
      <c r="L43" s="276">
        <v>1.57</v>
      </c>
      <c r="M43" s="257">
        <v>3.92</v>
      </c>
      <c r="N43" s="258">
        <v>2.14</v>
      </c>
      <c r="O43" s="256">
        <f t="shared" si="6"/>
        <v>4.99</v>
      </c>
      <c r="P43" s="257">
        <f t="shared" si="7"/>
        <v>0.82</v>
      </c>
      <c r="Q43" s="256">
        <f>(mm!C43*K!C43+mm!D43*K!D43+mm!E43*K!E43+mm!F43*K!F43+mm!G43*K!G43+mm!H43*K!H43+mm!I43*K!I43+mm!J43*K!J43+mm!K43*K!K43+mm!L43*K!L43+mm!M43*K!M43+mm!N43*K!N43)/mm!O43</f>
        <v>1.7037521343198634</v>
      </c>
      <c r="R43" s="20"/>
      <c r="S43" s="20"/>
      <c r="T43" s="20"/>
      <c r="U43" s="86"/>
      <c r="V43" s="20"/>
      <c r="W43" s="20"/>
      <c r="X43" s="20"/>
      <c r="Y43" s="20"/>
      <c r="Z43" s="20"/>
    </row>
    <row r="44" spans="1:26" ht="19.5" customHeight="1">
      <c r="A44" s="110">
        <v>40</v>
      </c>
      <c r="B44" s="203" t="s">
        <v>46</v>
      </c>
      <c r="C44" s="256"/>
      <c r="D44" s="257"/>
      <c r="E44" s="257"/>
      <c r="F44" s="257"/>
      <c r="G44" s="257"/>
      <c r="H44" s="257"/>
      <c r="I44" s="257">
        <v>0.8</v>
      </c>
      <c r="J44" s="265">
        <v>0.8</v>
      </c>
      <c r="K44" s="265">
        <v>7.2</v>
      </c>
      <c r="L44" s="276">
        <v>1.9</v>
      </c>
      <c r="M44" s="257">
        <v>10.9</v>
      </c>
      <c r="N44" s="258">
        <v>2</v>
      </c>
      <c r="O44" s="256">
        <f t="shared" si="6"/>
        <v>10.9</v>
      </c>
      <c r="P44" s="257">
        <f t="shared" si="7"/>
        <v>0.8</v>
      </c>
      <c r="Q44" s="263">
        <f>(mm!C44*K!C44+mm!D44*K!D44+mm!E44*K!E44+mm!F44*K!F44+mm!G44*K!G44+mm!H44*K!H44+mm!I44*K!I44+mm!J44*K!J44+mm!K44*K!K44+mm!L44*K!L44+mm!M44*K!M44+mm!N44*K!N44)/mm!O44</f>
        <v>3.1625620567375896</v>
      </c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9.5" customHeight="1">
      <c r="A45" s="110">
        <v>41</v>
      </c>
      <c r="B45" s="203" t="s">
        <v>47</v>
      </c>
      <c r="C45" s="257"/>
      <c r="D45" s="257"/>
      <c r="E45" s="257"/>
      <c r="F45" s="257"/>
      <c r="G45" s="283">
        <v>0.47</v>
      </c>
      <c r="H45" s="257">
        <v>2.06</v>
      </c>
      <c r="I45" s="257">
        <v>1.04</v>
      </c>
      <c r="J45" s="257">
        <v>0.77</v>
      </c>
      <c r="K45" s="257">
        <v>13.83</v>
      </c>
      <c r="L45" s="257">
        <v>1.2</v>
      </c>
      <c r="M45" s="257">
        <v>7.11</v>
      </c>
      <c r="N45" s="258">
        <v>1.23</v>
      </c>
      <c r="O45" s="256">
        <f t="shared" si="6"/>
        <v>13.83</v>
      </c>
      <c r="P45" s="257">
        <f t="shared" si="7"/>
        <v>0.47</v>
      </c>
      <c r="Q45" s="263">
        <f>(mm!C45*K!C45+mm!D45*K!D45+mm!E45*K!E45+mm!F45*K!F45+mm!G45*K!G45+mm!H45*K!H45+mm!I45*K!I45+mm!J45*K!J45+mm!K45*K!K45+mm!L45*K!L45+mm!M45*K!M45+mm!N45*K!N45)/mm!O45</f>
        <v>1.5741697272415649</v>
      </c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9.5" customHeight="1">
      <c r="A46" s="124">
        <v>42</v>
      </c>
      <c r="B46" s="207" t="s">
        <v>49</v>
      </c>
      <c r="C46" s="266">
        <v>2.6697070663238356</v>
      </c>
      <c r="D46" s="267">
        <v>2.6416661477585288</v>
      </c>
      <c r="E46" s="267">
        <v>1.6850922296276709</v>
      </c>
      <c r="F46" s="267">
        <v>1.6083935424739031</v>
      </c>
      <c r="G46" s="267">
        <v>2.0258461455763528</v>
      </c>
      <c r="H46" s="267">
        <v>2.472709115511067</v>
      </c>
      <c r="I46" s="267">
        <v>2.6686677185656871</v>
      </c>
      <c r="J46" s="267">
        <v>3.4199114055723898</v>
      </c>
      <c r="K46" s="267">
        <v>6.7349792141362474</v>
      </c>
      <c r="L46" s="267">
        <v>5.2782516005017346</v>
      </c>
      <c r="M46" s="267">
        <v>13.672222791337708</v>
      </c>
      <c r="N46" s="279">
        <v>5.8174080696061816</v>
      </c>
      <c r="O46" s="266">
        <f t="shared" si="6"/>
        <v>13.672222791337708</v>
      </c>
      <c r="P46" s="267">
        <f t="shared" si="7"/>
        <v>1.6083935424739031</v>
      </c>
      <c r="Q46" s="266">
        <f>(mm!C46*K!C46+mm!D46*K!D46+mm!E46*K!E46+mm!F46*K!F46+mm!G46*K!G46+mm!H46*K!H46+mm!I46*K!I46+mm!J46*K!J46+mm!K46*K!K46+mm!L46*K!L46+mm!M46*K!M46+mm!N46*K!N46)/mm!O46</f>
        <v>2.9108309055479591</v>
      </c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9.5" customHeight="1">
      <c r="A47" s="163">
        <v>43</v>
      </c>
      <c r="B47" s="215" t="s">
        <v>51</v>
      </c>
      <c r="C47" s="259">
        <v>4</v>
      </c>
      <c r="D47" s="260">
        <v>2.71</v>
      </c>
      <c r="E47" s="260">
        <v>1.65</v>
      </c>
      <c r="F47" s="260">
        <v>3.24</v>
      </c>
      <c r="G47" s="260">
        <v>1.86</v>
      </c>
      <c r="H47" s="260">
        <v>2.98</v>
      </c>
      <c r="I47" s="260">
        <v>3.5</v>
      </c>
      <c r="J47" s="260">
        <v>3.85</v>
      </c>
      <c r="K47" s="260">
        <v>17.38</v>
      </c>
      <c r="L47" s="260">
        <v>5.66</v>
      </c>
      <c r="M47" s="260">
        <v>6.02</v>
      </c>
      <c r="N47" s="280">
        <v>5.29</v>
      </c>
      <c r="O47" s="259">
        <f t="shared" si="6"/>
        <v>17.38</v>
      </c>
      <c r="P47" s="260">
        <f t="shared" si="7"/>
        <v>1.65</v>
      </c>
      <c r="Q47" s="259">
        <f>(mm!C47*K!C47+mm!D47*K!D47+mm!E47*K!E47+mm!F47*K!F47+mm!G47*K!G47+mm!H47*K!H47+mm!I47*K!I47+mm!J47*K!J47+mm!K47*K!K47+mm!L47*K!L47+mm!M47*K!M47+mm!N47*K!N47)/mm!O47</f>
        <v>2.8069114425784916</v>
      </c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9.5" customHeight="1">
      <c r="A48" s="110">
        <v>44</v>
      </c>
      <c r="B48" s="203" t="s">
        <v>52</v>
      </c>
      <c r="C48" s="256">
        <v>3.97</v>
      </c>
      <c r="D48" s="257">
        <v>1.46</v>
      </c>
      <c r="E48" s="257">
        <v>1.84</v>
      </c>
      <c r="F48" s="257">
        <v>1</v>
      </c>
      <c r="G48" s="257">
        <v>1.48</v>
      </c>
      <c r="H48" s="257">
        <v>2.08</v>
      </c>
      <c r="I48" s="257">
        <v>2.5</v>
      </c>
      <c r="J48" s="257">
        <v>4.79</v>
      </c>
      <c r="K48" s="257">
        <v>21.8</v>
      </c>
      <c r="L48" s="257">
        <v>5.15</v>
      </c>
      <c r="M48" s="257">
        <v>10.6</v>
      </c>
      <c r="N48" s="258">
        <v>2.92</v>
      </c>
      <c r="O48" s="275">
        <f t="shared" si="6"/>
        <v>21.8</v>
      </c>
      <c r="P48" s="273">
        <f t="shared" si="7"/>
        <v>1</v>
      </c>
      <c r="Q48" s="275">
        <f>(mm!C48*K!C48+mm!D48*K!D48+mm!E48*K!E48+mm!F48*K!F48+mm!G48*K!G48+mm!H48*K!H48+mm!I48*K!I48+mm!J48*K!J48+mm!K48*K!K48+mm!L48*K!L48+mm!M48*K!M48+mm!N48*K!N48)/mm!O48</f>
        <v>2.7172756406097958</v>
      </c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9.5" customHeight="1">
      <c r="A49" s="110">
        <v>45</v>
      </c>
      <c r="B49" s="203" t="s">
        <v>54</v>
      </c>
      <c r="C49" s="256">
        <v>1.1992238019371875</v>
      </c>
      <c r="D49" s="257">
        <v>0.84879244403479226</v>
      </c>
      <c r="E49" s="257">
        <v>0.65871435423694469</v>
      </c>
      <c r="F49" s="257">
        <v>0.37667336517093009</v>
      </c>
      <c r="G49" s="257">
        <v>0.38</v>
      </c>
      <c r="H49" s="257">
        <v>0.92</v>
      </c>
      <c r="I49" s="257">
        <v>1.1299999999999999</v>
      </c>
      <c r="J49" s="257">
        <v>1.498713926372006</v>
      </c>
      <c r="K49" s="257">
        <v>37.580513997246449</v>
      </c>
      <c r="L49" s="257">
        <v>1.7409916579632738</v>
      </c>
      <c r="M49" s="257">
        <v>4.8247201603451488</v>
      </c>
      <c r="N49" s="258">
        <v>6.799070011397907</v>
      </c>
      <c r="O49" s="256">
        <f t="shared" si="6"/>
        <v>37.580513997246449</v>
      </c>
      <c r="P49" s="257">
        <f t="shared" si="7"/>
        <v>0.37667336517093009</v>
      </c>
      <c r="Q49" s="256">
        <f>(mm!C49*K!C49+mm!D49*K!D49+mm!E49*K!E49+mm!F49*K!F49+mm!G49*K!G49+mm!H49*K!H49+mm!I49*K!I49+mm!J49*K!J49+mm!K49*K!K49+mm!L49*K!L49+mm!M49*K!M49+mm!N49*K!N49)/mm!O49</f>
        <v>1.1844895164739819</v>
      </c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9.5" customHeight="1">
      <c r="A50" s="110">
        <v>46</v>
      </c>
      <c r="B50" s="203" t="s">
        <v>55</v>
      </c>
      <c r="C50" s="256">
        <v>1.6367758327132971</v>
      </c>
      <c r="D50" s="257">
        <v>1.2950297765803851</v>
      </c>
      <c r="E50" s="257">
        <v>1.4546011827977829</v>
      </c>
      <c r="F50" s="257">
        <v>0.71982950643972854</v>
      </c>
      <c r="G50" s="257">
        <v>1.0169252918650273</v>
      </c>
      <c r="H50" s="257">
        <v>3.0220750073809284</v>
      </c>
      <c r="I50" s="257">
        <v>0.96567219877281041</v>
      </c>
      <c r="J50" s="257">
        <v>1.6060605552729714</v>
      </c>
      <c r="K50" s="257">
        <v>10.529173937182101</v>
      </c>
      <c r="L50" s="257">
        <v>2.9088393368560461</v>
      </c>
      <c r="M50" s="257">
        <v>9.3750574725249045</v>
      </c>
      <c r="N50" s="258">
        <v>4.9504083479471692</v>
      </c>
      <c r="O50" s="256">
        <f t="shared" si="6"/>
        <v>10.529173937182101</v>
      </c>
      <c r="P50" s="257">
        <f t="shared" si="7"/>
        <v>0.71982950643972854</v>
      </c>
      <c r="Q50" s="256">
        <f>(mm!C50*K!C50+mm!D50*K!D50+mm!E50*K!E50+mm!F50*K!F50+mm!G50*K!G50+mm!H50*K!H50+mm!I50*K!I50+mm!J50*K!J50+mm!K50*K!K50+mm!L50*K!L50+mm!M50*K!M50+mm!N50*K!N50)/mm!O50</f>
        <v>2.0384697620335355</v>
      </c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9.5" customHeight="1">
      <c r="A51" s="110">
        <v>47</v>
      </c>
      <c r="B51" s="203" t="s">
        <v>56</v>
      </c>
      <c r="C51" s="256"/>
      <c r="D51" s="257"/>
      <c r="E51" s="257"/>
      <c r="F51" s="257"/>
      <c r="G51" s="257"/>
      <c r="H51" s="257"/>
      <c r="I51" s="257">
        <v>0.80135224880247546</v>
      </c>
      <c r="J51" s="257">
        <v>1.1591771850690809</v>
      </c>
      <c r="K51" s="257">
        <v>5.5487675353255552</v>
      </c>
      <c r="L51" s="257">
        <v>1.3610555037080836</v>
      </c>
      <c r="M51" s="257">
        <v>2.7226284877070777</v>
      </c>
      <c r="N51" s="258">
        <v>3.5911500667860881</v>
      </c>
      <c r="O51" s="256">
        <f t="shared" si="6"/>
        <v>5.5487675353255552</v>
      </c>
      <c r="P51" s="257">
        <f t="shared" si="7"/>
        <v>0.80135224880247546</v>
      </c>
      <c r="Q51" s="263">
        <f>(mm!C51*K!C51+mm!D51*K!D51+mm!E51*K!E51+mm!F51*K!F51+mm!G51*K!G51+mm!H51*K!H51+mm!I51*K!I51+mm!J51*K!J51+mm!K51*K!K51+mm!L51*K!L51+mm!M51*K!M51+mm!N51*K!N51)/mm!O51</f>
        <v>2.4579670995713365</v>
      </c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9.5" customHeight="1">
      <c r="A52" s="110">
        <v>48</v>
      </c>
      <c r="B52" s="203" t="s">
        <v>57</v>
      </c>
      <c r="C52" s="256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8"/>
      <c r="O52" s="256"/>
      <c r="P52" s="257"/>
      <c r="Q52" s="256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9.5" customHeight="1">
      <c r="A53" s="110">
        <v>49</v>
      </c>
      <c r="B53" s="203" t="s">
        <v>58</v>
      </c>
      <c r="C53" s="256">
        <v>0.33759191257135773</v>
      </c>
      <c r="D53" s="257">
        <v>7.0723586498448399E-2</v>
      </c>
      <c r="E53" s="257">
        <v>0.49162766610606418</v>
      </c>
      <c r="F53" s="257">
        <v>0.22309621113011058</v>
      </c>
      <c r="G53" s="257">
        <v>0.19710461024541293</v>
      </c>
      <c r="H53" s="284">
        <v>0.33751888732778229</v>
      </c>
      <c r="I53" s="257">
        <v>0.69565630207365547</v>
      </c>
      <c r="J53" s="257">
        <v>0.26690347319014374</v>
      </c>
      <c r="K53" s="257">
        <v>2.6216737783415449</v>
      </c>
      <c r="L53" s="257">
        <v>0.3746348112863343</v>
      </c>
      <c r="M53" s="257">
        <v>1.1258905174776745</v>
      </c>
      <c r="N53" s="258">
        <v>1.0119147409799976</v>
      </c>
      <c r="O53" s="256">
        <f t="shared" ref="O53:O56" si="8">MAX(C53:N53)</f>
        <v>2.6216737783415449</v>
      </c>
      <c r="P53" s="257">
        <f t="shared" ref="P53:P56" si="9">MIN(C53:N53)</f>
        <v>7.0723586498448399E-2</v>
      </c>
      <c r="Q53" s="256">
        <f>(mm!C53*K!C53+mm!D53*K!D53+mm!E53*K!E53+mm!F53*K!F53+mm!G53*K!G53+mm!H53*K!H53+mm!I53*K!I53+mm!J53*K!J53+mm!K53*K!K53+mm!L53*K!L53+mm!M53*K!M53+mm!N53*K!N53)/mm!O53</f>
        <v>0.38783774853270492</v>
      </c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9.5" customHeight="1">
      <c r="A54" s="110">
        <v>50</v>
      </c>
      <c r="B54" s="203" t="s">
        <v>60</v>
      </c>
      <c r="C54" s="256">
        <v>3</v>
      </c>
      <c r="D54" s="257">
        <v>0.7</v>
      </c>
      <c r="E54" s="257">
        <v>0.8</v>
      </c>
      <c r="F54" s="257">
        <v>3.9</v>
      </c>
      <c r="G54" s="257">
        <v>1.4</v>
      </c>
      <c r="H54" s="257">
        <v>1.7</v>
      </c>
      <c r="I54" s="257">
        <v>2</v>
      </c>
      <c r="J54" s="257">
        <v>1.4</v>
      </c>
      <c r="K54" s="257">
        <v>1.5</v>
      </c>
      <c r="L54" s="257">
        <v>2.1</v>
      </c>
      <c r="M54" s="257">
        <v>2.6</v>
      </c>
      <c r="N54" s="258">
        <v>2.1</v>
      </c>
      <c r="O54" s="256">
        <f t="shared" si="8"/>
        <v>3.9</v>
      </c>
      <c r="P54" s="257">
        <f t="shared" si="9"/>
        <v>0.7</v>
      </c>
      <c r="Q54" s="256">
        <f>(mm!C54*K!C54+mm!D54*K!D54+mm!E54*K!E54+mm!F54*K!F54+mm!G54*K!G54+mm!H54*K!H54+mm!I54*K!I54+mm!J54*K!J54+mm!K54*K!K54+mm!L54*K!L54+mm!M54*K!M54+mm!N54*K!N54)/mm!O54</f>
        <v>1.9597033687584031</v>
      </c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9.5" customHeight="1">
      <c r="A55" s="110">
        <v>51</v>
      </c>
      <c r="B55" s="203" t="s">
        <v>61</v>
      </c>
      <c r="C55" s="256">
        <v>6.1657019787319962</v>
      </c>
      <c r="D55" s="257">
        <v>1.4640795136070568</v>
      </c>
      <c r="E55" s="257">
        <v>1.1312898272455671</v>
      </c>
      <c r="F55" s="265">
        <v>5.8823529411764701</v>
      </c>
      <c r="G55" s="265">
        <v>1.7820178573642003</v>
      </c>
      <c r="H55" s="257">
        <v>15</v>
      </c>
      <c r="I55" s="257">
        <v>2.6290882073578596</v>
      </c>
      <c r="J55" s="257">
        <v>2.9893960130718948</v>
      </c>
      <c r="K55" s="257">
        <v>4.7566473184143225</v>
      </c>
      <c r="L55" s="257">
        <v>3.2359657119585576</v>
      </c>
      <c r="M55" s="257">
        <v>3.6137138743684112</v>
      </c>
      <c r="N55" s="258">
        <v>4.8522022624365109</v>
      </c>
      <c r="O55" s="256">
        <f t="shared" si="8"/>
        <v>15</v>
      </c>
      <c r="P55" s="257">
        <f t="shared" si="9"/>
        <v>1.1312898272455671</v>
      </c>
      <c r="Q55" s="256">
        <f>(mm!C55*K!C55+mm!D55*K!D55+mm!E55*K!E55+mm!F55*K!F55+mm!G55*K!G55+mm!H55*K!H55+mm!I55*K!I55+mm!J55*K!J55+mm!K55*K!K55+mm!L55*K!L55+mm!M55*K!M55+mm!N55*K!N55)/mm!O55</f>
        <v>3.9141337926233764</v>
      </c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9.5" customHeight="1">
      <c r="A56" s="124">
        <v>52</v>
      </c>
      <c r="B56" s="219" t="s">
        <v>63</v>
      </c>
      <c r="C56" s="268">
        <v>2.8</v>
      </c>
      <c r="D56" s="269">
        <v>2.5</v>
      </c>
      <c r="E56" s="269">
        <v>3.5</v>
      </c>
      <c r="F56" s="269">
        <v>2.2000000000000002</v>
      </c>
      <c r="G56" s="269">
        <v>1.9</v>
      </c>
      <c r="H56" s="269">
        <v>19.600000000000001</v>
      </c>
      <c r="I56" s="269">
        <v>6.7</v>
      </c>
      <c r="J56" s="269">
        <v>6.5</v>
      </c>
      <c r="K56" s="269">
        <v>4</v>
      </c>
      <c r="L56" s="269">
        <v>5</v>
      </c>
      <c r="M56" s="269">
        <v>4.2</v>
      </c>
      <c r="N56" s="270">
        <v>4.0999999999999996</v>
      </c>
      <c r="O56" s="268">
        <f t="shared" si="8"/>
        <v>19.600000000000001</v>
      </c>
      <c r="P56" s="269">
        <f t="shared" si="9"/>
        <v>1.9</v>
      </c>
      <c r="Q56" s="268">
        <f>(mm!C56*K!C56+mm!D56*K!D56+mm!E56*K!E56+mm!F56*K!F56+mm!G56*K!G56+mm!H56*K!H56+mm!I56*K!I56+mm!J56*K!J56+mm!K56*K!K56+mm!L56*K!L56+mm!M56*K!M56+mm!N56*K!N56)/mm!O56</f>
        <v>6.8495849742172705</v>
      </c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3.5" customHeight="1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3.5" customHeight="1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149"/>
      <c r="W58" s="86"/>
      <c r="X58" s="20"/>
      <c r="Y58" s="20"/>
      <c r="Z58" s="20"/>
    </row>
    <row r="59" spans="1:26" ht="13.5" customHeight="1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149"/>
      <c r="W59" s="86"/>
      <c r="X59" s="20"/>
      <c r="Y59" s="20"/>
      <c r="Z59" s="20"/>
    </row>
    <row r="60" spans="1:26" ht="13.5" customHeight="1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86"/>
      <c r="X60" s="20"/>
      <c r="Y60" s="20"/>
      <c r="Z60" s="20"/>
    </row>
    <row r="61" spans="1:26" ht="13.5" customHeight="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3.5" customHeight="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3.5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3.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3.5" customHeight="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3.5" customHeight="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3.5" customHeight="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3.5" customHeight="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3.5" customHeight="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3.5" customHeight="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3.5" customHeight="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3.5" customHeight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3.5" customHeight="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3.5" customHeight="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3.5" customHeight="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3.5" customHeight="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3.5" customHeight="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3.5" customHeight="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3.5" customHeight="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3.5" customHeight="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3.5" customHeight="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3.5" customHeight="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3.5" customHeight="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3.5" customHeight="1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3.5" customHeight="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3.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3.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3.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3.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3.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3.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3.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3.5" customHeight="1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3.5" customHeight="1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3.5" customHeight="1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3.5" customHeight="1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3.5" customHeight="1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3.5" customHeight="1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3.5" customHeight="1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3.5" customHeight="1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3.5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3.5" customHeight="1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3.5" customHeight="1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3.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3.5" customHeight="1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3.5" customHeight="1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3.5" customHeight="1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3.5" customHeight="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3.5" customHeight="1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3.5" customHeight="1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3.5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3.5" customHeight="1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3.5" customHeight="1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3.5" customHeight="1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3.5" customHeight="1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3.5" customHeight="1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3.5" customHeight="1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3.5" customHeigh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3.5" customHeight="1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3.5" customHeight="1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3.5" customHeight="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3.5" customHeight="1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3.5" customHeight="1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3.5" customHeight="1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3.5" customHeight="1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3.5" customHeight="1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3.5" customHeight="1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3.5" customHeight="1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3.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3.5" customHeight="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3.5" customHeight="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3.5" customHeight="1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3.5" customHeight="1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3.5" customHeight="1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3.5" customHeight="1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3.5" customHeight="1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3.5" customHeight="1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3.5" customHeight="1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3.5" customHeight="1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3.5" customHeight="1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3.5" customHeight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3.5" customHeight="1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3.5" customHeight="1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3.5" customHeight="1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3.5" customHeight="1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3.5" customHeight="1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3.5" customHeight="1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3.5" customHeight="1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3.5" customHeight="1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3.5" customHeight="1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3.5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3.5" customHeight="1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3.5" customHeight="1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3.5" customHeight="1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3.5" customHeight="1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3.5" customHeight="1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3.5" customHeight="1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3.5" customHeight="1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3.5" customHeight="1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3.5" customHeight="1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3.5" customHeight="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3.5" customHeight="1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3.5" customHeight="1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3.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3.5" customHeight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3.5" customHeight="1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3.5" customHeight="1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3.5" customHeight="1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3.5" customHeight="1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3.5" customHeight="1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3.5" customHeight="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3.5" customHeight="1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3.5" customHeight="1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3.5" customHeight="1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3.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3.5" customHeigh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3.5" customHeight="1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3.5" customHeight="1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3.5" customHeight="1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3.5" customHeight="1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3.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3.5" customHeight="1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3.5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3.5" customHeight="1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3.5" customHeight="1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3.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3.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3.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3.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3.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3.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3.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3.5" customHeight="1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3.5" customHeight="1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3.5" customHeight="1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3.5" customHeight="1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3.5" customHeight="1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3.5" customHeight="1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3.5" customHeight="1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3.5" customHeight="1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3.5" customHeight="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3.5" customHeight="1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3.5" customHeight="1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3.5" customHeight="1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3.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3.5" customHeight="1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3.5" customHeight="1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3.5" customHeight="1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3.5" customHeight="1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3.5" customHeight="1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3.5" customHeight="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3.5" customHeight="1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3.5" customHeight="1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3.5" customHeight="1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3.5" customHeight="1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3.5" customHeight="1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3.5" customHeight="1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3.5" customHeight="1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3.5" customHeight="1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3.5" customHeight="1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3.5" customHeight="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3.5" customHeight="1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3.5" customHeight="1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3.5" customHeight="1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3.5" customHeight="1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3.5" customHeight="1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3.5" customHeight="1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3.5" customHeight="1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3.5" customHeight="1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3.5" customHeight="1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3.5" customHeight="1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3.5" customHeight="1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3.5" customHeight="1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3.5" customHeight="1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3.5" customHeight="1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3.5" customHeight="1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3.5" customHeight="1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3.5" customHeight="1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3.5" customHeight="1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3.5" customHeight="1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3.5" customHeight="1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3.5" customHeight="1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3.5" customHeight="1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3.5" customHeight="1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3.5" customHeight="1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3.5" customHeight="1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3.5" customHeight="1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3.5" customHeight="1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3.5" customHeight="1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3.5" customHeight="1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3.5" customHeight="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3.5" customHeight="1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3.5" customHeight="1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3.5" customHeight="1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3.5" customHeight="1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3.5" customHeight="1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3.5" customHeight="1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3.5" customHeight="1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3.5" customHeight="1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3.5" customHeight="1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3.5" customHeight="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3.5" customHeight="1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3.5" customHeight="1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3.5" customHeight="1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3.5" customHeight="1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3.5" customHeight="1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3.5" customHeight="1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3.5" customHeight="1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3.5" customHeight="1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3.5" customHeight="1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3.5" customHeight="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3.5" customHeight="1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3.5" customHeight="1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3.5" customHeight="1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3.5" customHeight="1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3.5" customHeight="1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3.5" customHeight="1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3.5" customHeight="1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3.5" customHeight="1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3.5" customHeight="1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3.5" customHeight="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3.5" customHeight="1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3.5" customHeight="1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3.5" customHeight="1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3.5" customHeight="1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3.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3.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3.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3.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3.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3.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3.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3.5" customHeight="1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3.5" customHeight="1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3.5" customHeight="1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3.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3.5" customHeight="1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3.5" customHeight="1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3.5" customHeight="1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3.5" customHeight="1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3.5" customHeight="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3.5" customHeight="1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3.5" customHeight="1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3.5" customHeight="1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3.5" customHeight="1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3.5" customHeight="1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3.5" customHeight="1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3.5" customHeight="1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3.5" customHeight="1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3.5" customHeight="1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3.5" customHeight="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3.5" customHeight="1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3.5" customHeight="1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3.5" customHeight="1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3.5" customHeight="1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3.5" customHeight="1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3.5" customHeight="1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3.5" customHeight="1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3.5" customHeight="1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3.5" customHeight="1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3.5" customHeight="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3.5" customHeight="1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3.5" customHeight="1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3.5" customHeight="1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3.5" customHeight="1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3.5" customHeight="1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3.5" customHeight="1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3.5" customHeight="1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3.5" customHeight="1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3.5" customHeight="1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3.5" customHeight="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3.5" customHeight="1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3.5" customHeight="1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3.5" customHeight="1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3.5" customHeight="1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3.5" customHeight="1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3.5" customHeight="1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3.5" customHeight="1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3.5" customHeight="1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3.5" customHeight="1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3.5" customHeight="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3.5" customHeight="1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3.5" customHeight="1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3.5" customHeight="1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3.5" customHeight="1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3.5" customHeight="1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3.5" customHeight="1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3.5" customHeight="1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3.5" customHeight="1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3.5" customHeight="1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3.5" customHeight="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3.5" customHeight="1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3.5" customHeight="1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3.5" customHeight="1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3.5" customHeight="1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3.5" customHeight="1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3.5" customHeight="1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3.5" customHeight="1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3.5" customHeight="1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3.5" customHeight="1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3.5" customHeight="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3.5" customHeight="1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3.5" customHeight="1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3.5" customHeight="1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3.5" customHeight="1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3.5" customHeight="1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3.5" customHeight="1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3.5" customHeight="1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3.5" customHeight="1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3.5" customHeight="1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3.5" customHeight="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3.5" customHeight="1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3.5" customHeight="1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3.5" customHeight="1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3.5" customHeight="1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3.5" customHeight="1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3.5" customHeight="1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3.5" customHeight="1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3.5" customHeight="1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3.5" customHeight="1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3.5" customHeight="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3.5" customHeight="1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3.5" customHeight="1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3.5" customHeight="1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3.5" customHeight="1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3.5" customHeight="1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3.5" customHeight="1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3.5" customHeight="1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3.5" customHeight="1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3.5" customHeight="1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3.5" customHeight="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3.5" customHeight="1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3.5" customHeight="1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3.5" customHeight="1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3.5" customHeight="1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3.5" customHeight="1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3.5" customHeight="1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3.5" customHeight="1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3.5" customHeight="1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3.5" customHeight="1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3.5" customHeight="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3.5" customHeight="1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3.5" customHeight="1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3.5" customHeight="1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3.5" customHeight="1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3.5" customHeight="1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3.5" customHeight="1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3.5" customHeight="1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3.5" customHeight="1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3.5" customHeight="1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3.5" customHeight="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3.5" customHeight="1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3.5" customHeight="1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3.5" customHeight="1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3.5" customHeight="1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3.5" customHeight="1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3.5" customHeight="1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3.5" customHeight="1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3.5" customHeight="1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3.5" customHeight="1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3.5" customHeight="1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3.5" customHeight="1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3.5" customHeight="1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3.5" customHeight="1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3.5" customHeight="1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3.5" customHeight="1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3.5" customHeight="1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3.5" customHeight="1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3.5" customHeight="1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3.5" customHeight="1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3.5" customHeight="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3.5" customHeight="1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3.5" customHeight="1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3.5" customHeight="1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3.5" customHeight="1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3.5" customHeight="1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3.5" customHeight="1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3.5" customHeight="1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3.5" customHeight="1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3.5" customHeight="1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3.5" customHeight="1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3.5" customHeight="1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3.5" customHeight="1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3.5" customHeight="1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3.5" customHeight="1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3.5" customHeight="1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3.5" customHeight="1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3.5" customHeight="1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3.5" customHeight="1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3.5" customHeight="1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3.5" customHeight="1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3.5" customHeight="1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3.5" customHeight="1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3.5" customHeight="1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3.5" customHeight="1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3.5" customHeight="1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3.5" customHeight="1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3.5" customHeight="1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3.5" customHeight="1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3.5" customHeight="1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3.5" customHeight="1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3.5" customHeight="1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3.5" customHeight="1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3.5" customHeight="1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3.5" customHeight="1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3.5" customHeight="1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3.5" customHeight="1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3.5" customHeight="1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3.5" customHeight="1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3.5" customHeight="1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3.5" customHeight="1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3.5" customHeight="1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3.5" customHeight="1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3.5" customHeight="1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3.5" customHeight="1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3.5" customHeight="1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3.5" customHeight="1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3.5" customHeight="1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3.5" customHeight="1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3.5" customHeight="1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3.5" customHeight="1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3.5" customHeight="1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3.5" customHeight="1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3.5" customHeight="1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3.5" customHeight="1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3.5" customHeight="1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3.5" customHeight="1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3.5" customHeight="1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3.5" customHeight="1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3.5" customHeight="1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3.5" customHeight="1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3.5" customHeight="1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3.5" customHeight="1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3.5" customHeight="1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3.5" customHeight="1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3.5" customHeight="1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3.5" customHeight="1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3.5" customHeight="1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3.5" customHeight="1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3.5" customHeight="1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3.5" customHeight="1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3.5" customHeight="1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3.5" customHeight="1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3.5" customHeight="1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3.5" customHeight="1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3.5" customHeight="1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3.5" customHeight="1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3.5" customHeight="1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3.5" customHeight="1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3.5" customHeight="1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3.5" customHeight="1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3.5" customHeight="1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3.5" customHeight="1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3.5" customHeight="1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3.5" customHeight="1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3.5" customHeight="1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3.5" customHeight="1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3.5" customHeight="1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3.5" customHeight="1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3.5" customHeight="1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3.5" customHeight="1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3.5" customHeight="1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3.5" customHeight="1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3.5" customHeight="1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3.5" customHeight="1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3.5" customHeight="1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3.5" customHeight="1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3.5" customHeight="1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3.5" customHeight="1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3.5" customHeight="1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3.5" customHeight="1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3.5" customHeight="1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3.5" customHeight="1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3.5" customHeight="1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3.5" customHeight="1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3.5" customHeight="1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3.5" customHeight="1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3.5" customHeight="1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3.5" customHeight="1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3.5" customHeight="1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3.5" customHeight="1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3.5" customHeight="1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3.5" customHeight="1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3.5" customHeight="1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3.5" customHeight="1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3.5" customHeight="1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3.5" customHeight="1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3.5" customHeight="1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3.5" customHeight="1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3.5" customHeight="1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3.5" customHeight="1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3.5" customHeight="1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3.5" customHeight="1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3.5" customHeight="1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3.5" customHeight="1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3.5" customHeight="1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3.5" customHeight="1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3.5" customHeight="1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3.5" customHeight="1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3.5" customHeight="1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3.5" customHeight="1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3.5" customHeight="1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3.5" customHeight="1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3.5" customHeight="1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3.5" customHeight="1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3.5" customHeight="1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3.5" customHeight="1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3.5" customHeight="1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3.5" customHeight="1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3.5" customHeight="1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3.5" customHeight="1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3.5" customHeight="1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3.5" customHeight="1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3.5" customHeight="1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3.5" customHeight="1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3.5" customHeight="1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3.5" customHeight="1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3.5" customHeight="1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3.5" customHeight="1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3.5" customHeight="1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3.5" customHeight="1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3.5" customHeight="1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3.5" customHeight="1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3.5" customHeight="1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3.5" customHeight="1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3.5" customHeight="1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3.5" customHeight="1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3.5" customHeight="1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3.5" customHeight="1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3.5" customHeight="1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3.5" customHeight="1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3.5" customHeight="1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3.5" customHeight="1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3.5" customHeight="1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3.5" customHeight="1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3.5" customHeight="1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3.5" customHeight="1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3.5" customHeight="1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3.5" customHeight="1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3.5" customHeight="1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3.5" customHeight="1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3.5" customHeight="1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3.5" customHeight="1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3.5" customHeight="1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3.5" customHeight="1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3.5" customHeight="1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3.5" customHeight="1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3.5" customHeight="1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3.5" customHeight="1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3.5" customHeight="1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3.5" customHeight="1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3.5" customHeight="1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3.5" customHeight="1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3.5" customHeight="1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3.5" customHeight="1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3.5" customHeight="1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3.5" customHeight="1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3.5" customHeight="1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3.5" customHeight="1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3.5" customHeight="1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3.5" customHeight="1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3.5" customHeight="1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3.5" customHeight="1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3.5" customHeight="1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3.5" customHeight="1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3.5" customHeight="1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3.5" customHeight="1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3.5" customHeight="1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3.5" customHeight="1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3.5" customHeight="1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3.5" customHeight="1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3.5" customHeight="1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3.5" customHeight="1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3.5" customHeight="1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3.5" customHeight="1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3.5" customHeight="1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3.5" customHeight="1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3.5" customHeight="1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3.5" customHeight="1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3.5" customHeight="1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3.5" customHeight="1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3.5" customHeight="1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3.5" customHeight="1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3.5" customHeight="1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3.5" customHeight="1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3.5" customHeight="1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3.5" customHeight="1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3.5" customHeight="1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3.5" customHeight="1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3.5" customHeight="1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3.5" customHeight="1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3.5" customHeight="1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3.5" customHeight="1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3.5" customHeight="1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3.5" customHeight="1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3.5" customHeight="1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3.5" customHeight="1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3.5" customHeight="1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3.5" customHeight="1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3.5" customHeight="1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3.5" customHeight="1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3.5" customHeight="1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3.5" customHeight="1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3.5" customHeight="1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3.5" customHeight="1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3.5" customHeight="1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3.5" customHeight="1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3.5" customHeight="1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3.5" customHeight="1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3.5" customHeight="1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3.5" customHeight="1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3.5" customHeight="1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3.5" customHeight="1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3.5" customHeight="1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3.5" customHeight="1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3.5" customHeight="1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3.5" customHeight="1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3.5" customHeight="1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3.5" customHeight="1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3.5" customHeight="1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3.5" customHeight="1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3.5" customHeight="1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3.5" customHeight="1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3.5" customHeight="1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3.5" customHeight="1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3.5" customHeight="1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3.5" customHeight="1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3.5" customHeight="1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3.5" customHeight="1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3.5" customHeight="1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3.5" customHeight="1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3.5" customHeight="1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3.5" customHeight="1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3.5" customHeight="1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3.5" customHeight="1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3.5" customHeight="1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3.5" customHeight="1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3.5" customHeight="1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3.5" customHeight="1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3.5" customHeight="1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3.5" customHeight="1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3.5" customHeight="1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3.5" customHeight="1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3.5" customHeight="1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3.5" customHeight="1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3.5" customHeight="1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3.5" customHeight="1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3.5" customHeight="1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3.5" customHeight="1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3.5" customHeight="1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3.5" customHeight="1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3.5" customHeight="1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3.5" customHeight="1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3.5" customHeight="1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3.5" customHeight="1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3.5" customHeight="1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3.5" customHeight="1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3.5" customHeight="1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3.5" customHeight="1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3.5" customHeight="1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3.5" customHeight="1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3.5" customHeight="1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3.5" customHeight="1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3.5" customHeight="1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3.5" customHeight="1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3.5" customHeight="1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3.5" customHeight="1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3.5" customHeight="1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3.5" customHeight="1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3.5" customHeight="1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3.5" customHeight="1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3.5" customHeight="1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3.5" customHeight="1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3.5" customHeight="1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3.5" customHeight="1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3.5" customHeight="1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3.5" customHeight="1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3.5" customHeight="1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3.5" customHeight="1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3.5" customHeight="1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3.5" customHeight="1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3.5" customHeight="1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3.5" customHeight="1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3.5" customHeight="1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3.5" customHeight="1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3.5" customHeight="1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3.5" customHeight="1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3.5" customHeight="1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3.5" customHeight="1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3.5" customHeight="1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3.5" customHeight="1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3.5" customHeight="1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3.5" customHeight="1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3.5" customHeight="1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3.5" customHeight="1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3.5" customHeight="1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3.5" customHeight="1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3.5" customHeight="1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3.5" customHeight="1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3.5" customHeight="1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3.5" customHeight="1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3.5" customHeight="1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3.5" customHeight="1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3.5" customHeight="1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3.5" customHeight="1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3.5" customHeight="1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3.5" customHeight="1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3.5" customHeight="1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3.5" customHeight="1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3.5" customHeight="1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3.5" customHeight="1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3.5" customHeight="1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3.5" customHeight="1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3.5" customHeight="1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3.5" customHeight="1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3.5" customHeight="1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3.5" customHeight="1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3.5" customHeight="1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3.5" customHeight="1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3.5" customHeight="1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3.5" customHeight="1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3.5" customHeight="1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3.5" customHeight="1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3.5" customHeight="1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3.5" customHeight="1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3.5" customHeight="1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3.5" customHeight="1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3.5" customHeight="1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3.5" customHeight="1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3.5" customHeight="1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3.5" customHeight="1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3.5" customHeight="1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3.5" customHeight="1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3.5" customHeight="1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3.5" customHeight="1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3.5" customHeight="1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3.5" customHeight="1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3.5" customHeight="1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3.5" customHeight="1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3.5" customHeight="1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3.5" customHeight="1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3.5" customHeight="1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3.5" customHeight="1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3.5" customHeight="1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3.5" customHeight="1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3.5" customHeight="1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3.5" customHeight="1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3.5" customHeight="1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3.5" customHeight="1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3.5" customHeight="1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3.5" customHeight="1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3.5" customHeight="1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3.5" customHeight="1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3.5" customHeight="1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3.5" customHeight="1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3.5" customHeight="1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3.5" customHeight="1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3.5" customHeight="1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3.5" customHeight="1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3.5" customHeight="1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3.5" customHeight="1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3.5" customHeight="1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3.5" customHeight="1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3.5" customHeight="1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3.5" customHeight="1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3.5" customHeight="1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3.5" customHeight="1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3.5" customHeight="1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3.5" customHeight="1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3.5" customHeight="1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3.5" customHeight="1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3.5" customHeight="1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3.5" customHeight="1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3.5" customHeight="1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3.5" customHeight="1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3.5" customHeight="1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3.5" customHeight="1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3.5" customHeight="1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3.5" customHeight="1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3.5" customHeight="1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3.5" customHeight="1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3.5" customHeight="1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3.5" customHeight="1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3.5" customHeight="1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3.5" customHeight="1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3.5" customHeight="1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3.5" customHeight="1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3.5" customHeight="1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3.5" customHeight="1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3.5" customHeight="1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3.5" customHeight="1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3.5" customHeight="1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3.5" customHeight="1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3.5" customHeight="1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3.5" customHeight="1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3.5" customHeight="1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3.5" customHeight="1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3.5" customHeight="1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3.5" customHeight="1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3.5" customHeight="1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3.5" customHeight="1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3.5" customHeight="1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3.5" customHeight="1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3.5" customHeight="1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3.5" customHeight="1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3.5" customHeight="1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3.5" customHeight="1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3.5" customHeight="1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3.5" customHeight="1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3.5" customHeight="1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3.5" customHeight="1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3.5" customHeight="1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3.5" customHeight="1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3.5" customHeight="1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3.5" customHeight="1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3.5" customHeight="1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3.5" customHeight="1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3.5" customHeight="1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3.5" customHeight="1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3.5" customHeight="1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3.5" customHeight="1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3.5" customHeight="1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3.5" customHeight="1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3.5" customHeight="1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3.5" customHeight="1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3.5" customHeight="1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3.5" customHeight="1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3.5" customHeight="1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3.5" customHeight="1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3.5" customHeight="1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3.5" customHeight="1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3.5" customHeight="1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3.5" customHeight="1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3.5" customHeight="1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3.5" customHeight="1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3.5" customHeight="1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3.5" customHeight="1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3.5" customHeight="1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3.5" customHeight="1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3.5" customHeight="1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3.5" customHeight="1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3.5" customHeight="1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3.5" customHeight="1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3.5" customHeight="1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3.5" customHeight="1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3.5" customHeight="1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3.5" customHeight="1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3.5" customHeight="1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3.5" customHeight="1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3.5" customHeight="1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3.5" customHeight="1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3.5" customHeight="1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3.5" customHeight="1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3.5" customHeight="1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3.5" customHeight="1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3.5" customHeight="1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3.5" customHeight="1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3.5" customHeight="1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3.5" customHeight="1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3.5" customHeight="1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3.5" customHeight="1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3.5" customHeight="1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3.5" customHeight="1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3.5" customHeight="1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3.5" customHeight="1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3.5" customHeight="1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3.5" customHeight="1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3.5" customHeight="1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3.5" customHeight="1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3.5" customHeight="1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3.5" customHeight="1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3.5" customHeight="1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3.5" customHeight="1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3.5" customHeight="1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3.5" customHeight="1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3.5" customHeight="1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3.5" customHeight="1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3.5" customHeight="1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3.5" customHeight="1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3.5" customHeight="1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3.5" customHeight="1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3.5" customHeight="1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3.5" customHeight="1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3.5" customHeight="1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3.5" customHeight="1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3.5" customHeight="1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3.5" customHeight="1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3.5" customHeight="1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3.5" customHeight="1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3.5" customHeight="1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3.5" customHeight="1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3.5" customHeight="1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3.5" customHeight="1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3.5" customHeight="1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3.5" customHeight="1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3.5" customHeight="1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3.5" customHeight="1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3.5" customHeight="1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3.5" customHeight="1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3.5" customHeight="1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3.5" customHeight="1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3.5" customHeight="1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3.5" customHeight="1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3.5" customHeight="1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3.5" customHeight="1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3.5" customHeight="1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3.5" customHeight="1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3.5" customHeight="1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3.5" customHeight="1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3.5" customHeight="1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3.5" customHeight="1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3.5" customHeight="1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3.5" customHeight="1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3.5" customHeight="1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3.5" customHeight="1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3.5" customHeight="1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3.5" customHeight="1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3.5" customHeight="1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3.5" customHeight="1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3.5" customHeight="1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3.5" customHeight="1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3.5" customHeight="1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3.5" customHeight="1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3.5" customHeight="1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3.5" customHeight="1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3.5" customHeight="1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3.5" customHeight="1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3.5" customHeight="1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3.5" customHeight="1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3.5" customHeight="1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3.5" customHeight="1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3.5" customHeight="1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3.5" customHeight="1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3.5" customHeight="1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3.5" customHeight="1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3.5" customHeight="1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3.5" customHeight="1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3.5" customHeight="1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3.5" customHeight="1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3.5" customHeight="1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phoneticPr fontId="18"/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1" width="3.125" customWidth="1"/>
    <col min="2" max="2" width="11" customWidth="1"/>
    <col min="3" max="3" width="6.375" customWidth="1"/>
    <col min="4" max="17" width="7" customWidth="1"/>
    <col min="18" max="18" width="3.375" customWidth="1"/>
    <col min="19" max="19" width="9" customWidth="1"/>
    <col min="20" max="20" width="6.25" customWidth="1"/>
    <col min="21" max="23" width="9" customWidth="1"/>
    <col min="24" max="26" width="8" customWidth="1"/>
  </cols>
  <sheetData>
    <row r="1" spans="1:26" ht="19.5" customHeight="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9.5" customHeight="1">
      <c r="A2" s="191"/>
      <c r="B2" s="192" t="s">
        <v>201</v>
      </c>
      <c r="C2" s="191" t="s">
        <v>202</v>
      </c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20" t="s">
        <v>149</v>
      </c>
      <c r="T2" s="20">
        <f>COUNT(C5:N56)</f>
        <v>493</v>
      </c>
      <c r="U2" s="191"/>
      <c r="V2" s="191"/>
      <c r="W2" s="191"/>
      <c r="X2" s="191"/>
      <c r="Y2" s="191"/>
      <c r="Z2" s="191"/>
    </row>
    <row r="3" spans="1:26" ht="19.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 t="s">
        <v>191</v>
      </c>
      <c r="P3" s="20"/>
      <c r="Q3" s="20"/>
      <c r="R3" s="20"/>
      <c r="S3" s="20" t="s">
        <v>178</v>
      </c>
      <c r="T3" s="29">
        <f>COUNTBLANK(C5:N56)-12*6</f>
        <v>59</v>
      </c>
      <c r="U3" s="20"/>
      <c r="V3" s="20"/>
      <c r="W3" s="20"/>
      <c r="X3" s="20"/>
      <c r="Y3" s="20"/>
      <c r="Z3" s="20"/>
    </row>
    <row r="4" spans="1:26" ht="19.5" customHeight="1">
      <c r="A4" s="89"/>
      <c r="B4" s="194" t="s">
        <v>1</v>
      </c>
      <c r="C4" s="195" t="s">
        <v>152</v>
      </c>
      <c r="D4" s="196" t="s">
        <v>153</v>
      </c>
      <c r="E4" s="196" t="s">
        <v>154</v>
      </c>
      <c r="F4" s="196" t="s">
        <v>155</v>
      </c>
      <c r="G4" s="196" t="s">
        <v>156</v>
      </c>
      <c r="H4" s="196" t="s">
        <v>157</v>
      </c>
      <c r="I4" s="196" t="s">
        <v>158</v>
      </c>
      <c r="J4" s="196" t="s">
        <v>159</v>
      </c>
      <c r="K4" s="196" t="s">
        <v>160</v>
      </c>
      <c r="L4" s="196" t="s">
        <v>161</v>
      </c>
      <c r="M4" s="196" t="s">
        <v>162</v>
      </c>
      <c r="N4" s="197" t="s">
        <v>163</v>
      </c>
      <c r="O4" s="251" t="s">
        <v>165</v>
      </c>
      <c r="P4" s="252" t="s">
        <v>166</v>
      </c>
      <c r="Q4" s="253" t="s">
        <v>167</v>
      </c>
      <c r="R4" s="20"/>
      <c r="S4" s="20"/>
      <c r="T4" s="20"/>
      <c r="U4" s="20"/>
      <c r="V4" s="20"/>
      <c r="W4" s="20"/>
      <c r="X4" s="20"/>
      <c r="Y4" s="20"/>
      <c r="Z4" s="20"/>
    </row>
    <row r="5" spans="1:26" ht="19.5" customHeight="1">
      <c r="A5" s="97">
        <v>1</v>
      </c>
      <c r="B5" s="203" t="s">
        <v>2</v>
      </c>
      <c r="C5" s="256">
        <v>8.1112306781183765</v>
      </c>
      <c r="D5" s="257">
        <v>2.7104135317087139</v>
      </c>
      <c r="E5" s="257">
        <v>1.4326888925266341</v>
      </c>
      <c r="F5" s="257">
        <v>0.92328438598000229</v>
      </c>
      <c r="G5" s="257">
        <v>1.1495577174974623</v>
      </c>
      <c r="H5" s="257">
        <v>2.9124302769384367</v>
      </c>
      <c r="I5" s="257">
        <v>15.866120306028826</v>
      </c>
      <c r="J5" s="257">
        <v>18.282656906835175</v>
      </c>
      <c r="K5" s="257">
        <v>22.961333500345283</v>
      </c>
      <c r="L5" s="257">
        <v>18.214607215409504</v>
      </c>
      <c r="M5" s="257">
        <v>13.946726061638538</v>
      </c>
      <c r="N5" s="258">
        <v>14.00792209053294</v>
      </c>
      <c r="O5" s="259">
        <f>MAX(C5:N5)</f>
        <v>22.961333500345283</v>
      </c>
      <c r="P5" s="260">
        <f>MIN(C5:N5)</f>
        <v>0.92328438598000229</v>
      </c>
      <c r="Q5" s="259">
        <f>(mm!C5*Mg!C5+mm!D5*Mg!D5+mm!E5*Mg!E5+mm!F5*Mg!F5+mm!G5*Mg!G5+mm!H5*Mg!H5+mm!I5*Mg!I5+mm!J5*Mg!J5+mm!K5*Mg!K5+mm!L5*Mg!L5+mm!M5*Mg!M5+mm!N5*Mg!N5)/mm!O5</f>
        <v>9.848740306692914</v>
      </c>
      <c r="R5" s="20"/>
      <c r="S5" s="184" t="s">
        <v>179</v>
      </c>
      <c r="T5" s="20"/>
      <c r="U5" s="20"/>
      <c r="V5" s="20"/>
      <c r="W5" s="20"/>
      <c r="X5" s="20"/>
      <c r="Y5" s="20"/>
      <c r="Z5" s="20"/>
    </row>
    <row r="6" spans="1:26" ht="19.5" customHeight="1">
      <c r="A6" s="110">
        <v>2</v>
      </c>
      <c r="B6" s="203" t="s">
        <v>3</v>
      </c>
      <c r="C6" s="256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8"/>
      <c r="O6" s="256"/>
      <c r="P6" s="257"/>
      <c r="Q6" s="256"/>
      <c r="R6" s="20"/>
      <c r="S6" s="187" t="s">
        <v>180</v>
      </c>
      <c r="T6" s="20"/>
      <c r="U6" s="20"/>
      <c r="V6" s="20"/>
      <c r="W6" s="20"/>
      <c r="X6" s="20"/>
      <c r="Y6" s="20"/>
      <c r="Z6" s="20"/>
    </row>
    <row r="7" spans="1:26" ht="19.5" customHeight="1">
      <c r="A7" s="110">
        <v>3</v>
      </c>
      <c r="B7" s="203" t="s">
        <v>4</v>
      </c>
      <c r="C7" s="256">
        <v>4.3</v>
      </c>
      <c r="D7" s="257">
        <v>2.9</v>
      </c>
      <c r="E7" s="257">
        <v>1.3</v>
      </c>
      <c r="F7" s="257">
        <v>0.4</v>
      </c>
      <c r="G7" s="257">
        <v>1.6</v>
      </c>
      <c r="H7" s="257">
        <v>3.6</v>
      </c>
      <c r="I7" s="257">
        <v>14.2</v>
      </c>
      <c r="J7" s="257">
        <v>17.399999999999999</v>
      </c>
      <c r="K7" s="257">
        <v>17.100000000000001</v>
      </c>
      <c r="L7" s="257">
        <v>13.6</v>
      </c>
      <c r="M7" s="257">
        <v>13.2</v>
      </c>
      <c r="N7" s="258">
        <v>9.6999999999999993</v>
      </c>
      <c r="O7" s="256">
        <f t="shared" ref="O7:O12" si="0">MAX(C7:N7)</f>
        <v>17.399999999999999</v>
      </c>
      <c r="P7" s="257">
        <f t="shared" ref="P7:P12" si="1">MIN(C7:N7)</f>
        <v>0.4</v>
      </c>
      <c r="Q7" s="256">
        <f>(mm!C7*Mg!C7+mm!D7*Mg!D7+mm!E7*Mg!E7+mm!F7*Mg!F7+mm!G7*Mg!G7+mm!H7*Mg!H7+mm!I7*Mg!I7+mm!J7*Mg!J7+mm!K7*Mg!K7+mm!L7*Mg!L7+mm!M7*Mg!M7+mm!N7*Mg!N7)/mm!O7</f>
        <v>6.9299623945522919</v>
      </c>
      <c r="R7" s="20"/>
      <c r="S7" s="205" t="s">
        <v>174</v>
      </c>
      <c r="T7" s="20"/>
      <c r="U7" s="20"/>
      <c r="V7" s="20"/>
      <c r="W7" s="20"/>
      <c r="X7" s="20"/>
      <c r="Y7" s="20"/>
      <c r="Z7" s="20"/>
    </row>
    <row r="8" spans="1:26" ht="19.5" customHeight="1">
      <c r="A8" s="110">
        <v>4</v>
      </c>
      <c r="B8" s="203" t="s">
        <v>5</v>
      </c>
      <c r="C8" s="256"/>
      <c r="D8" s="257"/>
      <c r="E8" s="257"/>
      <c r="F8" s="257"/>
      <c r="G8" s="257"/>
      <c r="H8" s="257"/>
      <c r="I8" s="257">
        <v>1.7</v>
      </c>
      <c r="J8" s="257">
        <v>4.8</v>
      </c>
      <c r="K8" s="257">
        <v>10.4</v>
      </c>
      <c r="L8" s="257">
        <v>2.7</v>
      </c>
      <c r="M8" s="257">
        <v>19.100000000000001</v>
      </c>
      <c r="N8" s="258">
        <v>5.7</v>
      </c>
      <c r="O8" s="256">
        <f t="shared" si="0"/>
        <v>19.100000000000001</v>
      </c>
      <c r="P8" s="257">
        <f t="shared" si="1"/>
        <v>1.7</v>
      </c>
      <c r="Q8" s="263">
        <f>(mm!C8*Mg!C8+mm!D8*Mg!D8+mm!E8*Mg!E8+mm!F8*Mg!F8+mm!G8*Mg!G8+mm!H8*Mg!H8+mm!I8*Mg!I8+mm!J8*Mg!J8+mm!K8*Mg!K8+mm!L8*Mg!L8+mm!M8*Mg!M8+mm!N8*Mg!N8)/mm!O8</f>
        <v>5.583954072065314</v>
      </c>
      <c r="R8" s="20"/>
      <c r="S8" s="206" t="s">
        <v>181</v>
      </c>
      <c r="T8" s="20"/>
      <c r="U8" s="20"/>
      <c r="V8" s="20"/>
      <c r="W8" s="20"/>
      <c r="X8" s="20"/>
      <c r="Y8" s="20"/>
      <c r="Z8" s="20"/>
    </row>
    <row r="9" spans="1:26" ht="19.5" customHeight="1">
      <c r="A9" s="110">
        <v>5</v>
      </c>
      <c r="B9" s="203" t="s">
        <v>6</v>
      </c>
      <c r="C9" s="256"/>
      <c r="D9" s="257"/>
      <c r="E9" s="257">
        <v>5.6</v>
      </c>
      <c r="F9" s="257"/>
      <c r="G9" s="257">
        <v>2.5</v>
      </c>
      <c r="H9" s="257"/>
      <c r="I9" s="257">
        <v>9.3000000000000007</v>
      </c>
      <c r="J9" s="257"/>
      <c r="K9" s="257"/>
      <c r="L9" s="257"/>
      <c r="M9" s="257">
        <v>35.799999999999997</v>
      </c>
      <c r="N9" s="258"/>
      <c r="O9" s="256">
        <f t="shared" si="0"/>
        <v>35.799999999999997</v>
      </c>
      <c r="P9" s="257">
        <f t="shared" si="1"/>
        <v>2.5</v>
      </c>
      <c r="Q9" s="263">
        <f>(mm!C9*Mg!C9+mm!D9*Mg!D9+mm!E9*Mg!E9+mm!F9*Mg!F9+mm!G9*Mg!G9+mm!H9*Mg!H9+mm!I9*Mg!I9+mm!J9*Mg!J9+mm!K9*Mg!K9+mm!L9*Mg!L9+mm!M9*Mg!M9+mm!N9*Mg!N9)/mm!O9</f>
        <v>15.572928230596942</v>
      </c>
      <c r="R9" s="20"/>
      <c r="S9" s="20"/>
      <c r="T9" s="20"/>
      <c r="U9" s="20"/>
      <c r="V9" s="20"/>
      <c r="W9" s="20"/>
      <c r="X9" s="20"/>
      <c r="Y9" s="20"/>
      <c r="Z9" s="20"/>
    </row>
    <row r="10" spans="1:26" ht="19.5" customHeight="1">
      <c r="A10" s="110">
        <v>6</v>
      </c>
      <c r="B10" s="203" t="s">
        <v>7</v>
      </c>
      <c r="C10" s="264">
        <v>5.8146739130434772</v>
      </c>
      <c r="D10" s="257">
        <v>1.5450430058850158</v>
      </c>
      <c r="E10" s="257">
        <v>1.687853737241892</v>
      </c>
      <c r="F10" s="257">
        <v>0.56113558263091401</v>
      </c>
      <c r="G10" s="257">
        <v>0.93868082534749198</v>
      </c>
      <c r="H10" s="257">
        <v>1.6757426535972042</v>
      </c>
      <c r="I10" s="257">
        <v>1.6553566158724891</v>
      </c>
      <c r="J10" s="257">
        <v>2.3424850862921498</v>
      </c>
      <c r="K10" s="257">
        <v>9.312695692925038</v>
      </c>
      <c r="L10" s="257">
        <v>2.9148338733244392</v>
      </c>
      <c r="M10" s="257">
        <v>14.246634332745458</v>
      </c>
      <c r="N10" s="258">
        <v>6.1020720447289154</v>
      </c>
      <c r="O10" s="256">
        <f t="shared" si="0"/>
        <v>14.246634332745458</v>
      </c>
      <c r="P10" s="257">
        <f t="shared" si="1"/>
        <v>0.56113558263091401</v>
      </c>
      <c r="Q10" s="256">
        <f>(mm!C10*Mg!C10+mm!D10*Mg!D10+mm!E10*Mg!E10+mm!F10*Mg!F10+mm!G10*Mg!G10+mm!H10*Mg!H10+mm!I10*Mg!I10+mm!J10*Mg!J10+mm!K10*Mg!K10+mm!L10*Mg!L10+mm!M10*Mg!M10+mm!N10*Mg!N10)/mm!O10</f>
        <v>2.9800092770920239</v>
      </c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9.5" customHeight="1">
      <c r="A11" s="110">
        <v>7</v>
      </c>
      <c r="B11" s="203" t="s">
        <v>8</v>
      </c>
      <c r="C11" s="256">
        <v>7</v>
      </c>
      <c r="D11" s="257">
        <v>9</v>
      </c>
      <c r="E11" s="257">
        <v>1.8</v>
      </c>
      <c r="F11" s="257">
        <v>2.1</v>
      </c>
      <c r="G11" s="257">
        <v>5.4</v>
      </c>
      <c r="H11" s="257">
        <v>1.7</v>
      </c>
      <c r="I11" s="257">
        <v>4.7</v>
      </c>
      <c r="J11" s="257">
        <v>2.2999999999999998</v>
      </c>
      <c r="K11" s="257">
        <v>10.9</v>
      </c>
      <c r="L11" s="265"/>
      <c r="M11" s="257">
        <v>6.3</v>
      </c>
      <c r="N11" s="258">
        <v>3.6</v>
      </c>
      <c r="O11" s="256">
        <f t="shared" si="0"/>
        <v>10.9</v>
      </c>
      <c r="P11" s="257">
        <f t="shared" si="1"/>
        <v>1.7</v>
      </c>
      <c r="Q11" s="256">
        <f>(mm!C11*Mg!C11+mm!D11*Mg!D11+mm!E11*Mg!E11+mm!F11*Mg!F11+mm!G11*Mg!G11+mm!H11*Mg!H11+mm!I11*Mg!I11+mm!J11*Mg!J11+mm!K11*Mg!K11+mm!L11*Mg!L11+mm!M11*Mg!M11+mm!N11*Mg!N11)/mm!O11</f>
        <v>3.977345947328049</v>
      </c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9.5" customHeight="1">
      <c r="A12" s="110">
        <v>8</v>
      </c>
      <c r="B12" s="207" t="s">
        <v>10</v>
      </c>
      <c r="C12" s="256">
        <v>6.4231824417009582</v>
      </c>
      <c r="D12" s="257">
        <v>10.32567417090293</v>
      </c>
      <c r="E12" s="257">
        <v>1.5157145609989837</v>
      </c>
      <c r="F12" s="257">
        <v>0.22349244793417028</v>
      </c>
      <c r="G12" s="257">
        <v>0.76892321487538451</v>
      </c>
      <c r="H12" s="257">
        <v>2.2962427730178292</v>
      </c>
      <c r="I12" s="257">
        <v>16.708531266994072</v>
      </c>
      <c r="J12" s="257">
        <v>24.980858888599307</v>
      </c>
      <c r="K12" s="257">
        <v>45.938787236705124</v>
      </c>
      <c r="L12" s="257">
        <v>37.148009390660292</v>
      </c>
      <c r="M12" s="257">
        <v>42.981886666456731</v>
      </c>
      <c r="N12" s="258">
        <v>19.334018282430023</v>
      </c>
      <c r="O12" s="266">
        <f t="shared" si="0"/>
        <v>45.938787236705124</v>
      </c>
      <c r="P12" s="267">
        <f t="shared" si="1"/>
        <v>0.22349244793417028</v>
      </c>
      <c r="Q12" s="256">
        <f>(mm!C12*Mg!C12+mm!D12*Mg!D12+mm!E12*Mg!E12+mm!F12*Mg!F12+mm!G12*Mg!G12+mm!H12*Mg!H12+mm!I12*Mg!I12+mm!J12*Mg!J12+mm!K12*Mg!K12+mm!L12*Mg!L12+mm!M12*Mg!M12+mm!N12*Mg!N12)/mm!O12</f>
        <v>16.282434880092556</v>
      </c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9.5" customHeight="1">
      <c r="A13" s="124">
        <v>9</v>
      </c>
      <c r="B13" s="211" t="s">
        <v>11</v>
      </c>
      <c r="C13" s="268"/>
      <c r="D13" s="269"/>
      <c r="E13" s="269"/>
      <c r="F13" s="269"/>
      <c r="G13" s="269"/>
      <c r="H13" s="269"/>
      <c r="I13" s="269"/>
      <c r="J13" s="269"/>
      <c r="K13" s="269"/>
      <c r="L13" s="269"/>
      <c r="M13" s="269"/>
      <c r="N13" s="270"/>
      <c r="O13" s="268"/>
      <c r="P13" s="269"/>
      <c r="Q13" s="268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9.5" customHeight="1">
      <c r="A14" s="97">
        <v>10</v>
      </c>
      <c r="B14" s="213" t="s">
        <v>12</v>
      </c>
      <c r="C14" s="271">
        <v>2.88</v>
      </c>
      <c r="D14" s="272">
        <v>5.76</v>
      </c>
      <c r="E14" s="273">
        <v>1.65</v>
      </c>
      <c r="F14" s="273">
        <v>0.82</v>
      </c>
      <c r="G14" s="273">
        <v>14.81</v>
      </c>
      <c r="H14" s="273"/>
      <c r="I14" s="273"/>
      <c r="J14" s="273"/>
      <c r="K14" s="273">
        <v>3.7</v>
      </c>
      <c r="L14" s="272">
        <v>4.1100000000000003</v>
      </c>
      <c r="M14" s="273">
        <v>7.82</v>
      </c>
      <c r="N14" s="274">
        <v>6.17</v>
      </c>
      <c r="O14" s="275">
        <f t="shared" ref="O14:O15" si="2">MAX(C14:N14)</f>
        <v>14.81</v>
      </c>
      <c r="P14" s="273">
        <f t="shared" ref="P14:P15" si="3">MIN(C14:N14)</f>
        <v>0.82</v>
      </c>
      <c r="Q14" s="271">
        <f>(mm!C14*Mg!C14+mm!D14*Mg!D14+mm!E14*Mg!E14+mm!F14*Mg!F14+mm!G14*Mg!G14+mm!H14*Mg!H14+mm!I14*Mg!I14+mm!J14*Mg!J14+mm!K14*Mg!K14+mm!L14*Mg!L14+mm!M14*Mg!M14+mm!N14*Mg!N14)/mm!O14</f>
        <v>2.7852340425531916</v>
      </c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9.5" customHeight="1">
      <c r="A15" s="110">
        <v>11</v>
      </c>
      <c r="B15" s="203" t="s">
        <v>13</v>
      </c>
      <c r="C15" s="263">
        <v>7.2368421052631575</v>
      </c>
      <c r="D15" s="276">
        <v>3.9884868421052633</v>
      </c>
      <c r="E15" s="257">
        <v>1.4185855263157894</v>
      </c>
      <c r="F15" s="257">
        <v>0.96380040503043307</v>
      </c>
      <c r="G15" s="257">
        <v>2.4671052631578947</v>
      </c>
      <c r="H15" s="257">
        <v>2.4671052631578947</v>
      </c>
      <c r="I15" s="257">
        <v>4.9342105263157894</v>
      </c>
      <c r="J15" s="257">
        <v>3.125</v>
      </c>
      <c r="K15" s="257">
        <v>1.274671052631579</v>
      </c>
      <c r="L15" s="276">
        <v>2.138157894736842</v>
      </c>
      <c r="M15" s="257">
        <v>4.7286184210526319</v>
      </c>
      <c r="N15" s="258">
        <v>7.8125</v>
      </c>
      <c r="O15" s="256">
        <f t="shared" si="2"/>
        <v>7.8125</v>
      </c>
      <c r="P15" s="257">
        <f t="shared" si="3"/>
        <v>0.96380040503043307</v>
      </c>
      <c r="Q15" s="256">
        <f>(mm!C15*Mg!C15+mm!D15*Mg!D15+mm!E15*Mg!E15+mm!F15*Mg!F15+mm!G15*Mg!G15+mm!H15*Mg!H15+mm!I15*Mg!I15+mm!J15*Mg!J15+mm!K15*Mg!K15+mm!L15*Mg!L15+mm!M15*Mg!M15+mm!N15*Mg!N15)/mm!O15</f>
        <v>3.30471097472561</v>
      </c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9.5" customHeight="1">
      <c r="A16" s="110">
        <v>12</v>
      </c>
      <c r="B16" s="203" t="s">
        <v>14</v>
      </c>
      <c r="C16" s="256"/>
      <c r="D16" s="257"/>
      <c r="E16" s="257"/>
      <c r="F16" s="257"/>
      <c r="G16" s="257"/>
      <c r="H16" s="257"/>
      <c r="I16" s="257"/>
      <c r="J16" s="257"/>
      <c r="K16" s="257"/>
      <c r="L16" s="257"/>
      <c r="M16" s="257"/>
      <c r="N16" s="258"/>
      <c r="O16" s="256"/>
      <c r="P16" s="257"/>
      <c r="Q16" s="256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9.5" customHeight="1">
      <c r="A17" s="110">
        <v>13</v>
      </c>
      <c r="B17" s="203" t="s">
        <v>15</v>
      </c>
      <c r="C17" s="263">
        <v>2.3841398513002967</v>
      </c>
      <c r="D17" s="276">
        <v>4.5777840222255204</v>
      </c>
      <c r="E17" s="257">
        <v>1.9866056328500243</v>
      </c>
      <c r="F17" s="257">
        <v>0.66851397636094667</v>
      </c>
      <c r="G17" s="257">
        <v>2.1160633763808079</v>
      </c>
      <c r="H17" s="257">
        <v>1.246948029298919</v>
      </c>
      <c r="I17" s="257">
        <v>3.0748806757813232</v>
      </c>
      <c r="J17" s="257">
        <v>3.2467982879087787</v>
      </c>
      <c r="K17" s="257">
        <v>6.8674006412195281</v>
      </c>
      <c r="L17" s="276">
        <v>2.6556021285489941</v>
      </c>
      <c r="M17" s="265">
        <v>13.114754098360658</v>
      </c>
      <c r="N17" s="258"/>
      <c r="O17" s="256">
        <f>MAX(C17:N17)</f>
        <v>13.114754098360658</v>
      </c>
      <c r="P17" s="257">
        <f>MIN(C17:N17)</f>
        <v>0.66851397636094667</v>
      </c>
      <c r="Q17" s="256">
        <f>(mm!C17*Mg!C17+mm!D17*Mg!D17+mm!E17*Mg!E17+mm!F17*Mg!F17+mm!G17*Mg!G17+mm!H17*Mg!H17+mm!I17*Mg!I17+mm!J17*Mg!J17+mm!K17*Mg!K17+mm!L17*Mg!L17+mm!M17*Mg!M17+mm!N17*Mg!N17)/mm!O17</f>
        <v>2.0954108560570166</v>
      </c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9.5" customHeight="1">
      <c r="A18" s="110">
        <v>14</v>
      </c>
      <c r="B18" s="203" t="s">
        <v>16</v>
      </c>
      <c r="C18" s="256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8"/>
      <c r="O18" s="256"/>
      <c r="P18" s="257"/>
      <c r="Q18" s="256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9.5" customHeight="1">
      <c r="A19" s="110">
        <v>15</v>
      </c>
      <c r="B19" s="203" t="s">
        <v>17</v>
      </c>
      <c r="C19" s="256">
        <v>4.9372557087019135</v>
      </c>
      <c r="D19" s="276">
        <v>4.9372557087019135</v>
      </c>
      <c r="E19" s="257">
        <v>9.0516354659535079</v>
      </c>
      <c r="F19" s="257">
        <v>9.8745114174038271</v>
      </c>
      <c r="G19" s="257">
        <v>2.4686278543509568</v>
      </c>
      <c r="H19" s="257">
        <v>8.6401974902283474</v>
      </c>
      <c r="I19" s="257">
        <v>10.697387368854145</v>
      </c>
      <c r="J19" s="257">
        <v>6.1715696358773915</v>
      </c>
      <c r="K19" s="257">
        <v>8.04119220204025</v>
      </c>
      <c r="L19" s="257">
        <v>11.520263320304464</v>
      </c>
      <c r="M19" s="257">
        <v>25.097716519234726</v>
      </c>
      <c r="N19" s="258">
        <v>14.40032915038058</v>
      </c>
      <c r="O19" s="256">
        <f t="shared" ref="O19:O29" si="4">MAX(C19:N19)</f>
        <v>25.097716519234726</v>
      </c>
      <c r="P19" s="257">
        <f t="shared" ref="P19:P29" si="5">MIN(C19:N19)</f>
        <v>2.4686278543509568</v>
      </c>
      <c r="Q19" s="256">
        <f>(mm!C19*Mg!C19+mm!D19*Mg!D19+mm!E19*Mg!E19+mm!F19*Mg!F19+mm!G19*Mg!G19+mm!H19*Mg!H19+mm!I19*Mg!I19+mm!J19*Mg!J19+mm!K19*Mg!K19+mm!L19*Mg!L19+mm!M19*Mg!M19+mm!N19*Mg!N19)/mm!O19</f>
        <v>8.0838068519555808</v>
      </c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9.5" customHeight="1">
      <c r="A20" s="110">
        <v>16</v>
      </c>
      <c r="B20" s="203" t="s">
        <v>18</v>
      </c>
      <c r="C20" s="256">
        <v>18.514708907632176</v>
      </c>
      <c r="D20" s="257">
        <v>8.6401974902283474</v>
      </c>
      <c r="E20" s="257">
        <v>3.2915038058012756</v>
      </c>
      <c r="F20" s="257">
        <v>0</v>
      </c>
      <c r="G20" s="257">
        <v>7.4058835630528694</v>
      </c>
      <c r="H20" s="257">
        <v>5.3486936844270723</v>
      </c>
      <c r="I20" s="257">
        <v>39.498045669615308</v>
      </c>
      <c r="J20" s="265">
        <v>9.4630734416786666</v>
      </c>
      <c r="K20" s="257">
        <v>22.629088664883771</v>
      </c>
      <c r="L20" s="257">
        <v>13.988891174655421</v>
      </c>
      <c r="M20" s="257">
        <v>8.6401974902283474</v>
      </c>
      <c r="N20" s="258">
        <v>30.857848179386959</v>
      </c>
      <c r="O20" s="256">
        <f t="shared" si="4"/>
        <v>39.498045669615308</v>
      </c>
      <c r="P20" s="257">
        <f t="shared" si="5"/>
        <v>0</v>
      </c>
      <c r="Q20" s="256">
        <f>(mm!C20*Mg!C20+mm!D20*Mg!D20+mm!E20*Mg!E20+mm!F20*Mg!F20+mm!G20*Mg!G20+mm!H20*Mg!H20+mm!I20*Mg!I20+mm!J20*Mg!J20+mm!K20*Mg!K20+mm!L20*Mg!L20+mm!M20*Mg!M20+mm!N20*Mg!N20)/mm!O20</f>
        <v>16.532041959533601</v>
      </c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9.5" customHeight="1">
      <c r="A21" s="110">
        <v>17</v>
      </c>
      <c r="B21" s="203" t="s">
        <v>19</v>
      </c>
      <c r="C21" s="263">
        <v>7.883136563183796</v>
      </c>
      <c r="D21" s="276">
        <v>3.9550655726924386</v>
      </c>
      <c r="E21" s="257">
        <v>2.1704323434473682</v>
      </c>
      <c r="F21" s="257">
        <v>1.8461971487859481</v>
      </c>
      <c r="G21" s="257">
        <v>1.7902496132144279</v>
      </c>
      <c r="H21" s="257">
        <v>6.9158270293816866</v>
      </c>
      <c r="I21" s="257">
        <v>7.6340957157075104</v>
      </c>
      <c r="J21" s="257">
        <v>15.817039596825074</v>
      </c>
      <c r="K21" s="257">
        <v>2.2600469540560124</v>
      </c>
      <c r="L21" s="276">
        <v>3.186478997974469</v>
      </c>
      <c r="M21" s="257">
        <v>2.1174904665982801</v>
      </c>
      <c r="N21" s="258">
        <v>6.2413364788564341</v>
      </c>
      <c r="O21" s="256">
        <f t="shared" si="4"/>
        <v>15.817039596825074</v>
      </c>
      <c r="P21" s="257">
        <f t="shared" si="5"/>
        <v>1.7902496132144279</v>
      </c>
      <c r="Q21" s="256">
        <f>(mm!C21*Mg!C21+mm!D21*Mg!D21+mm!E21*Mg!E21+mm!F21*Mg!F21+mm!G21*Mg!G21+mm!H21*Mg!H21+mm!I21*Mg!I21+mm!J21*Mg!J21+mm!K21*Mg!K21+mm!L21*Mg!L21+mm!M21*Mg!M21+mm!N21*Mg!N21)/mm!O21</f>
        <v>5.5524849228370856</v>
      </c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9.5" customHeight="1">
      <c r="A22" s="110">
        <v>18</v>
      </c>
      <c r="B22" s="203" t="s">
        <v>20</v>
      </c>
      <c r="C22" s="256">
        <v>9</v>
      </c>
      <c r="D22" s="257">
        <v>28.2</v>
      </c>
      <c r="E22" s="257">
        <v>17.8</v>
      </c>
      <c r="F22" s="257">
        <v>15</v>
      </c>
      <c r="G22" s="257">
        <v>10</v>
      </c>
      <c r="H22" s="257">
        <v>16</v>
      </c>
      <c r="I22" s="257">
        <v>7.4</v>
      </c>
      <c r="J22" s="257">
        <v>24.6</v>
      </c>
      <c r="K22" s="257">
        <v>12.8</v>
      </c>
      <c r="L22" s="257">
        <v>16.600000000000001</v>
      </c>
      <c r="M22" s="257">
        <v>14.8</v>
      </c>
      <c r="N22" s="258">
        <v>24</v>
      </c>
      <c r="O22" s="256">
        <f t="shared" si="4"/>
        <v>28.2</v>
      </c>
      <c r="P22" s="257">
        <f t="shared" si="5"/>
        <v>7.4</v>
      </c>
      <c r="Q22" s="256">
        <f>(mm!C22*Mg!C22+mm!D22*Mg!D22+mm!E22*Mg!E22+mm!F22*Mg!F22+mm!G22*Mg!G22+mm!H22*Mg!H22+mm!I22*Mg!I22+mm!J22*Mg!J22+mm!K22*Mg!K22+mm!L22*Mg!L22+mm!M22*Mg!M22+mm!N22*Mg!N22)/mm!O22</f>
        <v>14.627439543079355</v>
      </c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9.5" customHeight="1">
      <c r="A23" s="110">
        <v>19</v>
      </c>
      <c r="B23" s="203" t="s">
        <v>21</v>
      </c>
      <c r="C23" s="263">
        <v>4.5999999999999996</v>
      </c>
      <c r="D23" s="276">
        <v>5.8</v>
      </c>
      <c r="E23" s="257">
        <v>3.9</v>
      </c>
      <c r="F23" s="257">
        <v>1.4</v>
      </c>
      <c r="G23" s="257">
        <v>1.4</v>
      </c>
      <c r="H23" s="257">
        <v>4.2</v>
      </c>
      <c r="I23" s="257">
        <v>4.5</v>
      </c>
      <c r="J23" s="257">
        <v>5.4</v>
      </c>
      <c r="K23" s="257">
        <v>4.8</v>
      </c>
      <c r="L23" s="276">
        <v>4</v>
      </c>
      <c r="M23" s="257">
        <v>13.1</v>
      </c>
      <c r="N23" s="258">
        <v>18.100000000000001</v>
      </c>
      <c r="O23" s="256">
        <f t="shared" si="4"/>
        <v>18.100000000000001</v>
      </c>
      <c r="P23" s="257">
        <f t="shared" si="5"/>
        <v>1.4</v>
      </c>
      <c r="Q23" s="256">
        <f>(mm!C23*Mg!C23+mm!D23*Mg!D23+mm!E23*Mg!E23+mm!F23*Mg!F23+mm!G23*Mg!G23+mm!H23*Mg!H23+mm!I23*Mg!I23+mm!J23*Mg!J23+mm!K23*Mg!K23+mm!L23*Mg!L23+mm!M23*Mg!M23+mm!N23*Mg!N23)/mm!O23</f>
        <v>4.8282659906795722</v>
      </c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9.5" customHeight="1">
      <c r="A24" s="110">
        <v>20</v>
      </c>
      <c r="B24" s="203" t="s">
        <v>22</v>
      </c>
      <c r="C24" s="263">
        <v>2.9</v>
      </c>
      <c r="D24" s="276">
        <v>5.0999999999999996</v>
      </c>
      <c r="E24" s="257">
        <v>3.7</v>
      </c>
      <c r="F24" s="257">
        <v>1.3</v>
      </c>
      <c r="G24" s="257">
        <v>2.4</v>
      </c>
      <c r="H24" s="257">
        <v>3.9</v>
      </c>
      <c r="I24" s="257">
        <v>4.3</v>
      </c>
      <c r="J24" s="257">
        <v>7.8</v>
      </c>
      <c r="K24" s="257">
        <v>5.4</v>
      </c>
      <c r="L24" s="276">
        <v>3.4</v>
      </c>
      <c r="M24" s="257">
        <v>7.1</v>
      </c>
      <c r="N24" s="258">
        <v>12.3</v>
      </c>
      <c r="O24" s="256">
        <f t="shared" si="4"/>
        <v>12.3</v>
      </c>
      <c r="P24" s="257">
        <f t="shared" si="5"/>
        <v>1.3</v>
      </c>
      <c r="Q24" s="256">
        <f>(mm!C24*Mg!C24+mm!D24*Mg!D24+mm!E24*Mg!E24+mm!F24*Mg!F24+mm!G24*Mg!G24+mm!H24*Mg!H24+mm!I24*Mg!I24+mm!J24*Mg!J24+mm!K24*Mg!K24+mm!L24*Mg!L24+mm!M24*Mg!M24+mm!N24*Mg!N24)/mm!O24</f>
        <v>4.0764370040642532</v>
      </c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9.5" customHeight="1">
      <c r="A25" s="124">
        <v>21</v>
      </c>
      <c r="B25" s="207" t="s">
        <v>23</v>
      </c>
      <c r="C25" s="277">
        <v>2.7242931063890583</v>
      </c>
      <c r="D25" s="276">
        <v>3.0908399034817839</v>
      </c>
      <c r="E25" s="267">
        <v>1.7997864927031035</v>
      </c>
      <c r="F25" s="267">
        <v>1.3125406830405801</v>
      </c>
      <c r="G25" s="267">
        <v>1.9082932713912797</v>
      </c>
      <c r="H25" s="267">
        <v>3.2199392400519131</v>
      </c>
      <c r="I25" s="267">
        <v>3.032454877749307</v>
      </c>
      <c r="J25" s="267">
        <v>2.413952695086774</v>
      </c>
      <c r="K25" s="267">
        <v>3.2092162106562432</v>
      </c>
      <c r="L25" s="278">
        <v>2.2652203157902036</v>
      </c>
      <c r="M25" s="267">
        <v>0.88507006405993593</v>
      </c>
      <c r="N25" s="279">
        <v>1.5223205101830899</v>
      </c>
      <c r="O25" s="266">
        <f t="shared" si="4"/>
        <v>3.2199392400519131</v>
      </c>
      <c r="P25" s="267">
        <f t="shared" si="5"/>
        <v>0.88507006405993593</v>
      </c>
      <c r="Q25" s="266">
        <f>(mm!C25*Mg!C25+mm!D25*Mg!D25+mm!E25*Mg!E25+mm!F25*Mg!F25+mm!G25*Mg!G25+mm!H25*Mg!H25+mm!I25*Mg!I25+mm!J25*Mg!J25+mm!K25*Mg!K25+mm!L25*Mg!L25+mm!M25*Mg!M25+mm!N25*Mg!N25)/mm!O25</f>
        <v>2.297255243085762</v>
      </c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9.5" customHeight="1">
      <c r="A26" s="163">
        <v>22</v>
      </c>
      <c r="B26" s="215" t="s">
        <v>24</v>
      </c>
      <c r="C26" s="259">
        <v>5.83</v>
      </c>
      <c r="D26" s="260">
        <v>3.1</v>
      </c>
      <c r="E26" s="260">
        <v>0.85499999999999998</v>
      </c>
      <c r="F26" s="260">
        <v>1.32</v>
      </c>
      <c r="G26" s="260">
        <v>1.395</v>
      </c>
      <c r="H26" s="260">
        <v>3.7850000000000001</v>
      </c>
      <c r="I26" s="260">
        <v>9.39</v>
      </c>
      <c r="J26" s="260">
        <v>19.105</v>
      </c>
      <c r="K26" s="260">
        <v>24.38</v>
      </c>
      <c r="L26" s="260">
        <v>25.37</v>
      </c>
      <c r="M26" s="260">
        <v>26.605</v>
      </c>
      <c r="N26" s="280">
        <v>31.684999999999999</v>
      </c>
      <c r="O26" s="259">
        <f t="shared" si="4"/>
        <v>31.684999999999999</v>
      </c>
      <c r="P26" s="260">
        <f t="shared" si="5"/>
        <v>0.85499999999999998</v>
      </c>
      <c r="Q26" s="259">
        <f>(mm!C26*Mg!C26+mm!D26*Mg!D26+mm!E26*Mg!E26+mm!F26*Mg!F26+mm!G26*Mg!G26+mm!H26*Mg!H26+mm!I26*Mg!I26+mm!J26*Mg!J26+mm!K26*Mg!K26+mm!L26*Mg!L26+mm!M26*Mg!M26+mm!N26*Mg!N26)/mm!O26</f>
        <v>13.651015389257694</v>
      </c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9.5" customHeight="1">
      <c r="A27" s="110">
        <v>23</v>
      </c>
      <c r="B27" s="203" t="s">
        <v>25</v>
      </c>
      <c r="C27" s="256">
        <v>9.1</v>
      </c>
      <c r="D27" s="257">
        <v>4.9000000000000004</v>
      </c>
      <c r="E27" s="257">
        <v>0.8</v>
      </c>
      <c r="F27" s="257">
        <v>0.4</v>
      </c>
      <c r="G27" s="257">
        <v>1.6</v>
      </c>
      <c r="H27" s="257">
        <v>2.5</v>
      </c>
      <c r="I27" s="257">
        <v>11.1</v>
      </c>
      <c r="J27" s="257">
        <v>21</v>
      </c>
      <c r="K27" s="257">
        <v>28.8</v>
      </c>
      <c r="L27" s="257">
        <v>35</v>
      </c>
      <c r="M27" s="257">
        <v>33.299999999999997</v>
      </c>
      <c r="N27" s="258">
        <v>19.3</v>
      </c>
      <c r="O27" s="256">
        <f t="shared" si="4"/>
        <v>35</v>
      </c>
      <c r="P27" s="257">
        <f t="shared" si="5"/>
        <v>0.4</v>
      </c>
      <c r="Q27" s="256">
        <f>(mm!C27*Mg!C27+mm!D27*Mg!D27+mm!E27*Mg!E27+mm!F27*Mg!F27+mm!G27*Mg!G27+mm!H27*Mg!H27+mm!I27*Mg!I27+mm!J27*Mg!J27+mm!K27*Mg!K27+mm!L27*Mg!L27+mm!M27*Mg!M27+mm!N27*Mg!N27)/mm!O27</f>
        <v>14.87863287899734</v>
      </c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9.5" customHeight="1">
      <c r="A28" s="110">
        <v>24</v>
      </c>
      <c r="B28" s="203" t="s">
        <v>27</v>
      </c>
      <c r="C28" s="256">
        <v>7.4</v>
      </c>
      <c r="D28" s="257">
        <v>3.3</v>
      </c>
      <c r="E28" s="257">
        <v>0.4</v>
      </c>
      <c r="F28" s="257">
        <v>0.4</v>
      </c>
      <c r="G28" s="257">
        <v>0.4</v>
      </c>
      <c r="H28" s="257">
        <v>0.4</v>
      </c>
      <c r="I28" s="257">
        <v>9.1</v>
      </c>
      <c r="J28" s="257">
        <v>17.7</v>
      </c>
      <c r="K28" s="257">
        <v>27.2</v>
      </c>
      <c r="L28" s="257">
        <v>30</v>
      </c>
      <c r="M28" s="257">
        <v>33.700000000000003</v>
      </c>
      <c r="N28" s="258">
        <v>19.3</v>
      </c>
      <c r="O28" s="256">
        <f t="shared" si="4"/>
        <v>33.700000000000003</v>
      </c>
      <c r="P28" s="257">
        <f t="shared" si="5"/>
        <v>0.4</v>
      </c>
      <c r="Q28" s="256">
        <f>(mm!C28*Mg!C28+mm!D28*Mg!D28+mm!E28*Mg!E28+mm!F28*Mg!F28+mm!G28*Mg!G28+mm!H28*Mg!H28+mm!I28*Mg!I28+mm!J28*Mg!J28+mm!K28*Mg!K28+mm!L28*Mg!L28+mm!M28*Mg!M28+mm!N28*Mg!N28)/mm!O28</f>
        <v>14.218946567375115</v>
      </c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9.5" customHeight="1">
      <c r="A29" s="110">
        <v>25</v>
      </c>
      <c r="B29" s="203" t="s">
        <v>28</v>
      </c>
      <c r="C29" s="256">
        <v>21.9</v>
      </c>
      <c r="D29" s="257">
        <v>4.0999999999999996</v>
      </c>
      <c r="E29" s="257">
        <v>1.2</v>
      </c>
      <c r="F29" s="257">
        <v>1.2</v>
      </c>
      <c r="G29" s="257">
        <v>0.8</v>
      </c>
      <c r="H29" s="257">
        <v>7.8</v>
      </c>
      <c r="I29" s="257">
        <v>17.2</v>
      </c>
      <c r="J29" s="257">
        <v>37.5</v>
      </c>
      <c r="K29" s="257">
        <v>62.4</v>
      </c>
      <c r="L29" s="257">
        <v>66.8</v>
      </c>
      <c r="M29" s="257">
        <v>94.3</v>
      </c>
      <c r="N29" s="258">
        <v>39.799999999999997</v>
      </c>
      <c r="O29" s="256">
        <f t="shared" si="4"/>
        <v>94.3</v>
      </c>
      <c r="P29" s="257">
        <f t="shared" si="5"/>
        <v>0.8</v>
      </c>
      <c r="Q29" s="256">
        <f>(mm!C29*Mg!C29+mm!D29*Mg!D29+mm!E29*Mg!E29+mm!F29*Mg!F29+mm!G29*Mg!G29+mm!H29*Mg!H29+mm!I29*Mg!I29+mm!J29*Mg!J29+mm!K29*Mg!K29+mm!L29*Mg!L29+mm!M29*Mg!M29+mm!N29*Mg!N29)/mm!O29</f>
        <v>32.27368564380226</v>
      </c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9.5" customHeight="1">
      <c r="A30" s="110">
        <v>26</v>
      </c>
      <c r="B30" s="203" t="s">
        <v>29</v>
      </c>
      <c r="C30" s="256"/>
      <c r="D30" s="257"/>
      <c r="E30" s="257"/>
      <c r="F30" s="257"/>
      <c r="G30" s="257"/>
      <c r="H30" s="257"/>
      <c r="I30" s="257"/>
      <c r="J30" s="257"/>
      <c r="K30" s="257"/>
      <c r="L30" s="257"/>
      <c r="M30" s="257"/>
      <c r="N30" s="258"/>
      <c r="O30" s="256"/>
      <c r="P30" s="257"/>
      <c r="Q30" s="256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9.5" customHeight="1">
      <c r="A31" s="110">
        <v>27</v>
      </c>
      <c r="B31" s="203" t="s">
        <v>30</v>
      </c>
      <c r="C31" s="256">
        <v>2.6</v>
      </c>
      <c r="D31" s="257">
        <v>3.6</v>
      </c>
      <c r="E31" s="257">
        <v>1.7</v>
      </c>
      <c r="F31" s="257">
        <v>1.6</v>
      </c>
      <c r="G31" s="257">
        <v>6.1</v>
      </c>
      <c r="H31" s="257">
        <v>4.4000000000000004</v>
      </c>
      <c r="I31" s="257">
        <v>1.8</v>
      </c>
      <c r="J31" s="257">
        <v>8.5</v>
      </c>
      <c r="K31" s="281"/>
      <c r="L31" s="257">
        <v>3.3</v>
      </c>
      <c r="M31" s="257">
        <v>2.4</v>
      </c>
      <c r="N31" s="258">
        <v>27.5</v>
      </c>
      <c r="O31" s="256">
        <f t="shared" ref="O31:O51" si="6">MAX(C31:N31)</f>
        <v>27.5</v>
      </c>
      <c r="P31" s="257">
        <f t="shared" ref="P31:P51" si="7">MIN(C31:N31)</f>
        <v>1.6</v>
      </c>
      <c r="Q31" s="256">
        <f>(mm!C31*Mg!C31+mm!D31*Mg!D31+mm!E31*Mg!E31+mm!F31*Mg!F31+mm!G31*Mg!G31+mm!H31*Mg!H31+mm!I31*Mg!I31+mm!J31*Mg!J31+mm!K31*Mg!K31+mm!L31*Mg!L31+mm!M31*Mg!M31+mm!N31*Mg!N31)/mm!O31</f>
        <v>4.2077400489347738</v>
      </c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9.5" customHeight="1">
      <c r="A32" s="110">
        <v>28</v>
      </c>
      <c r="B32" s="203" t="s">
        <v>31</v>
      </c>
      <c r="C32" s="256">
        <v>8.2304526748971192</v>
      </c>
      <c r="D32" s="257">
        <v>8.2304526748971192</v>
      </c>
      <c r="E32" s="257">
        <v>4.1152263374485596</v>
      </c>
      <c r="F32" s="257">
        <v>12.345679012345679</v>
      </c>
      <c r="G32" s="257">
        <v>16.460905349794238</v>
      </c>
      <c r="H32" s="257">
        <v>12.345679012345679</v>
      </c>
      <c r="I32" s="257">
        <v>8.2304526748971192</v>
      </c>
      <c r="J32" s="257">
        <v>12.345679012345679</v>
      </c>
      <c r="K32" s="257">
        <v>358.02469135802465</v>
      </c>
      <c r="L32" s="257">
        <v>8.2304526748971192</v>
      </c>
      <c r="M32" s="257">
        <v>28.806584362139915</v>
      </c>
      <c r="N32" s="258">
        <v>12.345679012345679</v>
      </c>
      <c r="O32" s="256">
        <f t="shared" si="6"/>
        <v>358.02469135802465</v>
      </c>
      <c r="P32" s="257">
        <f t="shared" si="7"/>
        <v>4.1152263374485596</v>
      </c>
      <c r="Q32" s="256">
        <f>(mm!C32*Mg!C32+mm!D32*Mg!D32+mm!E32*Mg!E32+mm!F32*Mg!F32+mm!G32*Mg!G32+mm!H32*Mg!H32+mm!I32*Mg!I32+mm!J32*Mg!J32+mm!K32*Mg!K32+mm!L32*Mg!L32+mm!M32*Mg!M32+mm!N32*Mg!N32)/mm!O32</f>
        <v>10.188083985394961</v>
      </c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9.5" customHeight="1">
      <c r="A33" s="110">
        <v>29</v>
      </c>
      <c r="B33" s="203" t="s">
        <v>32</v>
      </c>
      <c r="C33" s="256"/>
      <c r="D33" s="257"/>
      <c r="E33" s="257"/>
      <c r="F33" s="257"/>
      <c r="G33" s="257"/>
      <c r="H33" s="257"/>
      <c r="I33" s="257"/>
      <c r="J33" s="265">
        <v>0.78263169558286338</v>
      </c>
      <c r="K33" s="281"/>
      <c r="L33" s="257">
        <v>1.5551937774159996</v>
      </c>
      <c r="M33" s="257">
        <v>2.0808981409614282</v>
      </c>
      <c r="N33" s="258">
        <v>7.2624377386282157</v>
      </c>
      <c r="O33" s="256">
        <f t="shared" si="6"/>
        <v>7.2624377386282157</v>
      </c>
      <c r="P33" s="257">
        <f t="shared" si="7"/>
        <v>0.78263169558286338</v>
      </c>
      <c r="Q33" s="263">
        <f>(mm!C33*Mg!C33+mm!D33*Mg!D33+mm!E33*Mg!E33+mm!F33*Mg!F33+mm!G33*Mg!G33+mm!H33*Mg!H33+mm!I33*Mg!I33+mm!J33*Mg!J33+mm!K33*Mg!K33+mm!L33*Mg!L33+mm!M33*Mg!M33+mm!N33*Mg!N33)/mm!O33</f>
        <v>3.6291717969310846</v>
      </c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9.5" customHeight="1">
      <c r="A34" s="110">
        <v>30</v>
      </c>
      <c r="B34" s="203" t="s">
        <v>33</v>
      </c>
      <c r="C34" s="256"/>
      <c r="D34" s="257"/>
      <c r="E34" s="257"/>
      <c r="F34" s="257"/>
      <c r="G34" s="257"/>
      <c r="H34" s="257">
        <v>1.52</v>
      </c>
      <c r="I34" s="257">
        <v>2.5099999999999998</v>
      </c>
      <c r="J34" s="257">
        <v>5.93</v>
      </c>
      <c r="K34" s="257">
        <v>21.11</v>
      </c>
      <c r="L34" s="257">
        <v>1.98</v>
      </c>
      <c r="M34" s="257">
        <v>9.84</v>
      </c>
      <c r="N34" s="258">
        <v>9.3800000000000008</v>
      </c>
      <c r="O34" s="256">
        <f t="shared" si="6"/>
        <v>21.11</v>
      </c>
      <c r="P34" s="257">
        <f t="shared" si="7"/>
        <v>1.52</v>
      </c>
      <c r="Q34" s="263">
        <f>(mm!C34*Mg!C34+mm!D34*Mg!D34+mm!E34*Mg!E34+mm!F34*Mg!F34+mm!G34*Mg!G34+mm!H34*Mg!H34+mm!I34*Mg!I34+mm!J34*Mg!J34+mm!K34*Mg!K34+mm!L34*Mg!L34+mm!M34*Mg!M34+mm!N34*Mg!N34)/mm!O34</f>
        <v>4.6097235284119886</v>
      </c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9.5" customHeight="1">
      <c r="A35" s="110">
        <v>31</v>
      </c>
      <c r="B35" s="203" t="s">
        <v>35</v>
      </c>
      <c r="C35" s="256">
        <v>15.19</v>
      </c>
      <c r="D35" s="257">
        <v>3.12</v>
      </c>
      <c r="E35" s="257">
        <v>1.23</v>
      </c>
      <c r="F35" s="257">
        <v>1.05</v>
      </c>
      <c r="G35" s="257">
        <v>2.61</v>
      </c>
      <c r="H35" s="257">
        <v>2.5299999999999998</v>
      </c>
      <c r="I35" s="257">
        <v>3.58</v>
      </c>
      <c r="J35" s="257">
        <v>3.68</v>
      </c>
      <c r="K35" s="257">
        <v>8.9700000000000006</v>
      </c>
      <c r="L35" s="257">
        <v>5.44</v>
      </c>
      <c r="M35" s="257">
        <v>4</v>
      </c>
      <c r="N35" s="258">
        <v>8.2100000000000009</v>
      </c>
      <c r="O35" s="256">
        <f t="shared" si="6"/>
        <v>15.19</v>
      </c>
      <c r="P35" s="257">
        <f t="shared" si="7"/>
        <v>1.05</v>
      </c>
      <c r="Q35" s="256">
        <f>(mm!C35*Mg!C35+mm!D35*Mg!D35+mm!E35*Mg!E35+mm!F35*Mg!F35+mm!G35*Mg!G35+mm!H35*Mg!H35+mm!I35*Mg!I35+mm!J35*Mg!J35+mm!K35*Mg!K35+mm!L35*Mg!L35+mm!M35*Mg!M35+mm!N35*Mg!N35)/mm!O35</f>
        <v>3.5958512330946695</v>
      </c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9.5" customHeight="1">
      <c r="A36" s="110">
        <v>32</v>
      </c>
      <c r="B36" s="203" t="s">
        <v>36</v>
      </c>
      <c r="C36" s="257">
        <v>2.3189796091668522</v>
      </c>
      <c r="D36" s="257">
        <v>4.6780407053750146</v>
      </c>
      <c r="E36" s="257">
        <v>1.0295793096864889</v>
      </c>
      <c r="F36" s="257">
        <v>0.82294828878712079</v>
      </c>
      <c r="G36" s="257">
        <v>2.1831878931308206</v>
      </c>
      <c r="H36" s="257">
        <v>2.6273248568882881</v>
      </c>
      <c r="I36" s="257">
        <v>0.95931369881824979</v>
      </c>
      <c r="J36" s="257">
        <v>1.195676925030744</v>
      </c>
      <c r="K36" s="281"/>
      <c r="L36" s="257">
        <v>1.2497260641981773</v>
      </c>
      <c r="M36" s="257">
        <v>1.8018768063368977</v>
      </c>
      <c r="N36" s="258">
        <v>4.1679108282443016</v>
      </c>
      <c r="O36" s="256">
        <f t="shared" si="6"/>
        <v>4.6780407053750146</v>
      </c>
      <c r="P36" s="257">
        <f t="shared" si="7"/>
        <v>0.82294828878712079</v>
      </c>
      <c r="Q36" s="256">
        <f>(mm!C36*Mg!C36+mm!D36*Mg!D36+mm!E36*Mg!E36+mm!F36*Mg!F36+mm!G36*Mg!G36+mm!H36*Mg!H36+mm!I36*Mg!I36+mm!J36*Mg!J36+mm!K36*Mg!K36+mm!L36*Mg!L36+mm!M36*Mg!M36+mm!N36*Mg!N36)/mm!O36</f>
        <v>1.819478655652814</v>
      </c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9.5" customHeight="1">
      <c r="A37" s="110">
        <v>33</v>
      </c>
      <c r="B37" s="203" t="s">
        <v>37</v>
      </c>
      <c r="C37" s="256">
        <v>4.28</v>
      </c>
      <c r="D37" s="257">
        <v>1.65</v>
      </c>
      <c r="E37" s="257">
        <v>1.03</v>
      </c>
      <c r="F37" s="257">
        <v>4.4800000000000004</v>
      </c>
      <c r="G37" s="257">
        <v>3.08</v>
      </c>
      <c r="H37" s="257">
        <v>0.9</v>
      </c>
      <c r="I37" s="257">
        <v>1.1100000000000001</v>
      </c>
      <c r="J37" s="257">
        <v>1.48</v>
      </c>
      <c r="K37" s="281"/>
      <c r="L37" s="257">
        <v>4.32</v>
      </c>
      <c r="M37" s="257">
        <v>5.0999999999999996</v>
      </c>
      <c r="N37" s="258">
        <v>8.1</v>
      </c>
      <c r="O37" s="256">
        <f t="shared" si="6"/>
        <v>8.1</v>
      </c>
      <c r="P37" s="257">
        <f t="shared" si="7"/>
        <v>0.9</v>
      </c>
      <c r="Q37" s="256">
        <f>(mm!C37*Mg!C37+mm!D37*Mg!D37+mm!E37*Mg!E37+mm!F37*Mg!F37+mm!G37*Mg!G37+mm!H37*Mg!H37+mm!I37*Mg!I37+mm!J37*Mg!J37+mm!K37*Mg!K37+mm!L37*Mg!L37+mm!M37*Mg!M37+mm!N37*Mg!N37)/mm!O37</f>
        <v>2.4255374923795978</v>
      </c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9.5" customHeight="1">
      <c r="A38" s="110">
        <v>34</v>
      </c>
      <c r="B38" s="203" t="s">
        <v>38</v>
      </c>
      <c r="C38" s="256"/>
      <c r="D38" s="257"/>
      <c r="E38" s="257"/>
      <c r="F38" s="257">
        <v>3.8</v>
      </c>
      <c r="G38" s="257">
        <v>4.9000000000000004</v>
      </c>
      <c r="H38" s="257">
        <v>4.4000000000000004</v>
      </c>
      <c r="I38" s="257">
        <v>5.4</v>
      </c>
      <c r="J38" s="257">
        <v>3.7</v>
      </c>
      <c r="K38" s="257">
        <v>41.2</v>
      </c>
      <c r="L38" s="257">
        <v>6.6</v>
      </c>
      <c r="M38" s="257">
        <v>6.1</v>
      </c>
      <c r="N38" s="258">
        <v>4.4000000000000004</v>
      </c>
      <c r="O38" s="256">
        <f t="shared" si="6"/>
        <v>41.2</v>
      </c>
      <c r="P38" s="257">
        <f t="shared" si="7"/>
        <v>3.7</v>
      </c>
      <c r="Q38" s="263">
        <f>(mm!C38*Mg!C38+mm!D38*Mg!D38+mm!E38*Mg!E38+mm!F38*Mg!F38+mm!G38*Mg!G38+mm!H38*Mg!H38+mm!I38*Mg!I38+mm!J38*Mg!J38+mm!K38*Mg!K38+mm!L38*Mg!L38+mm!M38*Mg!M38+mm!N38*Mg!N38)/mm!O38</f>
        <v>4.9270371018067696</v>
      </c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9.5" customHeight="1">
      <c r="A39" s="169">
        <v>35</v>
      </c>
      <c r="B39" s="207" t="s">
        <v>40</v>
      </c>
      <c r="C39" s="266">
        <v>5.3</v>
      </c>
      <c r="D39" s="267">
        <v>13</v>
      </c>
      <c r="E39" s="267">
        <v>3.8</v>
      </c>
      <c r="F39" s="267">
        <v>1.8</v>
      </c>
      <c r="G39" s="267">
        <v>2.1</v>
      </c>
      <c r="H39" s="267">
        <v>22</v>
      </c>
      <c r="I39" s="267">
        <v>7.5</v>
      </c>
      <c r="J39" s="267">
        <v>3.6</v>
      </c>
      <c r="K39" s="267">
        <v>40.799999999999997</v>
      </c>
      <c r="L39" s="267">
        <v>4.2</v>
      </c>
      <c r="M39" s="267">
        <v>6.6</v>
      </c>
      <c r="N39" s="279">
        <v>9.1</v>
      </c>
      <c r="O39" s="266">
        <f t="shared" si="6"/>
        <v>40.799999999999997</v>
      </c>
      <c r="P39" s="267">
        <f t="shared" si="7"/>
        <v>1.8</v>
      </c>
      <c r="Q39" s="266">
        <f>(mm!C39*Mg!C39+mm!D39*Mg!D39+mm!E39*Mg!E39+mm!F39*Mg!F39+mm!G39*Mg!G39+mm!H39*Mg!H39+mm!I39*Mg!I39+mm!J39*Mg!J39+mm!K39*Mg!K39+mm!L39*Mg!L39+mm!M39*Mg!M39+mm!N39*Mg!N39)/mm!O39</f>
        <v>7.3382357946326762</v>
      </c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9.5" customHeight="1">
      <c r="A40" s="97">
        <v>36</v>
      </c>
      <c r="B40" s="215" t="s">
        <v>41</v>
      </c>
      <c r="C40" s="282"/>
      <c r="D40" s="260">
        <v>2.8632989206465904</v>
      </c>
      <c r="E40" s="260">
        <v>1.7489004850593242</v>
      </c>
      <c r="F40" s="260">
        <v>2.4223263151429335</v>
      </c>
      <c r="G40" s="260">
        <v>3.3367343468353567</v>
      </c>
      <c r="H40" s="260">
        <v>3.2453745829542009</v>
      </c>
      <c r="I40" s="260">
        <v>2.5950199551784676</v>
      </c>
      <c r="J40" s="260">
        <v>3.4779603166888089</v>
      </c>
      <c r="K40" s="260">
        <v>20.987654320987655</v>
      </c>
      <c r="L40" s="260">
        <v>3.0478395061728394</v>
      </c>
      <c r="M40" s="260">
        <v>2.3564419119974676</v>
      </c>
      <c r="N40" s="280">
        <v>4.9126243019853346</v>
      </c>
      <c r="O40" s="259">
        <f t="shared" si="6"/>
        <v>20.987654320987655</v>
      </c>
      <c r="P40" s="260">
        <f t="shared" si="7"/>
        <v>1.7489004850593242</v>
      </c>
      <c r="Q40" s="259">
        <f>(mm!C40*Mg!C40+mm!D40*Mg!D40+mm!E40*Mg!E40+mm!F40*Mg!F40+mm!G40*Mg!G40+mm!H40*Mg!H40+mm!I40*Mg!I40+mm!J40*Mg!J40+mm!K40*Mg!K40+mm!L40*Mg!L40+mm!M40*Mg!M40+mm!N40*Mg!N40)/mm!O40</f>
        <v>2.7154109930001713</v>
      </c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9.5" customHeight="1">
      <c r="A41" s="163">
        <v>37</v>
      </c>
      <c r="B41" s="213" t="s">
        <v>42</v>
      </c>
      <c r="C41" s="273"/>
      <c r="D41" s="273"/>
      <c r="E41" s="273"/>
      <c r="F41" s="273"/>
      <c r="G41" s="273">
        <v>4.1143797572515943</v>
      </c>
      <c r="H41" s="273">
        <v>4.9372557087019127</v>
      </c>
      <c r="I41" s="273">
        <v>18.103270931907016</v>
      </c>
      <c r="J41" s="273">
        <v>30.034972227936638</v>
      </c>
      <c r="K41" s="273">
        <v>38.675169718164987</v>
      </c>
      <c r="L41" s="273">
        <v>26.332030446410204</v>
      </c>
      <c r="M41" s="273">
        <v>45.258177329767541</v>
      </c>
      <c r="N41" s="274">
        <v>42.789549475416585</v>
      </c>
      <c r="O41" s="275">
        <f t="shared" si="6"/>
        <v>45.258177329767541</v>
      </c>
      <c r="P41" s="273">
        <f t="shared" si="7"/>
        <v>4.1143797572515943</v>
      </c>
      <c r="Q41" s="271">
        <f>(mm!C41*Mg!C41+mm!D41*Mg!D41+mm!E41*Mg!E41+mm!F41*Mg!F41+mm!G41*Mg!G41+mm!H41*Mg!H41+mm!I41*Mg!I41+mm!J41*Mg!J41+mm!K41*Mg!K41+mm!L41*Mg!L41+mm!M41*Mg!M41+mm!N41*Mg!N41)/mm!O41</f>
        <v>28.64279111652062</v>
      </c>
      <c r="R41" s="20"/>
      <c r="S41" s="20"/>
      <c r="T41" s="20"/>
      <c r="U41" s="86"/>
      <c r="V41" s="20"/>
      <c r="W41" s="20"/>
      <c r="X41" s="20"/>
      <c r="Y41" s="20"/>
      <c r="Z41" s="20"/>
    </row>
    <row r="42" spans="1:26" ht="19.5" customHeight="1">
      <c r="A42" s="110">
        <v>38</v>
      </c>
      <c r="B42" s="203" t="s">
        <v>44</v>
      </c>
      <c r="C42" s="256">
        <v>20.016249527931329</v>
      </c>
      <c r="D42" s="257">
        <v>2.0887530144503734</v>
      </c>
      <c r="E42" s="257">
        <v>0.59427484754564497</v>
      </c>
      <c r="F42" s="257">
        <v>0.88117014395570403</v>
      </c>
      <c r="G42" s="257">
        <v>1.7920803047365175</v>
      </c>
      <c r="H42" s="257">
        <v>5.0449675932399956</v>
      </c>
      <c r="I42" s="257">
        <v>4.2378590156573637</v>
      </c>
      <c r="J42" s="257">
        <v>15.772332450454698</v>
      </c>
      <c r="K42" s="257">
        <v>48.101015100375861</v>
      </c>
      <c r="L42" s="257">
        <v>27.705116342475527</v>
      </c>
      <c r="M42" s="257">
        <v>46.541968668974967</v>
      </c>
      <c r="N42" s="258">
        <v>35.926943214170649</v>
      </c>
      <c r="O42" s="256">
        <f t="shared" si="6"/>
        <v>48.101015100375861</v>
      </c>
      <c r="P42" s="257">
        <f t="shared" si="7"/>
        <v>0.59427484754564497</v>
      </c>
      <c r="Q42" s="256">
        <f>(mm!C42*Mg!C42+mm!D42*Mg!D42+mm!E42*Mg!E42+mm!F42*Mg!F42+mm!G42*Mg!G42+mm!H42*Mg!H42+mm!I42*Mg!I42+mm!J42*Mg!J42+mm!K42*Mg!K42+mm!L42*Mg!L42+mm!M42*Mg!M42+mm!N42*Mg!N42)/mm!O42</f>
        <v>16.490563115797229</v>
      </c>
      <c r="R42" s="20"/>
      <c r="S42" s="20"/>
      <c r="T42" s="20"/>
      <c r="U42" s="86"/>
      <c r="V42" s="20"/>
      <c r="W42" s="20"/>
      <c r="X42" s="20"/>
      <c r="Y42" s="20"/>
      <c r="Z42" s="20"/>
    </row>
    <row r="43" spans="1:26" ht="19.5" customHeight="1">
      <c r="A43" s="110">
        <v>39</v>
      </c>
      <c r="B43" s="203" t="s">
        <v>45</v>
      </c>
      <c r="C43" s="256">
        <v>2.6</v>
      </c>
      <c r="D43" s="257">
        <v>0.7</v>
      </c>
      <c r="E43" s="257">
        <v>0.98</v>
      </c>
      <c r="F43" s="257">
        <v>0.79</v>
      </c>
      <c r="G43" s="257">
        <v>0.48</v>
      </c>
      <c r="H43" s="257">
        <v>0.57999999999999996</v>
      </c>
      <c r="I43" s="257">
        <v>1.69</v>
      </c>
      <c r="J43" s="257">
        <v>4.0999999999999996</v>
      </c>
      <c r="K43" s="257">
        <v>0.7</v>
      </c>
      <c r="L43" s="276">
        <v>2.67</v>
      </c>
      <c r="M43" s="257">
        <v>4.18</v>
      </c>
      <c r="N43" s="258">
        <v>0.77</v>
      </c>
      <c r="O43" s="256">
        <f t="shared" si="6"/>
        <v>4.18</v>
      </c>
      <c r="P43" s="257">
        <f t="shared" si="7"/>
        <v>0.48</v>
      </c>
      <c r="Q43" s="256">
        <f>(mm!C43*Mg!C43+mm!D43*Mg!D43+mm!E43*Mg!E43+mm!F43*Mg!F43+mm!G43*Mg!G43+mm!H43*Mg!H43+mm!I43*Mg!I43+mm!J43*Mg!J43+mm!K43*Mg!K43+mm!L43*Mg!L43+mm!M43*Mg!M43+mm!N43*Mg!N43)/mm!O43</f>
        <v>1.3269756687535574</v>
      </c>
      <c r="R43" s="20"/>
      <c r="S43" s="20"/>
      <c r="T43" s="20"/>
      <c r="U43" s="86"/>
      <c r="V43" s="20"/>
      <c r="W43" s="20"/>
      <c r="X43" s="20"/>
      <c r="Y43" s="20"/>
      <c r="Z43" s="20"/>
    </row>
    <row r="44" spans="1:26" ht="19.5" customHeight="1">
      <c r="A44" s="110">
        <v>40</v>
      </c>
      <c r="B44" s="203" t="s">
        <v>46</v>
      </c>
      <c r="C44" s="256"/>
      <c r="D44" s="257"/>
      <c r="E44" s="257"/>
      <c r="F44" s="257"/>
      <c r="G44" s="257"/>
      <c r="H44" s="257"/>
      <c r="I44" s="257">
        <v>2.2000000000000002</v>
      </c>
      <c r="J44" s="265">
        <v>2.5</v>
      </c>
      <c r="K44" s="265">
        <v>21</v>
      </c>
      <c r="L44" s="276">
        <v>5.5</v>
      </c>
      <c r="M44" s="257">
        <v>45.4</v>
      </c>
      <c r="N44" s="258">
        <v>5</v>
      </c>
      <c r="O44" s="256">
        <f t="shared" si="6"/>
        <v>45.4</v>
      </c>
      <c r="P44" s="257">
        <f t="shared" si="7"/>
        <v>2.2000000000000002</v>
      </c>
      <c r="Q44" s="263">
        <f>(mm!C44*Mg!C44+mm!D44*Mg!D44+mm!E44*Mg!E44+mm!F44*Mg!F44+mm!G44*Mg!G44+mm!H44*Mg!H44+mm!I44*Mg!I44+mm!J44*Mg!J44+mm!K44*Mg!K44+mm!L44*Mg!L44+mm!M44*Mg!M44+mm!N44*Mg!N44)/mm!O44</f>
        <v>11.075124113475178</v>
      </c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9.5" customHeight="1">
      <c r="A45" s="110">
        <v>41</v>
      </c>
      <c r="B45" s="203" t="s">
        <v>47</v>
      </c>
      <c r="C45" s="257"/>
      <c r="D45" s="257"/>
      <c r="E45" s="257"/>
      <c r="F45" s="257"/>
      <c r="G45" s="283">
        <v>1.65</v>
      </c>
      <c r="H45" s="257">
        <v>8.09</v>
      </c>
      <c r="I45" s="257">
        <v>1.71</v>
      </c>
      <c r="J45" s="257">
        <v>1.1499999999999999</v>
      </c>
      <c r="K45" s="257">
        <v>48.96</v>
      </c>
      <c r="L45" s="257">
        <v>1.1000000000000001</v>
      </c>
      <c r="M45" s="257">
        <v>3.29</v>
      </c>
      <c r="N45" s="258">
        <v>2.97</v>
      </c>
      <c r="O45" s="256">
        <f t="shared" si="6"/>
        <v>48.96</v>
      </c>
      <c r="P45" s="257">
        <f t="shared" si="7"/>
        <v>1.1000000000000001</v>
      </c>
      <c r="Q45" s="263">
        <f>(mm!C45*Mg!C45+mm!D45*Mg!D45+mm!E45*Mg!E45+mm!F45*Mg!F45+mm!G45*Mg!G45+mm!H45*Mg!H45+mm!I45*Mg!I45+mm!J45*Mg!J45+mm!K45*Mg!K45+mm!L45*Mg!L45+mm!M45*Mg!M45+mm!N45*Mg!N45)/mm!O45</f>
        <v>3.4958501052837758</v>
      </c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9.5" customHeight="1">
      <c r="A46" s="124">
        <v>42</v>
      </c>
      <c r="B46" s="207" t="s">
        <v>49</v>
      </c>
      <c r="C46" s="266">
        <v>1.2669106707442424</v>
      </c>
      <c r="D46" s="267">
        <v>0.34007925765542846</v>
      </c>
      <c r="E46" s="267">
        <v>6.6863837562436843E-2</v>
      </c>
      <c r="F46" s="267">
        <v>0.17701490507516596</v>
      </c>
      <c r="G46" s="267">
        <v>0.34169516289170182</v>
      </c>
      <c r="H46" s="267">
        <v>0.5639713928997937</v>
      </c>
      <c r="I46" s="267">
        <v>1.9393868858035019</v>
      </c>
      <c r="J46" s="267">
        <v>6.1650417297754814</v>
      </c>
      <c r="K46" s="267">
        <v>16.548657203179335</v>
      </c>
      <c r="L46" s="267">
        <v>8.0471005468831578</v>
      </c>
      <c r="M46" s="267">
        <v>33.41094443380257</v>
      </c>
      <c r="N46" s="279">
        <v>7.2964613043928903</v>
      </c>
      <c r="O46" s="266">
        <f t="shared" si="6"/>
        <v>33.41094443380257</v>
      </c>
      <c r="P46" s="267">
        <f t="shared" si="7"/>
        <v>6.6863837562436843E-2</v>
      </c>
      <c r="Q46" s="266">
        <f>(mm!C46*Mg!C46+mm!D46*Mg!D46+mm!E46*Mg!E46+mm!F46*Mg!F46+mm!G46*Mg!G46+mm!H46*Mg!H46+mm!I46*Mg!I46+mm!J46*Mg!J46+mm!K46*Mg!K46+mm!L46*Mg!L46+mm!M46*Mg!M46+mm!N46*Mg!N46)/mm!O46</f>
        <v>2.6241783018728615</v>
      </c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9.5" customHeight="1">
      <c r="A47" s="163">
        <v>43</v>
      </c>
      <c r="B47" s="215" t="s">
        <v>51</v>
      </c>
      <c r="C47" s="259">
        <v>5.52</v>
      </c>
      <c r="D47" s="260">
        <v>0.52</v>
      </c>
      <c r="E47" s="260">
        <v>7.0000000000000007E-2</v>
      </c>
      <c r="F47" s="260">
        <v>1.1100000000000001</v>
      </c>
      <c r="G47" s="260">
        <v>0.69</v>
      </c>
      <c r="H47" s="260">
        <v>3.62</v>
      </c>
      <c r="I47" s="260">
        <v>4.75</v>
      </c>
      <c r="J47" s="260">
        <v>8.2799999999999994</v>
      </c>
      <c r="K47" s="260">
        <v>71.03</v>
      </c>
      <c r="L47" s="260">
        <v>18.059999999999999</v>
      </c>
      <c r="M47" s="260">
        <v>17.059999999999999</v>
      </c>
      <c r="N47" s="280">
        <v>9.3800000000000008</v>
      </c>
      <c r="O47" s="259">
        <f t="shared" si="6"/>
        <v>71.03</v>
      </c>
      <c r="P47" s="260">
        <f t="shared" si="7"/>
        <v>7.0000000000000007E-2</v>
      </c>
      <c r="Q47" s="259">
        <f>(mm!C47*Mg!C47+mm!D47*Mg!D47+mm!E47*Mg!E47+mm!F47*Mg!F47+mm!G47*Mg!G47+mm!H47*Mg!H47+mm!I47*Mg!I47+mm!J47*Mg!J47+mm!K47*Mg!K47+mm!L47*Mg!L47+mm!M47*Mg!M47+mm!N47*Mg!N47)/mm!O47</f>
        <v>3.3080171064983839</v>
      </c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9.5" customHeight="1">
      <c r="A48" s="110">
        <v>44</v>
      </c>
      <c r="B48" s="203" t="s">
        <v>52</v>
      </c>
      <c r="C48" s="256">
        <v>11.4</v>
      </c>
      <c r="D48" s="257">
        <v>1.66</v>
      </c>
      <c r="E48" s="257">
        <v>0.97</v>
      </c>
      <c r="F48" s="257">
        <v>0.66</v>
      </c>
      <c r="G48" s="257">
        <v>0.47</v>
      </c>
      <c r="H48" s="257">
        <v>0.72</v>
      </c>
      <c r="I48" s="257">
        <v>1.44</v>
      </c>
      <c r="J48" s="257">
        <v>10.8</v>
      </c>
      <c r="K48" s="257">
        <v>40.700000000000003</v>
      </c>
      <c r="L48" s="257">
        <v>11.1</v>
      </c>
      <c r="M48" s="257">
        <v>16.399999999999999</v>
      </c>
      <c r="N48" s="258">
        <v>6.7</v>
      </c>
      <c r="O48" s="275">
        <f t="shared" si="6"/>
        <v>40.700000000000003</v>
      </c>
      <c r="P48" s="273">
        <f t="shared" si="7"/>
        <v>0.47</v>
      </c>
      <c r="Q48" s="275">
        <f>(mm!C48*Mg!C48+mm!D48*Mg!D48+mm!E48*Mg!E48+mm!F48*Mg!F48+mm!G48*Mg!G48+mm!H48*Mg!H48+mm!I48*Mg!I48+mm!J48*Mg!J48+mm!K48*Mg!K48+mm!L48*Mg!L48+mm!M48*Mg!M48+mm!N48*Mg!N48)/mm!O48</f>
        <v>4.0839840415180024</v>
      </c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9.5" customHeight="1">
      <c r="A49" s="110">
        <v>45</v>
      </c>
      <c r="B49" s="203" t="s">
        <v>54</v>
      </c>
      <c r="C49" s="256">
        <v>3.4667846491397323</v>
      </c>
      <c r="D49" s="257">
        <v>0.80403034251872574</v>
      </c>
      <c r="E49" s="257">
        <v>0.53801782855606528</v>
      </c>
      <c r="F49" s="257">
        <v>0.52567231311173102</v>
      </c>
      <c r="G49" s="257">
        <v>0.82</v>
      </c>
      <c r="H49" s="257">
        <v>0.57499999999999996</v>
      </c>
      <c r="I49" s="257">
        <v>1.0249999999999999</v>
      </c>
      <c r="J49" s="257">
        <v>3.9120383381039119</v>
      </c>
      <c r="K49" s="257">
        <v>93.691186324001848</v>
      </c>
      <c r="L49" s="257">
        <v>4.6376513398818098</v>
      </c>
      <c r="M49" s="257">
        <v>13.277451123605049</v>
      </c>
      <c r="N49" s="258">
        <v>14.552627822999565</v>
      </c>
      <c r="O49" s="256">
        <f t="shared" si="6"/>
        <v>93.691186324001848</v>
      </c>
      <c r="P49" s="257">
        <f t="shared" si="7"/>
        <v>0.52567231311173102</v>
      </c>
      <c r="Q49" s="256">
        <f>(mm!C49*Mg!C49+mm!D49*Mg!D49+mm!E49*Mg!E49+mm!F49*Mg!F49+mm!G49*Mg!G49+mm!H49*Mg!H49+mm!I49*Mg!I49+mm!J49*Mg!J49+mm!K49*Mg!K49+mm!L49*Mg!L49+mm!M49*Mg!M49+mm!N49*Mg!N49)/mm!O49</f>
        <v>2.2429265283318203</v>
      </c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9.5" customHeight="1">
      <c r="A50" s="110">
        <v>46</v>
      </c>
      <c r="B50" s="203" t="s">
        <v>55</v>
      </c>
      <c r="C50" s="256">
        <v>4.851181027930739</v>
      </c>
      <c r="D50" s="257">
        <v>3.2511410787491561</v>
      </c>
      <c r="E50" s="257">
        <v>4.754277294021394</v>
      </c>
      <c r="F50" s="257">
        <v>2.7095917559263771</v>
      </c>
      <c r="G50" s="257">
        <v>3.8452474461511903</v>
      </c>
      <c r="H50" s="257">
        <v>6.5226192361135951</v>
      </c>
      <c r="I50" s="257">
        <v>4.310262262452496</v>
      </c>
      <c r="J50" s="257">
        <v>3.0281238016759779</v>
      </c>
      <c r="K50" s="257">
        <v>34.49034284990983</v>
      </c>
      <c r="L50" s="257">
        <v>9.0781246517195768</v>
      </c>
      <c r="M50" s="257">
        <v>29.494284836237398</v>
      </c>
      <c r="N50" s="258">
        <v>10.6982070310219</v>
      </c>
      <c r="O50" s="256">
        <f t="shared" si="6"/>
        <v>34.49034284990983</v>
      </c>
      <c r="P50" s="257">
        <f t="shared" si="7"/>
        <v>2.7095917559263771</v>
      </c>
      <c r="Q50" s="256">
        <f>(mm!C50*Mg!C50+mm!D50*Mg!D50+mm!E50*Mg!E50+mm!F50*Mg!F50+mm!G50*Mg!G50+mm!H50*Mg!H50+mm!I50*Mg!I50+mm!J50*Mg!J50+mm!K50*Mg!K50+mm!L50*Mg!L50+mm!M50*Mg!M50+mm!N50*Mg!N50)/mm!O50</f>
        <v>5.8431541392988517</v>
      </c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9.5" customHeight="1">
      <c r="A51" s="110">
        <v>47</v>
      </c>
      <c r="B51" s="203" t="s">
        <v>56</v>
      </c>
      <c r="C51" s="256"/>
      <c r="D51" s="257"/>
      <c r="E51" s="257"/>
      <c r="F51" s="257"/>
      <c r="G51" s="257"/>
      <c r="H51" s="257"/>
      <c r="I51" s="257">
        <v>0.94800063400054346</v>
      </c>
      <c r="J51" s="257">
        <v>2.1310088820924022</v>
      </c>
      <c r="K51" s="257">
        <v>18.56176134197484</v>
      </c>
      <c r="L51" s="257">
        <v>3.3780081282250327</v>
      </c>
      <c r="M51" s="257">
        <v>9.0333841337836738</v>
      </c>
      <c r="N51" s="258">
        <v>10.028539191610804</v>
      </c>
      <c r="O51" s="256">
        <f t="shared" si="6"/>
        <v>18.56176134197484</v>
      </c>
      <c r="P51" s="257">
        <f t="shared" si="7"/>
        <v>0.94800063400054346</v>
      </c>
      <c r="Q51" s="263">
        <f>(mm!C51*Mg!C51+mm!D51*Mg!D51+mm!E51*Mg!E51+mm!F51*Mg!F51+mm!G51*Mg!G51+mm!H51*Mg!H51+mm!I51*Mg!I51+mm!J51*Mg!J51+mm!K51*Mg!K51+mm!L51*Mg!L51+mm!M51*Mg!M51+mm!N51*Mg!N51)/mm!O51</f>
        <v>6.7726855682027605</v>
      </c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9.5" customHeight="1">
      <c r="A52" s="110">
        <v>48</v>
      </c>
      <c r="B52" s="203" t="s">
        <v>57</v>
      </c>
      <c r="C52" s="256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8"/>
      <c r="O52" s="256"/>
      <c r="P52" s="257"/>
      <c r="Q52" s="256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9.5" customHeight="1">
      <c r="A53" s="110">
        <v>49</v>
      </c>
      <c r="B53" s="203" t="s">
        <v>58</v>
      </c>
      <c r="C53" s="256">
        <v>0.72249643076423919</v>
      </c>
      <c r="D53" s="257">
        <v>0.28757579969483721</v>
      </c>
      <c r="E53" s="257">
        <v>0.52577624412581958</v>
      </c>
      <c r="F53" s="257">
        <v>0.43754703374560822</v>
      </c>
      <c r="G53" s="257">
        <v>0.31797068418168928</v>
      </c>
      <c r="H53" s="284">
        <v>0.2257986611643393</v>
      </c>
      <c r="I53" s="257">
        <v>1.7149029127907698</v>
      </c>
      <c r="J53" s="257">
        <v>1.2199456515748477</v>
      </c>
      <c r="K53" s="257">
        <v>4.8185681777467009</v>
      </c>
      <c r="L53" s="257">
        <v>0.57690995916327603</v>
      </c>
      <c r="M53" s="257">
        <v>4.1355425633916463</v>
      </c>
      <c r="N53" s="258">
        <v>2.9741584447217351</v>
      </c>
      <c r="O53" s="256">
        <f t="shared" ref="O53:O56" si="8">MAX(C53:N53)</f>
        <v>4.8185681777467009</v>
      </c>
      <c r="P53" s="257">
        <f t="shared" ref="P53:P56" si="9">MIN(C53:N53)</f>
        <v>0.2257986611643393</v>
      </c>
      <c r="Q53" s="256">
        <f>(mm!C53*Mg!C53+mm!D53*Mg!D53+mm!E53*Mg!E53+mm!F53*Mg!F53+mm!G53*Mg!G53+mm!H53*Mg!H53+mm!I53*Mg!I53+mm!J53*Mg!J53+mm!K53*Mg!K53+mm!L53*Mg!L53+mm!M53*Mg!M53+mm!N53*Mg!N53)/mm!O53</f>
        <v>0.72616893433697127</v>
      </c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9.5" customHeight="1">
      <c r="A54" s="110">
        <v>50</v>
      </c>
      <c r="B54" s="203" t="s">
        <v>60</v>
      </c>
      <c r="C54" s="256">
        <v>12.6</v>
      </c>
      <c r="D54" s="257">
        <v>1.2</v>
      </c>
      <c r="E54" s="257">
        <v>2.7</v>
      </c>
      <c r="F54" s="257">
        <v>19.7</v>
      </c>
      <c r="G54" s="257">
        <v>6.9</v>
      </c>
      <c r="H54" s="257">
        <v>8.1</v>
      </c>
      <c r="I54" s="257">
        <v>8.3000000000000007</v>
      </c>
      <c r="J54" s="257">
        <v>3.3</v>
      </c>
      <c r="K54" s="257">
        <v>4.0999999999999996</v>
      </c>
      <c r="L54" s="257">
        <v>6.1</v>
      </c>
      <c r="M54" s="257">
        <v>1</v>
      </c>
      <c r="N54" s="258">
        <v>7</v>
      </c>
      <c r="O54" s="256">
        <f t="shared" si="8"/>
        <v>19.7</v>
      </c>
      <c r="P54" s="257">
        <f t="shared" si="9"/>
        <v>1</v>
      </c>
      <c r="Q54" s="256">
        <f>(mm!C54*Mg!C54+mm!D54*Mg!D54+mm!E54*Mg!E54+mm!F54*Mg!F54+mm!G54*Mg!G54+mm!H54*Mg!H54+mm!I54*Mg!I54+mm!J54*Mg!J54+mm!K54*Mg!K54+mm!L54*Mg!L54+mm!M54*Mg!M54+mm!N54*Mg!N54)/mm!O54</f>
        <v>8.5364362809201921</v>
      </c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9.5" customHeight="1">
      <c r="A55" s="110">
        <v>51</v>
      </c>
      <c r="B55" s="203" t="s">
        <v>61</v>
      </c>
      <c r="C55" s="256">
        <v>14.031838856400258</v>
      </c>
      <c r="D55" s="257">
        <v>3.4498903427712473</v>
      </c>
      <c r="E55" s="257">
        <v>2.0270847834316346</v>
      </c>
      <c r="F55" s="265">
        <v>10.2880658436214</v>
      </c>
      <c r="G55" s="265">
        <v>2.2025435954712567</v>
      </c>
      <c r="H55" s="257">
        <v>47.663302372844889</v>
      </c>
      <c r="I55" s="257">
        <v>5.1095281690408347</v>
      </c>
      <c r="J55" s="257">
        <v>6.9626638159371499</v>
      </c>
      <c r="K55" s="257">
        <v>21.431903267489712</v>
      </c>
      <c r="L55" s="257">
        <v>13.115386104951378</v>
      </c>
      <c r="M55" s="257">
        <v>15.424419835140014</v>
      </c>
      <c r="N55" s="258">
        <v>11.295715253579088</v>
      </c>
      <c r="O55" s="256">
        <f t="shared" si="8"/>
        <v>47.663302372844889</v>
      </c>
      <c r="P55" s="257">
        <f t="shared" si="9"/>
        <v>2.0270847834316346</v>
      </c>
      <c r="Q55" s="256">
        <f>(mm!C55*Mg!C55+mm!D55*Mg!D55+mm!E55*Mg!E55+mm!F55*Mg!F55+mm!G55*Mg!G55+mm!H55*Mg!H55+mm!I55*Mg!I55+mm!J55*Mg!J55+mm!K55*Mg!K55+mm!L55*Mg!L55+mm!M55*Mg!M55+mm!N55*Mg!N55)/mm!O55</f>
        <v>9.7686349070743859</v>
      </c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9.5" customHeight="1">
      <c r="A56" s="124">
        <v>52</v>
      </c>
      <c r="B56" s="219" t="s">
        <v>63</v>
      </c>
      <c r="C56" s="268">
        <v>6.4</v>
      </c>
      <c r="D56" s="269">
        <v>6.2</v>
      </c>
      <c r="E56" s="269">
        <v>7.3</v>
      </c>
      <c r="F56" s="269">
        <v>8</v>
      </c>
      <c r="G56" s="269">
        <v>9.3000000000000007</v>
      </c>
      <c r="H56" s="269">
        <v>86</v>
      </c>
      <c r="I56" s="269">
        <v>22.6</v>
      </c>
      <c r="J56" s="269">
        <v>23</v>
      </c>
      <c r="K56" s="269">
        <v>21.2</v>
      </c>
      <c r="L56" s="269">
        <v>24</v>
      </c>
      <c r="M56" s="269">
        <v>14.6</v>
      </c>
      <c r="N56" s="270">
        <v>15.2</v>
      </c>
      <c r="O56" s="268">
        <f t="shared" si="8"/>
        <v>86</v>
      </c>
      <c r="P56" s="269">
        <f t="shared" si="9"/>
        <v>6.2</v>
      </c>
      <c r="Q56" s="268">
        <f>(mm!C56*Mg!C56+mm!D56*Mg!D56+mm!E56*Mg!E56+mm!F56*Mg!F56+mm!G56*Mg!G56+mm!H56*Mg!H56+mm!I56*Mg!I56+mm!J56*Mg!J56+mm!K56*Mg!K56+mm!L56*Mg!L56+mm!M56*Mg!M56+mm!N56*Mg!N56)/mm!O56</f>
        <v>27.75791431866147</v>
      </c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3.5" customHeight="1">
      <c r="A57" s="20"/>
      <c r="B57" s="20"/>
      <c r="C57" s="20">
        <v>36</v>
      </c>
      <c r="D57" s="20">
        <v>37</v>
      </c>
      <c r="E57" s="20">
        <v>38</v>
      </c>
      <c r="F57" s="20">
        <v>38</v>
      </c>
      <c r="G57" s="20">
        <v>41</v>
      </c>
      <c r="H57" s="20">
        <v>40</v>
      </c>
      <c r="I57" s="20">
        <v>44</v>
      </c>
      <c r="J57" s="20">
        <v>44</v>
      </c>
      <c r="K57" s="20">
        <v>41</v>
      </c>
      <c r="L57" s="20">
        <v>44</v>
      </c>
      <c r="M57" s="20">
        <v>46</v>
      </c>
      <c r="N57" s="20">
        <v>44</v>
      </c>
      <c r="O57" s="286">
        <f>SUM(C57:N57)</f>
        <v>493</v>
      </c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3.5" customHeight="1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149"/>
      <c r="W58" s="86"/>
      <c r="X58" s="20"/>
      <c r="Y58" s="20"/>
      <c r="Z58" s="20"/>
    </row>
    <row r="59" spans="1:26" ht="13.5" customHeight="1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149"/>
      <c r="W59" s="86"/>
      <c r="X59" s="20"/>
      <c r="Y59" s="20"/>
      <c r="Z59" s="20"/>
    </row>
    <row r="60" spans="1:26" ht="13.5" customHeight="1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86"/>
      <c r="X60" s="20"/>
      <c r="Y60" s="20"/>
      <c r="Z60" s="20"/>
    </row>
    <row r="61" spans="1:26" ht="13.5" customHeight="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3.5" customHeight="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3.5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3.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3.5" customHeight="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3.5" customHeight="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3.5" customHeight="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3.5" customHeight="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3.5" customHeight="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3.5" customHeight="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3.5" customHeight="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3.5" customHeight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3.5" customHeight="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3.5" customHeight="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3.5" customHeight="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3.5" customHeight="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3.5" customHeight="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3.5" customHeight="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3.5" customHeight="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3.5" customHeight="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3.5" customHeight="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3.5" customHeight="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3.5" customHeight="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3.5" customHeight="1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3.5" customHeight="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3.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3.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3.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3.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3.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3.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3.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3.5" customHeight="1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3.5" customHeight="1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3.5" customHeight="1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3.5" customHeight="1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3.5" customHeight="1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3.5" customHeight="1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3.5" customHeight="1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3.5" customHeight="1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3.5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3.5" customHeight="1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3.5" customHeight="1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3.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3.5" customHeight="1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3.5" customHeight="1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3.5" customHeight="1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3.5" customHeight="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3.5" customHeight="1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3.5" customHeight="1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3.5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3.5" customHeight="1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3.5" customHeight="1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3.5" customHeight="1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3.5" customHeight="1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3.5" customHeight="1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3.5" customHeight="1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3.5" customHeigh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3.5" customHeight="1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3.5" customHeight="1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3.5" customHeight="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3.5" customHeight="1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3.5" customHeight="1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3.5" customHeight="1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3.5" customHeight="1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3.5" customHeight="1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3.5" customHeight="1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3.5" customHeight="1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3.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3.5" customHeight="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3.5" customHeight="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3.5" customHeight="1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3.5" customHeight="1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3.5" customHeight="1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3.5" customHeight="1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3.5" customHeight="1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3.5" customHeight="1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3.5" customHeight="1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3.5" customHeight="1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3.5" customHeight="1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3.5" customHeight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3.5" customHeight="1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3.5" customHeight="1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3.5" customHeight="1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3.5" customHeight="1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3.5" customHeight="1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3.5" customHeight="1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3.5" customHeight="1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3.5" customHeight="1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3.5" customHeight="1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3.5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3.5" customHeight="1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3.5" customHeight="1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3.5" customHeight="1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3.5" customHeight="1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3.5" customHeight="1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3.5" customHeight="1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3.5" customHeight="1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3.5" customHeight="1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3.5" customHeight="1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3.5" customHeight="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3.5" customHeight="1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3.5" customHeight="1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3.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3.5" customHeight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3.5" customHeight="1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3.5" customHeight="1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3.5" customHeight="1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3.5" customHeight="1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3.5" customHeight="1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3.5" customHeight="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3.5" customHeight="1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3.5" customHeight="1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3.5" customHeight="1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3.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3.5" customHeigh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3.5" customHeight="1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3.5" customHeight="1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3.5" customHeight="1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3.5" customHeight="1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3.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3.5" customHeight="1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3.5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3.5" customHeight="1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3.5" customHeight="1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3.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3.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3.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3.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3.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3.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3.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3.5" customHeight="1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3.5" customHeight="1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3.5" customHeight="1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3.5" customHeight="1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3.5" customHeight="1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3.5" customHeight="1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3.5" customHeight="1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3.5" customHeight="1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3.5" customHeight="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3.5" customHeight="1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3.5" customHeight="1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3.5" customHeight="1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3.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3.5" customHeight="1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3.5" customHeight="1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3.5" customHeight="1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3.5" customHeight="1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3.5" customHeight="1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3.5" customHeight="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3.5" customHeight="1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3.5" customHeight="1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3.5" customHeight="1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3.5" customHeight="1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3.5" customHeight="1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3.5" customHeight="1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3.5" customHeight="1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3.5" customHeight="1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3.5" customHeight="1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3.5" customHeight="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3.5" customHeight="1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3.5" customHeight="1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3.5" customHeight="1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3.5" customHeight="1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3.5" customHeight="1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3.5" customHeight="1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3.5" customHeight="1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3.5" customHeight="1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3.5" customHeight="1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3.5" customHeight="1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3.5" customHeight="1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3.5" customHeight="1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3.5" customHeight="1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3.5" customHeight="1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3.5" customHeight="1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3.5" customHeight="1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3.5" customHeight="1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3.5" customHeight="1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3.5" customHeight="1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3.5" customHeight="1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3.5" customHeight="1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3.5" customHeight="1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3.5" customHeight="1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3.5" customHeight="1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3.5" customHeight="1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3.5" customHeight="1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3.5" customHeight="1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3.5" customHeight="1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3.5" customHeight="1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3.5" customHeight="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3.5" customHeight="1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3.5" customHeight="1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3.5" customHeight="1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3.5" customHeight="1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3.5" customHeight="1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3.5" customHeight="1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3.5" customHeight="1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3.5" customHeight="1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3.5" customHeight="1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3.5" customHeight="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3.5" customHeight="1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3.5" customHeight="1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3.5" customHeight="1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3.5" customHeight="1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3.5" customHeight="1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3.5" customHeight="1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3.5" customHeight="1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3.5" customHeight="1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3.5" customHeight="1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3.5" customHeight="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3.5" customHeight="1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3.5" customHeight="1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3.5" customHeight="1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3.5" customHeight="1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3.5" customHeight="1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3.5" customHeight="1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3.5" customHeight="1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3.5" customHeight="1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3.5" customHeight="1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3.5" customHeight="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3.5" customHeight="1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3.5" customHeight="1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3.5" customHeight="1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3.5" customHeight="1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3.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3.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3.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3.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3.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3.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3.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3.5" customHeight="1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3.5" customHeight="1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3.5" customHeight="1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3.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3.5" customHeight="1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3.5" customHeight="1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3.5" customHeight="1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3.5" customHeight="1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3.5" customHeight="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3.5" customHeight="1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3.5" customHeight="1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3.5" customHeight="1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3.5" customHeight="1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3.5" customHeight="1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3.5" customHeight="1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3.5" customHeight="1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3.5" customHeight="1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3.5" customHeight="1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3.5" customHeight="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3.5" customHeight="1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3.5" customHeight="1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3.5" customHeight="1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3.5" customHeight="1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3.5" customHeight="1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3.5" customHeight="1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3.5" customHeight="1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3.5" customHeight="1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3.5" customHeight="1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3.5" customHeight="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3.5" customHeight="1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3.5" customHeight="1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3.5" customHeight="1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3.5" customHeight="1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3.5" customHeight="1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3.5" customHeight="1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3.5" customHeight="1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3.5" customHeight="1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3.5" customHeight="1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3.5" customHeight="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3.5" customHeight="1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3.5" customHeight="1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3.5" customHeight="1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3.5" customHeight="1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3.5" customHeight="1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3.5" customHeight="1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3.5" customHeight="1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3.5" customHeight="1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3.5" customHeight="1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3.5" customHeight="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3.5" customHeight="1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3.5" customHeight="1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3.5" customHeight="1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3.5" customHeight="1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3.5" customHeight="1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3.5" customHeight="1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3.5" customHeight="1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3.5" customHeight="1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3.5" customHeight="1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3.5" customHeight="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3.5" customHeight="1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3.5" customHeight="1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3.5" customHeight="1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3.5" customHeight="1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3.5" customHeight="1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3.5" customHeight="1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3.5" customHeight="1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3.5" customHeight="1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3.5" customHeight="1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3.5" customHeight="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3.5" customHeight="1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3.5" customHeight="1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3.5" customHeight="1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3.5" customHeight="1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3.5" customHeight="1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3.5" customHeight="1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3.5" customHeight="1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3.5" customHeight="1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3.5" customHeight="1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3.5" customHeight="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3.5" customHeight="1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3.5" customHeight="1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3.5" customHeight="1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3.5" customHeight="1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3.5" customHeight="1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3.5" customHeight="1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3.5" customHeight="1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3.5" customHeight="1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3.5" customHeight="1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3.5" customHeight="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3.5" customHeight="1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3.5" customHeight="1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3.5" customHeight="1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3.5" customHeight="1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3.5" customHeight="1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3.5" customHeight="1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3.5" customHeight="1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3.5" customHeight="1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3.5" customHeight="1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3.5" customHeight="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3.5" customHeight="1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3.5" customHeight="1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3.5" customHeight="1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3.5" customHeight="1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3.5" customHeight="1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3.5" customHeight="1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3.5" customHeight="1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3.5" customHeight="1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3.5" customHeight="1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3.5" customHeight="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3.5" customHeight="1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3.5" customHeight="1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3.5" customHeight="1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3.5" customHeight="1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3.5" customHeight="1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3.5" customHeight="1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3.5" customHeight="1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3.5" customHeight="1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3.5" customHeight="1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3.5" customHeight="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3.5" customHeight="1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3.5" customHeight="1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3.5" customHeight="1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3.5" customHeight="1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3.5" customHeight="1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3.5" customHeight="1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3.5" customHeight="1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3.5" customHeight="1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3.5" customHeight="1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3.5" customHeight="1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3.5" customHeight="1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3.5" customHeight="1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3.5" customHeight="1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3.5" customHeight="1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3.5" customHeight="1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3.5" customHeight="1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3.5" customHeight="1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3.5" customHeight="1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3.5" customHeight="1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3.5" customHeight="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3.5" customHeight="1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3.5" customHeight="1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3.5" customHeight="1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3.5" customHeight="1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3.5" customHeight="1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3.5" customHeight="1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3.5" customHeight="1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3.5" customHeight="1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3.5" customHeight="1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3.5" customHeight="1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3.5" customHeight="1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3.5" customHeight="1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3.5" customHeight="1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3.5" customHeight="1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3.5" customHeight="1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3.5" customHeight="1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3.5" customHeight="1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3.5" customHeight="1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3.5" customHeight="1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3.5" customHeight="1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3.5" customHeight="1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3.5" customHeight="1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3.5" customHeight="1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3.5" customHeight="1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3.5" customHeight="1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3.5" customHeight="1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3.5" customHeight="1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3.5" customHeight="1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3.5" customHeight="1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3.5" customHeight="1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3.5" customHeight="1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3.5" customHeight="1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3.5" customHeight="1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3.5" customHeight="1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3.5" customHeight="1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3.5" customHeight="1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3.5" customHeight="1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3.5" customHeight="1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3.5" customHeight="1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3.5" customHeight="1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3.5" customHeight="1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3.5" customHeight="1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3.5" customHeight="1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3.5" customHeight="1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3.5" customHeight="1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3.5" customHeight="1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3.5" customHeight="1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3.5" customHeight="1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3.5" customHeight="1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3.5" customHeight="1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3.5" customHeight="1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3.5" customHeight="1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3.5" customHeight="1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3.5" customHeight="1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3.5" customHeight="1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3.5" customHeight="1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3.5" customHeight="1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3.5" customHeight="1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3.5" customHeight="1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3.5" customHeight="1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3.5" customHeight="1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3.5" customHeight="1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3.5" customHeight="1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3.5" customHeight="1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3.5" customHeight="1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3.5" customHeight="1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3.5" customHeight="1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3.5" customHeight="1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3.5" customHeight="1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3.5" customHeight="1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3.5" customHeight="1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3.5" customHeight="1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3.5" customHeight="1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3.5" customHeight="1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3.5" customHeight="1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3.5" customHeight="1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3.5" customHeight="1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3.5" customHeight="1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3.5" customHeight="1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3.5" customHeight="1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3.5" customHeight="1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3.5" customHeight="1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3.5" customHeight="1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3.5" customHeight="1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3.5" customHeight="1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3.5" customHeight="1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3.5" customHeight="1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3.5" customHeight="1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3.5" customHeight="1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3.5" customHeight="1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3.5" customHeight="1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3.5" customHeight="1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3.5" customHeight="1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3.5" customHeight="1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3.5" customHeight="1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3.5" customHeight="1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3.5" customHeight="1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3.5" customHeight="1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3.5" customHeight="1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3.5" customHeight="1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3.5" customHeight="1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3.5" customHeight="1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3.5" customHeight="1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3.5" customHeight="1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3.5" customHeight="1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3.5" customHeight="1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3.5" customHeight="1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3.5" customHeight="1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3.5" customHeight="1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3.5" customHeight="1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3.5" customHeight="1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3.5" customHeight="1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3.5" customHeight="1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3.5" customHeight="1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3.5" customHeight="1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3.5" customHeight="1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3.5" customHeight="1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3.5" customHeight="1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3.5" customHeight="1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3.5" customHeight="1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3.5" customHeight="1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3.5" customHeight="1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3.5" customHeight="1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3.5" customHeight="1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3.5" customHeight="1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3.5" customHeight="1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3.5" customHeight="1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3.5" customHeight="1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3.5" customHeight="1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3.5" customHeight="1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3.5" customHeight="1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3.5" customHeight="1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3.5" customHeight="1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3.5" customHeight="1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3.5" customHeight="1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3.5" customHeight="1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3.5" customHeight="1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3.5" customHeight="1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3.5" customHeight="1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3.5" customHeight="1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3.5" customHeight="1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3.5" customHeight="1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3.5" customHeight="1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3.5" customHeight="1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3.5" customHeight="1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3.5" customHeight="1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3.5" customHeight="1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3.5" customHeight="1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3.5" customHeight="1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3.5" customHeight="1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3.5" customHeight="1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3.5" customHeight="1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3.5" customHeight="1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3.5" customHeight="1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3.5" customHeight="1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3.5" customHeight="1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3.5" customHeight="1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3.5" customHeight="1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3.5" customHeight="1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3.5" customHeight="1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3.5" customHeight="1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3.5" customHeight="1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3.5" customHeight="1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3.5" customHeight="1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3.5" customHeight="1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3.5" customHeight="1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3.5" customHeight="1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3.5" customHeight="1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3.5" customHeight="1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3.5" customHeight="1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3.5" customHeight="1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3.5" customHeight="1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3.5" customHeight="1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3.5" customHeight="1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3.5" customHeight="1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3.5" customHeight="1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3.5" customHeight="1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3.5" customHeight="1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3.5" customHeight="1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3.5" customHeight="1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3.5" customHeight="1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3.5" customHeight="1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3.5" customHeight="1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3.5" customHeight="1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3.5" customHeight="1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3.5" customHeight="1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3.5" customHeight="1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3.5" customHeight="1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3.5" customHeight="1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3.5" customHeight="1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3.5" customHeight="1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3.5" customHeight="1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3.5" customHeight="1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3.5" customHeight="1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3.5" customHeight="1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3.5" customHeight="1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3.5" customHeight="1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3.5" customHeight="1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3.5" customHeight="1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3.5" customHeight="1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3.5" customHeight="1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3.5" customHeight="1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3.5" customHeight="1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3.5" customHeight="1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3.5" customHeight="1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3.5" customHeight="1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3.5" customHeight="1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3.5" customHeight="1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3.5" customHeight="1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3.5" customHeight="1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3.5" customHeight="1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3.5" customHeight="1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3.5" customHeight="1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3.5" customHeight="1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3.5" customHeight="1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3.5" customHeight="1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3.5" customHeight="1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3.5" customHeight="1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3.5" customHeight="1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3.5" customHeight="1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3.5" customHeight="1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3.5" customHeight="1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3.5" customHeight="1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3.5" customHeight="1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3.5" customHeight="1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3.5" customHeight="1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3.5" customHeight="1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3.5" customHeight="1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3.5" customHeight="1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3.5" customHeight="1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3.5" customHeight="1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3.5" customHeight="1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3.5" customHeight="1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3.5" customHeight="1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3.5" customHeight="1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3.5" customHeight="1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3.5" customHeight="1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3.5" customHeight="1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3.5" customHeight="1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3.5" customHeight="1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3.5" customHeight="1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3.5" customHeight="1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3.5" customHeight="1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3.5" customHeight="1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3.5" customHeight="1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3.5" customHeight="1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3.5" customHeight="1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3.5" customHeight="1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3.5" customHeight="1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3.5" customHeight="1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3.5" customHeight="1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3.5" customHeight="1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3.5" customHeight="1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3.5" customHeight="1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3.5" customHeight="1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3.5" customHeight="1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3.5" customHeight="1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3.5" customHeight="1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3.5" customHeight="1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3.5" customHeight="1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3.5" customHeight="1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3.5" customHeight="1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3.5" customHeight="1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3.5" customHeight="1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3.5" customHeight="1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3.5" customHeight="1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3.5" customHeight="1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3.5" customHeight="1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3.5" customHeight="1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3.5" customHeight="1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3.5" customHeight="1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3.5" customHeight="1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3.5" customHeight="1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3.5" customHeight="1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3.5" customHeight="1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3.5" customHeight="1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3.5" customHeight="1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3.5" customHeight="1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3.5" customHeight="1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3.5" customHeight="1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3.5" customHeight="1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3.5" customHeight="1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3.5" customHeight="1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3.5" customHeight="1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3.5" customHeight="1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3.5" customHeight="1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3.5" customHeight="1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3.5" customHeight="1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3.5" customHeight="1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3.5" customHeight="1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3.5" customHeight="1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3.5" customHeight="1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3.5" customHeight="1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3.5" customHeight="1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3.5" customHeight="1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3.5" customHeight="1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3.5" customHeight="1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3.5" customHeight="1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3.5" customHeight="1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3.5" customHeight="1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3.5" customHeight="1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3.5" customHeight="1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3.5" customHeight="1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3.5" customHeight="1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3.5" customHeight="1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3.5" customHeight="1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3.5" customHeight="1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3.5" customHeight="1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3.5" customHeight="1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3.5" customHeight="1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3.5" customHeight="1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3.5" customHeight="1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3.5" customHeight="1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3.5" customHeight="1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3.5" customHeight="1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3.5" customHeight="1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3.5" customHeight="1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3.5" customHeight="1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3.5" customHeight="1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3.5" customHeight="1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3.5" customHeight="1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3.5" customHeight="1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3.5" customHeight="1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3.5" customHeight="1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3.5" customHeight="1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3.5" customHeight="1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3.5" customHeight="1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3.5" customHeight="1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3.5" customHeight="1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3.5" customHeight="1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3.5" customHeight="1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3.5" customHeight="1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3.5" customHeight="1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3.5" customHeight="1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3.5" customHeight="1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3.5" customHeight="1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3.5" customHeight="1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3.5" customHeight="1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3.5" customHeight="1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3.5" customHeight="1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3.5" customHeight="1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3.5" customHeight="1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3.5" customHeight="1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3.5" customHeight="1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3.5" customHeight="1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3.5" customHeight="1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3.5" customHeight="1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3.5" customHeight="1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3.5" customHeight="1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3.5" customHeight="1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3.5" customHeight="1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3.5" customHeight="1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3.5" customHeight="1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3.5" customHeight="1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3.5" customHeight="1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3.5" customHeight="1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3.5" customHeight="1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3.5" customHeight="1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3.5" customHeight="1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3.5" customHeight="1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3.5" customHeight="1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3.5" customHeight="1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3.5" customHeight="1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3.5" customHeight="1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3.5" customHeight="1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3.5" customHeight="1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3.5" customHeight="1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3.5" customHeight="1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3.5" customHeight="1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3.5" customHeight="1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3.5" customHeight="1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3.5" customHeight="1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3.5" customHeight="1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3.5" customHeight="1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3.5" customHeight="1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3.5" customHeight="1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3.5" customHeight="1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3.5" customHeight="1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3.5" customHeight="1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3.5" customHeight="1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3.5" customHeight="1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3.5" customHeight="1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3.5" customHeight="1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3.5" customHeight="1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3.5" customHeight="1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3.5" customHeight="1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3.5" customHeight="1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3.5" customHeight="1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3.5" customHeight="1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3.5" customHeight="1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3.5" customHeight="1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3.5" customHeight="1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3.5" customHeight="1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3.5" customHeight="1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3.5" customHeight="1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3.5" customHeight="1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3.5" customHeight="1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3.5" customHeight="1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3.5" customHeight="1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3.5" customHeight="1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3.5" customHeight="1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3.5" customHeight="1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3.5" customHeight="1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3.5" customHeight="1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3.5" customHeight="1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3.5" customHeight="1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3.5" customHeight="1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3.5" customHeight="1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3.5" customHeight="1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3.5" customHeight="1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3.5" customHeight="1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3.5" customHeight="1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3.5" customHeight="1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3.5" customHeight="1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3.5" customHeight="1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3.5" customHeight="1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3.5" customHeight="1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3.5" customHeight="1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3.5" customHeight="1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3.5" customHeight="1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3.5" customHeight="1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3.5" customHeight="1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3.5" customHeight="1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3.5" customHeight="1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3.5" customHeight="1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3.5" customHeight="1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3.5" customHeight="1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3.5" customHeight="1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3.5" customHeight="1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3.5" customHeight="1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3.5" customHeight="1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3.5" customHeight="1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3.5" customHeight="1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3.5" customHeight="1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3.5" customHeight="1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3.5" customHeight="1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3.5" customHeight="1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3.5" customHeight="1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3.5" customHeight="1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3.5" customHeight="1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3.5" customHeight="1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3.5" customHeight="1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3.5" customHeight="1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3.5" customHeight="1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3.5" customHeight="1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3.5" customHeight="1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3.5" customHeight="1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3.5" customHeight="1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3.5" customHeight="1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3.5" customHeight="1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3.5" customHeight="1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3.5" customHeight="1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3.5" customHeight="1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3.5" customHeight="1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3.5" customHeight="1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3.5" customHeight="1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3.5" customHeight="1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3.5" customHeight="1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3.5" customHeight="1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3.5" customHeight="1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3.5" customHeight="1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3.5" customHeight="1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3.5" customHeight="1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3.5" customHeight="1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3.5" customHeight="1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3.5" customHeight="1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3.5" customHeight="1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3.5" customHeight="1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3.5" customHeight="1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3.5" customHeight="1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3.5" customHeight="1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3.5" customHeight="1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3.5" customHeight="1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3.5" customHeight="1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3.5" customHeight="1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3.5" customHeight="1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3.5" customHeight="1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3.5" customHeight="1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3.5" customHeight="1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3.5" customHeight="1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3.5" customHeight="1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3.5" customHeight="1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3.5" customHeight="1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3.5" customHeight="1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3.5" customHeight="1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3.5" customHeight="1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3.5" customHeight="1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3.5" customHeight="1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3.5" customHeight="1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3.5" customHeight="1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3.5" customHeight="1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3.5" customHeight="1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3.5" customHeight="1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3.5" customHeight="1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3.5" customHeight="1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3.5" customHeight="1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3.5" customHeight="1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3.5" customHeight="1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3.5" customHeight="1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3.5" customHeight="1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3.5" customHeight="1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3.5" customHeight="1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3.5" customHeight="1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3.5" customHeight="1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3.5" customHeight="1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3.5" customHeight="1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3.5" customHeight="1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3.5" customHeight="1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3.5" customHeight="1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3.5" customHeight="1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3.5" customHeight="1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3.5" customHeight="1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3.5" customHeight="1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3.5" customHeight="1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3.5" customHeight="1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3.5" customHeight="1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3.5" customHeight="1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3.5" customHeight="1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3.5" customHeight="1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3.5" customHeight="1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3.5" customHeight="1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3.5" customHeight="1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3.5" customHeight="1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3.5" customHeight="1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3.5" customHeight="1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3.5" customHeight="1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3.5" customHeight="1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3.5" customHeight="1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3.5" customHeight="1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3.5" customHeight="1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3.5" customHeight="1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3.5" customHeight="1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3.5" customHeight="1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3.5" customHeight="1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3.5" customHeight="1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3.5" customHeight="1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3.5" customHeight="1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3.5" customHeight="1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3.5" customHeight="1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3.5" customHeight="1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3.5" customHeight="1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3.5" customHeight="1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3.5" customHeight="1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3.5" customHeight="1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3.5" customHeight="1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3.5" customHeight="1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3.5" customHeight="1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3.5" customHeight="1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3.5" customHeight="1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3.5" customHeight="1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3.5" customHeight="1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3.5" customHeight="1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3.5" customHeight="1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3.5" customHeight="1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3.5" customHeight="1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3.5" customHeight="1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3.5" customHeight="1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3.5" customHeight="1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3.5" customHeight="1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3.5" customHeight="1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3.5" customHeight="1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3.5" customHeight="1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3.5" customHeight="1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3.5" customHeight="1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3.5" customHeight="1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3.5" customHeight="1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3.5" customHeight="1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3.5" customHeight="1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3.5" customHeight="1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phoneticPr fontId="18"/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1" width="3.125" customWidth="1"/>
    <col min="2" max="2" width="11" customWidth="1"/>
    <col min="3" max="3" width="6.375" customWidth="1"/>
    <col min="4" max="17" width="7" customWidth="1"/>
    <col min="18" max="18" width="3.375" customWidth="1"/>
    <col min="19" max="19" width="9" customWidth="1"/>
    <col min="20" max="20" width="6.25" customWidth="1"/>
    <col min="21" max="23" width="9" customWidth="1"/>
    <col min="24" max="26" width="8" customWidth="1"/>
  </cols>
  <sheetData>
    <row r="1" spans="1:26" ht="19.5" customHeight="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9.5" customHeight="1">
      <c r="A2" s="191"/>
      <c r="B2" s="192" t="s">
        <v>203</v>
      </c>
      <c r="C2" s="191" t="s">
        <v>204</v>
      </c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20" t="s">
        <v>149</v>
      </c>
      <c r="T2" s="20">
        <f>COUNT(C5:N56)</f>
        <v>493</v>
      </c>
      <c r="U2" s="191"/>
      <c r="V2" s="191"/>
      <c r="W2" s="191"/>
      <c r="X2" s="191"/>
      <c r="Y2" s="191"/>
      <c r="Z2" s="191"/>
    </row>
    <row r="3" spans="1:26" ht="19.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 t="s">
        <v>191</v>
      </c>
      <c r="P3" s="20"/>
      <c r="Q3" s="20"/>
      <c r="R3" s="20"/>
      <c r="S3" s="20" t="s">
        <v>178</v>
      </c>
      <c r="T3" s="29">
        <f>COUNTBLANK(C5:N56)-12*6</f>
        <v>59</v>
      </c>
      <c r="U3" s="20"/>
      <c r="V3" s="20"/>
      <c r="W3" s="20"/>
      <c r="X3" s="20"/>
      <c r="Y3" s="20"/>
      <c r="Z3" s="20"/>
    </row>
    <row r="4" spans="1:26" ht="19.5" customHeight="1">
      <c r="A4" s="89"/>
      <c r="B4" s="194" t="s">
        <v>1</v>
      </c>
      <c r="C4" s="195" t="s">
        <v>152</v>
      </c>
      <c r="D4" s="196" t="s">
        <v>153</v>
      </c>
      <c r="E4" s="196" t="s">
        <v>154</v>
      </c>
      <c r="F4" s="196" t="s">
        <v>155</v>
      </c>
      <c r="G4" s="196" t="s">
        <v>156</v>
      </c>
      <c r="H4" s="196" t="s">
        <v>157</v>
      </c>
      <c r="I4" s="196" t="s">
        <v>158</v>
      </c>
      <c r="J4" s="196" t="s">
        <v>159</v>
      </c>
      <c r="K4" s="196" t="s">
        <v>160</v>
      </c>
      <c r="L4" s="196" t="s">
        <v>161</v>
      </c>
      <c r="M4" s="196" t="s">
        <v>162</v>
      </c>
      <c r="N4" s="197" t="s">
        <v>163</v>
      </c>
      <c r="O4" s="251" t="s">
        <v>165</v>
      </c>
      <c r="P4" s="252" t="s">
        <v>166</v>
      </c>
      <c r="Q4" s="253" t="s">
        <v>167</v>
      </c>
      <c r="R4" s="20"/>
      <c r="S4" s="20"/>
      <c r="T4" s="20"/>
      <c r="U4" s="20"/>
      <c r="V4" s="20"/>
      <c r="W4" s="20"/>
      <c r="X4" s="20"/>
      <c r="Y4" s="20"/>
      <c r="Z4" s="20"/>
    </row>
    <row r="5" spans="1:26" ht="19.5" customHeight="1">
      <c r="A5" s="97">
        <v>1</v>
      </c>
      <c r="B5" s="203" t="s">
        <v>2</v>
      </c>
      <c r="C5" s="256">
        <v>11.307000071405593</v>
      </c>
      <c r="D5" s="257">
        <v>5.9978419856456942</v>
      </c>
      <c r="E5" s="257">
        <v>2.5088686625522709</v>
      </c>
      <c r="F5" s="257">
        <v>0.99844339733398813</v>
      </c>
      <c r="G5" s="257">
        <v>1.6152320078625233</v>
      </c>
      <c r="H5" s="257">
        <v>2.6034608513714859</v>
      </c>
      <c r="I5" s="257">
        <v>9.1455583232894408</v>
      </c>
      <c r="J5" s="257">
        <v>6.102918493304033</v>
      </c>
      <c r="K5" s="257">
        <v>8.5935965970727857</v>
      </c>
      <c r="L5" s="257">
        <v>6.9958247040469006</v>
      </c>
      <c r="M5" s="257">
        <v>10.210659102864597</v>
      </c>
      <c r="N5" s="258">
        <v>14.021475985370667</v>
      </c>
      <c r="O5" s="259">
        <f>MAX(C5:N5)</f>
        <v>14.021475985370667</v>
      </c>
      <c r="P5" s="260">
        <f>MIN(C5:N5)</f>
        <v>0.99844339733398813</v>
      </c>
      <c r="Q5" s="259">
        <f>(mm!C5*Ca!C5+mm!D5*Ca!D5+mm!E5*Ca!E5+mm!F5*Ca!F5+mm!G5*Ca!G5+mm!H5*Ca!H5+mm!I5*Ca!I5+mm!J5*Ca!J5+mm!K5*Ca!K5+mm!L5*Ca!L5+mm!M5*Ca!M5+mm!N5*Ca!N5)/mm!O5</f>
        <v>6.4902332511186716</v>
      </c>
      <c r="R5" s="20"/>
      <c r="S5" s="184" t="s">
        <v>179</v>
      </c>
      <c r="T5" s="20"/>
      <c r="U5" s="20"/>
      <c r="V5" s="20"/>
      <c r="W5" s="20"/>
      <c r="X5" s="20"/>
      <c r="Y5" s="20"/>
      <c r="Z5" s="20"/>
    </row>
    <row r="6" spans="1:26" ht="19.5" customHeight="1">
      <c r="A6" s="110">
        <v>2</v>
      </c>
      <c r="B6" s="203" t="s">
        <v>3</v>
      </c>
      <c r="C6" s="256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8"/>
      <c r="O6" s="256"/>
      <c r="P6" s="257"/>
      <c r="Q6" s="256"/>
      <c r="R6" s="20"/>
      <c r="S6" s="187" t="s">
        <v>180</v>
      </c>
      <c r="T6" s="20"/>
      <c r="U6" s="20"/>
      <c r="V6" s="20"/>
      <c r="W6" s="20"/>
      <c r="X6" s="20"/>
      <c r="Y6" s="20"/>
      <c r="Z6" s="20"/>
    </row>
    <row r="7" spans="1:26" ht="19.5" customHeight="1">
      <c r="A7" s="110">
        <v>3</v>
      </c>
      <c r="B7" s="203" t="s">
        <v>4</v>
      </c>
      <c r="C7" s="256">
        <v>13.4</v>
      </c>
      <c r="D7" s="257">
        <v>8.3000000000000007</v>
      </c>
      <c r="E7" s="257">
        <v>3.4</v>
      </c>
      <c r="F7" s="257">
        <v>1.1000000000000001</v>
      </c>
      <c r="G7" s="257">
        <v>3.7</v>
      </c>
      <c r="H7" s="257">
        <v>2.6</v>
      </c>
      <c r="I7" s="257">
        <v>8.6999999999999993</v>
      </c>
      <c r="J7" s="257">
        <v>9.3000000000000007</v>
      </c>
      <c r="K7" s="257">
        <v>8.8000000000000007</v>
      </c>
      <c r="L7" s="257">
        <v>6.1</v>
      </c>
      <c r="M7" s="257">
        <v>4.7</v>
      </c>
      <c r="N7" s="258">
        <v>12.8</v>
      </c>
      <c r="O7" s="256">
        <f t="shared" ref="O7:O12" si="0">MAX(C7:N7)</f>
        <v>13.4</v>
      </c>
      <c r="P7" s="257">
        <f t="shared" ref="P7:P12" si="1">MIN(C7:N7)</f>
        <v>1.1000000000000001</v>
      </c>
      <c r="Q7" s="256">
        <f>(mm!C7*Ca!C7+mm!D7*Ca!D7+mm!E7*Ca!E7+mm!F7*Ca!F7+mm!G7*Ca!G7+mm!H7*Ca!H7+mm!I7*Ca!I7+mm!J7*Ca!J7+mm!K7*Ca!K7+mm!L7*Ca!L7+mm!M7*Ca!M7+mm!N7*Ca!N7)/mm!O7</f>
        <v>5.8026696479994593</v>
      </c>
      <c r="R7" s="20"/>
      <c r="S7" s="205" t="s">
        <v>174</v>
      </c>
      <c r="T7" s="20"/>
      <c r="U7" s="20"/>
      <c r="V7" s="20"/>
      <c r="W7" s="20"/>
      <c r="X7" s="20"/>
      <c r="Y7" s="20"/>
      <c r="Z7" s="20"/>
    </row>
    <row r="8" spans="1:26" ht="19.5" customHeight="1">
      <c r="A8" s="110">
        <v>4</v>
      </c>
      <c r="B8" s="203" t="s">
        <v>5</v>
      </c>
      <c r="C8" s="256"/>
      <c r="D8" s="257"/>
      <c r="E8" s="257"/>
      <c r="F8" s="257"/>
      <c r="G8" s="257"/>
      <c r="H8" s="257"/>
      <c r="I8" s="257">
        <v>2.9</v>
      </c>
      <c r="J8" s="257">
        <v>3.6</v>
      </c>
      <c r="K8" s="257">
        <v>5.8</v>
      </c>
      <c r="L8" s="257">
        <v>4.4000000000000004</v>
      </c>
      <c r="M8" s="257">
        <v>13.5</v>
      </c>
      <c r="N8" s="258">
        <v>11.5</v>
      </c>
      <c r="O8" s="256">
        <f t="shared" si="0"/>
        <v>13.5</v>
      </c>
      <c r="P8" s="257">
        <f t="shared" si="1"/>
        <v>2.9</v>
      </c>
      <c r="Q8" s="263">
        <f>(mm!C8*Ca!C8+mm!D8*Ca!D8+mm!E8*Ca!E8+mm!F8*Ca!F8+mm!G8*Ca!G8+mm!H8*Ca!H8+mm!I8*Ca!I8+mm!J8*Ca!J8+mm!K8*Ca!K8+mm!L8*Ca!L8+mm!M8*Ca!M8+mm!N8*Ca!N8)/mm!O8</f>
        <v>6.1034554135533563</v>
      </c>
      <c r="R8" s="20"/>
      <c r="S8" s="206" t="s">
        <v>181</v>
      </c>
      <c r="T8" s="20"/>
      <c r="U8" s="20"/>
      <c r="V8" s="20"/>
      <c r="W8" s="20"/>
      <c r="X8" s="20"/>
      <c r="Y8" s="20"/>
      <c r="Z8" s="20"/>
    </row>
    <row r="9" spans="1:26" ht="19.5" customHeight="1">
      <c r="A9" s="110">
        <v>5</v>
      </c>
      <c r="B9" s="203" t="s">
        <v>6</v>
      </c>
      <c r="C9" s="256"/>
      <c r="D9" s="257"/>
      <c r="E9" s="257">
        <v>3.1</v>
      </c>
      <c r="F9" s="257"/>
      <c r="G9" s="257">
        <v>0.6</v>
      </c>
      <c r="H9" s="257"/>
      <c r="I9" s="257">
        <v>5.4</v>
      </c>
      <c r="J9" s="257"/>
      <c r="K9" s="257"/>
      <c r="L9" s="257"/>
      <c r="M9" s="257">
        <v>9</v>
      </c>
      <c r="N9" s="258"/>
      <c r="O9" s="256">
        <f t="shared" si="0"/>
        <v>9</v>
      </c>
      <c r="P9" s="257">
        <f t="shared" si="1"/>
        <v>0.6</v>
      </c>
      <c r="Q9" s="263">
        <f>(mm!C9*Ca!C9+mm!D9*Ca!D9+mm!E9*Ca!E9+mm!F9*Ca!F9+mm!G9*Ca!G9+mm!H9*Ca!H9+mm!I9*Ca!I9+mm!J9*Ca!J9+mm!K9*Ca!K9+mm!L9*Ca!L9+mm!M9*Ca!M9+mm!N9*Ca!N9)/mm!O9</f>
        <v>5.2985879832505596</v>
      </c>
      <c r="R9" s="20"/>
      <c r="S9" s="20"/>
      <c r="T9" s="20"/>
      <c r="U9" s="20"/>
      <c r="V9" s="20"/>
      <c r="W9" s="20"/>
      <c r="X9" s="20"/>
      <c r="Y9" s="20"/>
      <c r="Z9" s="20"/>
    </row>
    <row r="10" spans="1:26" ht="19.5" customHeight="1">
      <c r="A10" s="110">
        <v>6</v>
      </c>
      <c r="B10" s="203" t="s">
        <v>7</v>
      </c>
      <c r="C10" s="264">
        <v>18.373586956521738</v>
      </c>
      <c r="D10" s="257">
        <v>3.9942507922136716</v>
      </c>
      <c r="E10" s="257">
        <v>2.7756714178104875</v>
      </c>
      <c r="F10" s="257">
        <v>2.0987727457080982</v>
      </c>
      <c r="G10" s="257">
        <v>1.4797701799198806</v>
      </c>
      <c r="H10" s="257">
        <v>1.6051955448399684</v>
      </c>
      <c r="I10" s="257">
        <v>2.2991077301785809</v>
      </c>
      <c r="J10" s="257">
        <v>4.0702993238329501</v>
      </c>
      <c r="K10" s="257">
        <v>7.2118618634617029</v>
      </c>
      <c r="L10" s="257">
        <v>5.8739750344936237</v>
      </c>
      <c r="M10" s="257">
        <v>28.740550735934185</v>
      </c>
      <c r="N10" s="258">
        <v>12.695331348630768</v>
      </c>
      <c r="O10" s="256">
        <f t="shared" si="0"/>
        <v>28.740550735934185</v>
      </c>
      <c r="P10" s="257">
        <f t="shared" si="1"/>
        <v>1.4797701799198806</v>
      </c>
      <c r="Q10" s="256">
        <f>(mm!C10*Ca!C10+mm!D10*Ca!D10+mm!E10*Ca!E10+mm!F10*Ca!F10+mm!G10*Ca!G10+mm!H10*Ca!H10+mm!I10*Ca!I10+mm!J10*Ca!J10+mm!K10*Ca!K10+mm!L10*Ca!L10+mm!M10*Ca!M10+mm!N10*Ca!N10)/mm!O10</f>
        <v>5.381978240829782</v>
      </c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9.5" customHeight="1">
      <c r="A11" s="110">
        <v>7</v>
      </c>
      <c r="B11" s="203" t="s">
        <v>8</v>
      </c>
      <c r="C11" s="256">
        <v>3.9</v>
      </c>
      <c r="D11" s="257">
        <v>10.199999999999999</v>
      </c>
      <c r="E11" s="257">
        <v>1.7</v>
      </c>
      <c r="F11" s="257">
        <v>2.6</v>
      </c>
      <c r="G11" s="257">
        <v>2.2000000000000002</v>
      </c>
      <c r="H11" s="257">
        <v>1.6</v>
      </c>
      <c r="I11" s="257">
        <v>2.6</v>
      </c>
      <c r="J11" s="257">
        <v>2.8</v>
      </c>
      <c r="K11" s="257">
        <v>12.5</v>
      </c>
      <c r="L11" s="265"/>
      <c r="M11" s="257">
        <v>8.8000000000000007</v>
      </c>
      <c r="N11" s="258">
        <v>6.2</v>
      </c>
      <c r="O11" s="256">
        <f t="shared" si="0"/>
        <v>12.5</v>
      </c>
      <c r="P11" s="257">
        <f t="shared" si="1"/>
        <v>1.6</v>
      </c>
      <c r="Q11" s="256">
        <f>(mm!C11*Ca!C11+mm!D11*Ca!D11+mm!E11*Ca!E11+mm!F11*Ca!F11+mm!G11*Ca!G11+mm!H11*Ca!H11+mm!I11*Ca!I11+mm!J11*Ca!J11+mm!K11*Ca!K11+mm!L11*Ca!L11+mm!M11*Ca!M11+mm!N11*Ca!N11)/mm!O11</f>
        <v>2.8669905395039632</v>
      </c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9.5" customHeight="1">
      <c r="A12" s="110">
        <v>8</v>
      </c>
      <c r="B12" s="207" t="s">
        <v>10</v>
      </c>
      <c r="C12" s="256">
        <v>7.868650793650791</v>
      </c>
      <c r="D12" s="257">
        <v>24.610247058823536</v>
      </c>
      <c r="E12" s="257">
        <v>2.1259490461075843</v>
      </c>
      <c r="F12" s="257">
        <v>0.91267120235360133</v>
      </c>
      <c r="G12" s="257">
        <v>0.87114751366927723</v>
      </c>
      <c r="H12" s="257">
        <v>1.9378958206706833</v>
      </c>
      <c r="I12" s="257">
        <v>4.5559263600508899</v>
      </c>
      <c r="J12" s="257">
        <v>5.8587959343236893</v>
      </c>
      <c r="K12" s="257">
        <v>10.842131030090751</v>
      </c>
      <c r="L12" s="257">
        <v>11.608738857012542</v>
      </c>
      <c r="M12" s="257">
        <v>9.1029586993331115</v>
      </c>
      <c r="N12" s="258">
        <v>15.906155823840564</v>
      </c>
      <c r="O12" s="266">
        <f t="shared" si="0"/>
        <v>24.610247058823536</v>
      </c>
      <c r="P12" s="267">
        <f t="shared" si="1"/>
        <v>0.87114751366927723</v>
      </c>
      <c r="Q12" s="256">
        <f>(mm!C12*Ca!C12+mm!D12*Ca!D12+mm!E12*Ca!E12+mm!F12*Ca!F12+mm!G12*Ca!G12+mm!H12*Ca!H12+mm!I12*Ca!I12+mm!J12*Ca!J12+mm!K12*Ca!K12+mm!L12*Ca!L12+mm!M12*Ca!M12+mm!N12*Ca!N12)/mm!O12</f>
        <v>6.2063727114614631</v>
      </c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9.5" customHeight="1">
      <c r="A13" s="124">
        <v>9</v>
      </c>
      <c r="B13" s="211" t="s">
        <v>11</v>
      </c>
      <c r="C13" s="268"/>
      <c r="D13" s="269"/>
      <c r="E13" s="269"/>
      <c r="F13" s="269"/>
      <c r="G13" s="269"/>
      <c r="H13" s="269"/>
      <c r="I13" s="269"/>
      <c r="J13" s="269"/>
      <c r="K13" s="269"/>
      <c r="L13" s="269"/>
      <c r="M13" s="269"/>
      <c r="N13" s="270"/>
      <c r="O13" s="268"/>
      <c r="P13" s="269"/>
      <c r="Q13" s="268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9.5" customHeight="1">
      <c r="A14" s="97">
        <v>10</v>
      </c>
      <c r="B14" s="213" t="s">
        <v>12</v>
      </c>
      <c r="C14" s="271">
        <v>7.24</v>
      </c>
      <c r="D14" s="272">
        <v>10.73</v>
      </c>
      <c r="E14" s="273">
        <v>7.24</v>
      </c>
      <c r="F14" s="273">
        <v>2</v>
      </c>
      <c r="G14" s="273">
        <v>22.21</v>
      </c>
      <c r="H14" s="273"/>
      <c r="I14" s="273"/>
      <c r="J14" s="273"/>
      <c r="K14" s="273">
        <v>8.48</v>
      </c>
      <c r="L14" s="272">
        <v>3.24</v>
      </c>
      <c r="M14" s="273">
        <v>24.2</v>
      </c>
      <c r="N14" s="274">
        <v>17.96</v>
      </c>
      <c r="O14" s="275">
        <f t="shared" ref="O14:O15" si="2">MAX(C14:N14)</f>
        <v>24.2</v>
      </c>
      <c r="P14" s="273">
        <f t="shared" ref="P14:P15" si="3">MIN(C14:N14)</f>
        <v>2</v>
      </c>
      <c r="Q14" s="271">
        <f>(mm!C14*Ca!C14+mm!D14*Ca!D14+mm!E14*Ca!E14+mm!F14*Ca!F14+mm!G14*Ca!G14+mm!H14*Ca!H14+mm!I14*Ca!I14+mm!J14*Ca!J14+mm!K14*Ca!K14+mm!L14*Ca!L14+mm!M14*Ca!M14+mm!N14*Ca!N14)/mm!O14</f>
        <v>6.6361791713325866</v>
      </c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9.5" customHeight="1">
      <c r="A15" s="110">
        <v>11</v>
      </c>
      <c r="B15" s="203" t="s">
        <v>13</v>
      </c>
      <c r="C15" s="263">
        <v>6.6117764471057887</v>
      </c>
      <c r="D15" s="276">
        <v>7.2355289421157689</v>
      </c>
      <c r="E15" s="257">
        <v>4.5334331337325358</v>
      </c>
      <c r="F15" s="257">
        <v>1.4970059880239521</v>
      </c>
      <c r="G15" s="257">
        <v>3.0189620758483033</v>
      </c>
      <c r="H15" s="257">
        <v>5.788423153692615</v>
      </c>
      <c r="I15" s="257">
        <v>5.439121756487026</v>
      </c>
      <c r="J15" s="257">
        <v>3.2435129740518964</v>
      </c>
      <c r="K15" s="257">
        <v>3.7924151696606789</v>
      </c>
      <c r="L15" s="276">
        <v>5.3892215568862278</v>
      </c>
      <c r="M15" s="257">
        <v>19.061876247504991</v>
      </c>
      <c r="N15" s="258">
        <v>19.960079840319363</v>
      </c>
      <c r="O15" s="256">
        <f t="shared" si="2"/>
        <v>19.960079840319363</v>
      </c>
      <c r="P15" s="257">
        <f t="shared" si="3"/>
        <v>1.4970059880239521</v>
      </c>
      <c r="Q15" s="256">
        <f>(mm!C15*Ca!C15+mm!D15*Ca!D15+mm!E15*Ca!E15+mm!F15*Ca!F15+mm!G15*Ca!G15+mm!H15*Ca!H15+mm!I15*Ca!I15+mm!J15*Ca!J15+mm!K15*Ca!K15+mm!L15*Ca!L15+mm!M15*Ca!M15+mm!N15*Ca!N15)/mm!O15</f>
        <v>5.6485782317044384</v>
      </c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9.5" customHeight="1">
      <c r="A16" s="110">
        <v>12</v>
      </c>
      <c r="B16" s="203" t="s">
        <v>14</v>
      </c>
      <c r="C16" s="256"/>
      <c r="D16" s="257"/>
      <c r="E16" s="257"/>
      <c r="F16" s="257"/>
      <c r="G16" s="257"/>
      <c r="H16" s="257"/>
      <c r="I16" s="257"/>
      <c r="J16" s="257"/>
      <c r="K16" s="257"/>
      <c r="L16" s="257"/>
      <c r="M16" s="257"/>
      <c r="N16" s="258"/>
      <c r="O16" s="256"/>
      <c r="P16" s="257"/>
      <c r="Q16" s="256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9.5" customHeight="1">
      <c r="A17" s="110">
        <v>13</v>
      </c>
      <c r="B17" s="203" t="s">
        <v>15</v>
      </c>
      <c r="C17" s="263">
        <v>3.7213244461494197</v>
      </c>
      <c r="D17" s="276">
        <v>13.025037731780936</v>
      </c>
      <c r="E17" s="257">
        <v>8.0260316368638254</v>
      </c>
      <c r="F17" s="257">
        <v>2.2024156328761748</v>
      </c>
      <c r="G17" s="257">
        <v>5.223471097458809</v>
      </c>
      <c r="H17" s="257">
        <v>5.4003094145459611</v>
      </c>
      <c r="I17" s="257">
        <v>6.2458531201926313</v>
      </c>
      <c r="J17" s="257">
        <v>5.6351393188854493</v>
      </c>
      <c r="K17" s="257">
        <v>26.815498154981547</v>
      </c>
      <c r="L17" s="276">
        <v>5.0852429359062707</v>
      </c>
      <c r="M17" s="265">
        <v>105.75</v>
      </c>
      <c r="N17" s="258"/>
      <c r="O17" s="256">
        <f>MAX(C17:N17)</f>
        <v>105.75</v>
      </c>
      <c r="P17" s="257">
        <f>MIN(C17:N17)</f>
        <v>2.2024156328761748</v>
      </c>
      <c r="Q17" s="256">
        <f>(mm!C17*Ca!C17+mm!D17*Ca!D17+mm!E17*Ca!E17+mm!F17*Ca!F17+mm!G17*Ca!G17+mm!H17*Ca!H17+mm!I17*Ca!I17+mm!J17*Ca!J17+mm!K17*Ca!K17+mm!L17*Ca!L17+mm!M17*Ca!M17+mm!N17*Ca!N17)/mm!O17</f>
        <v>5.3493928455516242</v>
      </c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9.5" customHeight="1">
      <c r="A18" s="110">
        <v>14</v>
      </c>
      <c r="B18" s="203" t="s">
        <v>16</v>
      </c>
      <c r="C18" s="256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8"/>
      <c r="O18" s="256"/>
      <c r="P18" s="257"/>
      <c r="Q18" s="256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9.5" customHeight="1">
      <c r="A19" s="110">
        <v>15</v>
      </c>
      <c r="B19" s="203" t="s">
        <v>17</v>
      </c>
      <c r="C19" s="256">
        <v>7.4850299401197606</v>
      </c>
      <c r="D19" s="276">
        <v>15.96806387225549</v>
      </c>
      <c r="E19" s="257">
        <v>12.724550898203594</v>
      </c>
      <c r="F19" s="257">
        <v>9.7305389221556897</v>
      </c>
      <c r="G19" s="257">
        <v>5.4890219560878242</v>
      </c>
      <c r="H19" s="257">
        <v>19.960079840319363</v>
      </c>
      <c r="I19" s="257">
        <v>12.974051896207586</v>
      </c>
      <c r="J19" s="257">
        <v>10.229540918163673</v>
      </c>
      <c r="K19" s="257">
        <v>34.37610073969708</v>
      </c>
      <c r="L19" s="257">
        <v>5.7385229540918168</v>
      </c>
      <c r="M19" s="257">
        <v>111.02794411177645</v>
      </c>
      <c r="N19" s="258">
        <v>16.217564870259483</v>
      </c>
      <c r="O19" s="256">
        <f t="shared" ref="O19:O29" si="4">MAX(C19:N19)</f>
        <v>111.02794411177645</v>
      </c>
      <c r="P19" s="257">
        <f t="shared" ref="P19:P29" si="5">MIN(C19:N19)</f>
        <v>5.4890219560878242</v>
      </c>
      <c r="Q19" s="256">
        <f>(mm!C19*Ca!C19+mm!D19*Ca!D19+mm!E19*Ca!E19+mm!F19*Ca!F19+mm!G19*Ca!G19+mm!H19*Ca!H19+mm!I19*Ca!I19+mm!J19*Ca!J19+mm!K19*Ca!K19+mm!L19*Ca!L19+mm!M19*Ca!M19+mm!N19*Ca!N19)/mm!O19</f>
        <v>11.379157399237577</v>
      </c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9.5" customHeight="1">
      <c r="A20" s="110">
        <v>16</v>
      </c>
      <c r="B20" s="203" t="s">
        <v>18</v>
      </c>
      <c r="C20" s="256">
        <v>5.4890219560878242</v>
      </c>
      <c r="D20" s="257">
        <v>4.9900199600798407</v>
      </c>
      <c r="E20" s="257">
        <v>5.7385229540918168</v>
      </c>
      <c r="F20" s="257">
        <v>0</v>
      </c>
      <c r="G20" s="257">
        <v>6.7365269461077846</v>
      </c>
      <c r="H20" s="257">
        <v>0</v>
      </c>
      <c r="I20" s="257">
        <v>6.4870259481037928</v>
      </c>
      <c r="J20" s="265">
        <v>5.4890219560878242</v>
      </c>
      <c r="K20" s="257">
        <v>2.9940119760479043</v>
      </c>
      <c r="L20" s="257">
        <v>0</v>
      </c>
      <c r="M20" s="257">
        <v>10.229540918163673</v>
      </c>
      <c r="N20" s="258">
        <v>6.7365269461077846</v>
      </c>
      <c r="O20" s="256">
        <f t="shared" si="4"/>
        <v>10.229540918163673</v>
      </c>
      <c r="P20" s="257">
        <f t="shared" si="5"/>
        <v>0</v>
      </c>
      <c r="Q20" s="256">
        <f>(mm!C20*Ca!C20+mm!D20*Ca!D20+mm!E20*Ca!E20+mm!F20*Ca!F20+mm!G20*Ca!G20+mm!H20*Ca!H20+mm!I20*Ca!I20+mm!J20*Ca!J20+mm!K20*Ca!K20+mm!L20*Ca!L20+mm!M20*Ca!M20+mm!N20*Ca!N20)/mm!O20</f>
        <v>4.5552874727767882</v>
      </c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9.5" customHeight="1">
      <c r="A21" s="110">
        <v>17</v>
      </c>
      <c r="B21" s="203" t="s">
        <v>19</v>
      </c>
      <c r="C21" s="263">
        <v>3.7076849279164441</v>
      </c>
      <c r="D21" s="276">
        <v>4.7974685317301997</v>
      </c>
      <c r="E21" s="257">
        <v>3.008058457114875</v>
      </c>
      <c r="F21" s="257">
        <v>0.80370638683335294</v>
      </c>
      <c r="G21" s="257">
        <v>4.3202358703682746</v>
      </c>
      <c r="H21" s="257">
        <v>4.9087990482825621</v>
      </c>
      <c r="I21" s="257">
        <v>2.7435115460721997</v>
      </c>
      <c r="J21" s="257">
        <v>11.148572753185366</v>
      </c>
      <c r="K21" s="257">
        <v>7.6643844336371263</v>
      </c>
      <c r="L21" s="276">
        <v>7.1544208127340001</v>
      </c>
      <c r="M21" s="257">
        <v>7.5984092274115245</v>
      </c>
      <c r="N21" s="258">
        <v>12.083874650005614</v>
      </c>
      <c r="O21" s="256">
        <f t="shared" si="4"/>
        <v>12.083874650005614</v>
      </c>
      <c r="P21" s="257">
        <f t="shared" si="5"/>
        <v>0.80370638683335294</v>
      </c>
      <c r="Q21" s="256">
        <f>(mm!C21*Ca!C21+mm!D21*Ca!D21+mm!E21*Ca!E21+mm!F21*Ca!F21+mm!G21*Ca!G21+mm!H21*Ca!H21+mm!I21*Ca!I21+mm!J21*Ca!J21+mm!K21*Ca!K21+mm!L21*Ca!L21+mm!M21*Ca!M21+mm!N21*Ca!N21)/mm!O21</f>
        <v>4.6502529678371003</v>
      </c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9.5" customHeight="1">
      <c r="A22" s="110">
        <v>18</v>
      </c>
      <c r="B22" s="203" t="s">
        <v>20</v>
      </c>
      <c r="C22" s="256">
        <v>40</v>
      </c>
      <c r="D22" s="257">
        <v>79.599999999999994</v>
      </c>
      <c r="E22" s="257">
        <v>36.4</v>
      </c>
      <c r="F22" s="257">
        <v>76</v>
      </c>
      <c r="G22" s="257">
        <v>53.24</v>
      </c>
      <c r="H22" s="257">
        <v>101</v>
      </c>
      <c r="I22" s="257">
        <v>61.2</v>
      </c>
      <c r="J22" s="257">
        <v>78.400000000000006</v>
      </c>
      <c r="K22" s="257">
        <v>86.4</v>
      </c>
      <c r="L22" s="257">
        <v>80.400000000000006</v>
      </c>
      <c r="M22" s="257">
        <v>180</v>
      </c>
      <c r="N22" s="258">
        <v>112</v>
      </c>
      <c r="O22" s="256">
        <f t="shared" si="4"/>
        <v>180</v>
      </c>
      <c r="P22" s="257">
        <f t="shared" si="5"/>
        <v>36.4</v>
      </c>
      <c r="Q22" s="256">
        <f>(mm!C22*Ca!C22+mm!D22*Ca!D22+mm!E22*Ca!E22+mm!F22*Ca!F22+mm!G22*Ca!G22+mm!H22*Ca!H22+mm!I22*Ca!I22+mm!J22*Ca!J22+mm!K22*Ca!K22+mm!L22*Ca!L22+mm!M22*Ca!M22+mm!N22*Ca!N22)/mm!O22</f>
        <v>65.019827439543064</v>
      </c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9.5" customHeight="1">
      <c r="A23" s="110">
        <v>19</v>
      </c>
      <c r="B23" s="203" t="s">
        <v>21</v>
      </c>
      <c r="C23" s="263">
        <v>8.1</v>
      </c>
      <c r="D23" s="276">
        <v>7.4</v>
      </c>
      <c r="E23" s="257">
        <v>5</v>
      </c>
      <c r="F23" s="257">
        <v>1.6</v>
      </c>
      <c r="G23" s="257">
        <v>1.6</v>
      </c>
      <c r="H23" s="257">
        <v>4.0999999999999996</v>
      </c>
      <c r="I23" s="257">
        <v>4.7</v>
      </c>
      <c r="J23" s="257">
        <v>7</v>
      </c>
      <c r="K23" s="257">
        <v>10.3</v>
      </c>
      <c r="L23" s="276">
        <v>7.9</v>
      </c>
      <c r="M23" s="257">
        <v>61.8</v>
      </c>
      <c r="N23" s="258">
        <v>12</v>
      </c>
      <c r="O23" s="256">
        <f t="shared" si="4"/>
        <v>61.8</v>
      </c>
      <c r="P23" s="257">
        <f t="shared" si="5"/>
        <v>1.6</v>
      </c>
      <c r="Q23" s="256">
        <f>(mm!C23*Ca!C23+mm!D23*Ca!D23+mm!E23*Ca!E23+mm!F23*Ca!F23+mm!G23*Ca!G23+mm!H23*Ca!H23+mm!I23*Ca!I23+mm!J23*Ca!J23+mm!K23*Ca!K23+mm!L23*Ca!L23+mm!M23*Ca!M23+mm!N23*Ca!N23)/mm!O23</f>
        <v>5.5787243304142979</v>
      </c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9.5" customHeight="1">
      <c r="A24" s="110">
        <v>20</v>
      </c>
      <c r="B24" s="203" t="s">
        <v>22</v>
      </c>
      <c r="C24" s="263">
        <v>3.2</v>
      </c>
      <c r="D24" s="276">
        <v>4.4000000000000004</v>
      </c>
      <c r="E24" s="257">
        <v>6.1</v>
      </c>
      <c r="F24" s="257">
        <v>0.6</v>
      </c>
      <c r="G24" s="257">
        <v>1.8</v>
      </c>
      <c r="H24" s="257">
        <v>8.1</v>
      </c>
      <c r="I24" s="257">
        <v>3.9</v>
      </c>
      <c r="J24" s="257">
        <v>3.4</v>
      </c>
      <c r="K24" s="257">
        <v>5.7</v>
      </c>
      <c r="L24" s="276">
        <v>4.9000000000000004</v>
      </c>
      <c r="M24" s="257">
        <v>33.5</v>
      </c>
      <c r="N24" s="258">
        <v>11.6</v>
      </c>
      <c r="O24" s="256">
        <f t="shared" si="4"/>
        <v>33.5</v>
      </c>
      <c r="P24" s="257">
        <f t="shared" si="5"/>
        <v>0.6</v>
      </c>
      <c r="Q24" s="256">
        <f>(mm!C24*Ca!C24+mm!D24*Ca!D24+mm!E24*Ca!E24+mm!F24*Ca!F24+mm!G24*Ca!G24+mm!H24*Ca!H24+mm!I24*Ca!I24+mm!J24*Ca!J24+mm!K24*Ca!K24+mm!L24*Ca!L24+mm!M24*Ca!M24+mm!N24*Ca!N24)/mm!O24</f>
        <v>4.0071124443584285</v>
      </c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9.5" customHeight="1">
      <c r="A25" s="124">
        <v>21</v>
      </c>
      <c r="B25" s="207" t="s">
        <v>23</v>
      </c>
      <c r="C25" s="277">
        <v>6.7577592593350557</v>
      </c>
      <c r="D25" s="276">
        <v>7.2183817568009196</v>
      </c>
      <c r="E25" s="267">
        <v>5.3763544423287675</v>
      </c>
      <c r="F25" s="267">
        <v>6.4829285257034419</v>
      </c>
      <c r="G25" s="267">
        <v>3.960586109334729</v>
      </c>
      <c r="H25" s="267">
        <v>4.4346151888856848</v>
      </c>
      <c r="I25" s="267">
        <v>7.232548199460985</v>
      </c>
      <c r="J25" s="267">
        <v>3.7409346404026582</v>
      </c>
      <c r="K25" s="267">
        <v>17.415169660678643</v>
      </c>
      <c r="L25" s="278">
        <v>7.2582363363161315</v>
      </c>
      <c r="M25" s="267">
        <v>6.3969237604525171</v>
      </c>
      <c r="N25" s="279">
        <v>8.8323353293413192</v>
      </c>
      <c r="O25" s="266">
        <f t="shared" si="4"/>
        <v>17.415169660678643</v>
      </c>
      <c r="P25" s="267">
        <f t="shared" si="5"/>
        <v>3.7409346404026582</v>
      </c>
      <c r="Q25" s="266">
        <f>(mm!C25*Ca!C25+mm!D25*Ca!D25+mm!E25*Ca!E25+mm!F25*Ca!F25+mm!G25*Ca!G25+mm!H25*Ca!H25+mm!I25*Ca!I25+mm!J25*Ca!J25+mm!K25*Ca!K25+mm!L25*Ca!L25+mm!M25*Ca!M25+mm!N25*Ca!N25)/mm!O25</f>
        <v>5.817714902015739</v>
      </c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9.5" customHeight="1">
      <c r="A26" s="163">
        <v>22</v>
      </c>
      <c r="B26" s="215" t="s">
        <v>24</v>
      </c>
      <c r="C26" s="259">
        <v>12.805</v>
      </c>
      <c r="D26" s="260">
        <v>15.095000000000001</v>
      </c>
      <c r="E26" s="260">
        <v>4.22</v>
      </c>
      <c r="F26" s="260">
        <v>8.9649999999999999</v>
      </c>
      <c r="G26" s="260">
        <v>9.2949999999999999</v>
      </c>
      <c r="H26" s="260">
        <v>4.3899999999999997</v>
      </c>
      <c r="I26" s="260">
        <v>10.824999999999999</v>
      </c>
      <c r="J26" s="260">
        <v>10.555</v>
      </c>
      <c r="K26" s="260">
        <v>15.15</v>
      </c>
      <c r="L26" s="260">
        <v>17.265000000000001</v>
      </c>
      <c r="M26" s="260">
        <v>15.29</v>
      </c>
      <c r="N26" s="280">
        <v>56.14</v>
      </c>
      <c r="O26" s="259">
        <f t="shared" si="4"/>
        <v>56.14</v>
      </c>
      <c r="P26" s="260">
        <f t="shared" si="5"/>
        <v>4.22</v>
      </c>
      <c r="Q26" s="259">
        <f>(mm!C26*Ca!C26+mm!D26*Ca!D26+mm!E26*Ca!E26+mm!F26*Ca!F26+mm!G26*Ca!G26+mm!H26*Ca!H26+mm!I26*Ca!I26+mm!J26*Ca!J26+mm!K26*Ca!K26+mm!L26*Ca!L26+mm!M26*Ca!M26+mm!N26*Ca!N26)/mm!O26</f>
        <v>11.63638151277409</v>
      </c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9.5" customHeight="1">
      <c r="A27" s="110">
        <v>23</v>
      </c>
      <c r="B27" s="203" t="s">
        <v>25</v>
      </c>
      <c r="C27" s="256">
        <v>8.6999999999999993</v>
      </c>
      <c r="D27" s="257">
        <v>7.5</v>
      </c>
      <c r="E27" s="257">
        <v>0.7</v>
      </c>
      <c r="F27" s="257">
        <v>1.5</v>
      </c>
      <c r="G27" s="257">
        <v>0.5</v>
      </c>
      <c r="H27" s="257">
        <v>0.2</v>
      </c>
      <c r="I27" s="257">
        <v>5.2</v>
      </c>
      <c r="J27" s="257">
        <v>6</v>
      </c>
      <c r="K27" s="257">
        <v>10.199999999999999</v>
      </c>
      <c r="L27" s="257">
        <v>13.2</v>
      </c>
      <c r="M27" s="257">
        <v>10</v>
      </c>
      <c r="N27" s="258">
        <v>30.2</v>
      </c>
      <c r="O27" s="256">
        <f t="shared" si="4"/>
        <v>30.2</v>
      </c>
      <c r="P27" s="257">
        <f t="shared" si="5"/>
        <v>0.2</v>
      </c>
      <c r="Q27" s="256">
        <f>(mm!C27*Ca!C27+mm!D27*Ca!D27+mm!E27*Ca!E27+mm!F27*Ca!F27+mm!G27*Ca!G27+mm!H27*Ca!H27+mm!I27*Ca!I27+mm!J27*Ca!J27+mm!K27*Ca!K27+mm!L27*Ca!L27+mm!M27*Ca!M27+mm!N27*Ca!N27)/mm!O27</f>
        <v>7.5228900796325711</v>
      </c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9.5" customHeight="1">
      <c r="A28" s="110">
        <v>24</v>
      </c>
      <c r="B28" s="203" t="s">
        <v>27</v>
      </c>
      <c r="C28" s="256">
        <v>8.6999999999999993</v>
      </c>
      <c r="D28" s="257">
        <v>7.5</v>
      </c>
      <c r="E28" s="257">
        <v>1.5</v>
      </c>
      <c r="F28" s="257">
        <v>1.5</v>
      </c>
      <c r="G28" s="257">
        <v>0.2</v>
      </c>
      <c r="H28" s="257">
        <v>0.2</v>
      </c>
      <c r="I28" s="257">
        <v>4.7</v>
      </c>
      <c r="J28" s="257">
        <v>5.2</v>
      </c>
      <c r="K28" s="257">
        <v>10.199999999999999</v>
      </c>
      <c r="L28" s="257">
        <v>10.5</v>
      </c>
      <c r="M28" s="257">
        <v>9.6999999999999993</v>
      </c>
      <c r="N28" s="258">
        <v>30.2</v>
      </c>
      <c r="O28" s="256">
        <f t="shared" si="4"/>
        <v>30.2</v>
      </c>
      <c r="P28" s="257">
        <f t="shared" si="5"/>
        <v>0.2</v>
      </c>
      <c r="Q28" s="256">
        <f>(mm!C28*Ca!C28+mm!D28*Ca!D28+mm!E28*Ca!E28+mm!F28*Ca!F28+mm!G28*Ca!G28+mm!H28*Ca!H28+mm!I28*Ca!I28+mm!J28*Ca!J28+mm!K28*Ca!K28+mm!L28*Ca!L28+mm!M28*Ca!M28+mm!N28*Ca!N28)/mm!O28</f>
        <v>7.9799913029298244</v>
      </c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9.5" customHeight="1">
      <c r="A29" s="110">
        <v>25</v>
      </c>
      <c r="B29" s="203" t="s">
        <v>28</v>
      </c>
      <c r="C29" s="256">
        <v>83.7</v>
      </c>
      <c r="D29" s="257">
        <v>6.1</v>
      </c>
      <c r="E29" s="257">
        <v>3</v>
      </c>
      <c r="F29" s="257">
        <v>6.3</v>
      </c>
      <c r="G29" s="257">
        <v>1.7</v>
      </c>
      <c r="H29" s="257">
        <v>17.3</v>
      </c>
      <c r="I29" s="257">
        <v>10.8</v>
      </c>
      <c r="J29" s="257">
        <v>17</v>
      </c>
      <c r="K29" s="257">
        <v>25.1</v>
      </c>
      <c r="L29" s="257">
        <v>29.1</v>
      </c>
      <c r="M29" s="257">
        <v>30.3</v>
      </c>
      <c r="N29" s="258">
        <v>53.4</v>
      </c>
      <c r="O29" s="256">
        <f t="shared" si="4"/>
        <v>83.7</v>
      </c>
      <c r="P29" s="257">
        <f t="shared" si="5"/>
        <v>1.7</v>
      </c>
      <c r="Q29" s="256">
        <f>(mm!C29*Ca!C29+mm!D29*Ca!D29+mm!E29*Ca!E29+mm!F29*Ca!F29+mm!G29*Ca!G29+mm!H29*Ca!H29+mm!I29*Ca!I29+mm!J29*Ca!J29+mm!K29*Ca!K29+mm!L29*Ca!L29+mm!M29*Ca!M29+mm!N29*Ca!N29)/mm!O29</f>
        <v>25.041162336206071</v>
      </c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9.5" customHeight="1">
      <c r="A30" s="110">
        <v>26</v>
      </c>
      <c r="B30" s="203" t="s">
        <v>29</v>
      </c>
      <c r="C30" s="256"/>
      <c r="D30" s="257"/>
      <c r="E30" s="257"/>
      <c r="F30" s="257"/>
      <c r="G30" s="257"/>
      <c r="H30" s="257"/>
      <c r="I30" s="257"/>
      <c r="J30" s="257"/>
      <c r="K30" s="257"/>
      <c r="L30" s="257"/>
      <c r="M30" s="257"/>
      <c r="N30" s="258"/>
      <c r="O30" s="256"/>
      <c r="P30" s="257"/>
      <c r="Q30" s="256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9.5" customHeight="1">
      <c r="A31" s="110">
        <v>27</v>
      </c>
      <c r="B31" s="203" t="s">
        <v>30</v>
      </c>
      <c r="C31" s="256">
        <v>6.2</v>
      </c>
      <c r="D31" s="257">
        <v>11</v>
      </c>
      <c r="E31" s="257">
        <v>1.4</v>
      </c>
      <c r="F31" s="257">
        <v>3.7</v>
      </c>
      <c r="G31" s="257">
        <v>5.3</v>
      </c>
      <c r="H31" s="257">
        <v>3.7</v>
      </c>
      <c r="I31" s="257">
        <v>4.8</v>
      </c>
      <c r="J31" s="257">
        <v>6.2</v>
      </c>
      <c r="K31" s="281"/>
      <c r="L31" s="257">
        <v>10.199999999999999</v>
      </c>
      <c r="M31" s="257">
        <v>15.3</v>
      </c>
      <c r="N31" s="258">
        <v>27.2</v>
      </c>
      <c r="O31" s="256">
        <f t="shared" ref="O31:O51" si="6">MAX(C31:N31)</f>
        <v>27.2</v>
      </c>
      <c r="P31" s="257">
        <f t="shared" ref="P31:P51" si="7">MIN(C31:N31)</f>
        <v>1.4</v>
      </c>
      <c r="Q31" s="256">
        <f>(mm!C31*Ca!C31+mm!D31*Ca!D31+mm!E31*Ca!E31+mm!F31*Ca!F31+mm!G31*Ca!G31+mm!H31*Ca!H31+mm!I31*Ca!I31+mm!J31*Ca!J31+mm!K31*Ca!K31+mm!L31*Ca!L31+mm!M31*Ca!M31+mm!N31*Ca!N31)/mm!O31</f>
        <v>5.8598814425812114</v>
      </c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9.5" customHeight="1">
      <c r="A32" s="110">
        <v>28</v>
      </c>
      <c r="B32" s="203" t="s">
        <v>31</v>
      </c>
      <c r="C32" s="256">
        <v>14.970059880239521</v>
      </c>
      <c r="D32" s="257">
        <v>12.4750499001996</v>
      </c>
      <c r="E32" s="257">
        <v>9.9800399201596832</v>
      </c>
      <c r="F32" s="257">
        <v>29.940119760479043</v>
      </c>
      <c r="G32" s="257">
        <v>9.9800399201596832</v>
      </c>
      <c r="H32" s="257">
        <v>7.4850299401197606</v>
      </c>
      <c r="I32" s="257">
        <v>22.45508982035928</v>
      </c>
      <c r="J32" s="257">
        <v>29.940119760479043</v>
      </c>
      <c r="K32" s="257">
        <v>374.25149700598803</v>
      </c>
      <c r="L32" s="257">
        <v>17.465069860279442</v>
      </c>
      <c r="M32" s="257">
        <v>42.415169660678643</v>
      </c>
      <c r="N32" s="258">
        <v>27.445109780439125</v>
      </c>
      <c r="O32" s="256">
        <f t="shared" si="6"/>
        <v>374.25149700598803</v>
      </c>
      <c r="P32" s="257">
        <f t="shared" si="7"/>
        <v>7.4850299401197606</v>
      </c>
      <c r="Q32" s="256">
        <f>(mm!C32*Ca!C32+mm!D32*Ca!D32+mm!E32*Ca!E32+mm!F32*Ca!F32+mm!G32*Ca!G32+mm!H32*Ca!H32+mm!I32*Ca!I32+mm!J32*Ca!J32+mm!K32*Ca!K32+mm!L32*Ca!L32+mm!M32*Ca!M32+mm!N32*Ca!N32)/mm!O32</f>
        <v>14.826336003531718</v>
      </c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9.5" customHeight="1">
      <c r="A33" s="110">
        <v>29</v>
      </c>
      <c r="B33" s="203" t="s">
        <v>32</v>
      </c>
      <c r="C33" s="256"/>
      <c r="D33" s="257"/>
      <c r="E33" s="257"/>
      <c r="F33" s="257"/>
      <c r="G33" s="257"/>
      <c r="H33" s="257"/>
      <c r="I33" s="257"/>
      <c r="J33" s="265">
        <v>2.5196422441740722</v>
      </c>
      <c r="K33" s="281"/>
      <c r="L33" s="257">
        <v>5.1764602662806265</v>
      </c>
      <c r="M33" s="257">
        <v>7.4029801761334939</v>
      </c>
      <c r="N33" s="258">
        <v>15.945189683427493</v>
      </c>
      <c r="O33" s="256">
        <f t="shared" si="6"/>
        <v>15.945189683427493</v>
      </c>
      <c r="P33" s="257">
        <f t="shared" si="7"/>
        <v>2.5196422441740722</v>
      </c>
      <c r="Q33" s="263">
        <f>(mm!C33*Ca!C33+mm!D33*Ca!D33+mm!E33*Ca!E33+mm!F33*Ca!F33+mm!G33*Ca!G33+mm!H33*Ca!H33+mm!I33*Ca!I33+mm!J33*Ca!J33+mm!K33*Ca!K33+mm!L33*Ca!L33+mm!M33*Ca!M33+mm!N33*Ca!N33)/mm!O33</f>
        <v>9.1161358186687274</v>
      </c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9.5" customHeight="1">
      <c r="A34" s="110">
        <v>30</v>
      </c>
      <c r="B34" s="203" t="s">
        <v>33</v>
      </c>
      <c r="C34" s="256"/>
      <c r="D34" s="257"/>
      <c r="E34" s="257"/>
      <c r="F34" s="257"/>
      <c r="G34" s="257"/>
      <c r="H34" s="257">
        <v>1.5</v>
      </c>
      <c r="I34" s="257">
        <v>3.49</v>
      </c>
      <c r="J34" s="257">
        <v>5.74</v>
      </c>
      <c r="K34" s="257">
        <v>11.97</v>
      </c>
      <c r="L34" s="257">
        <v>5.49</v>
      </c>
      <c r="M34" s="257">
        <v>19.45</v>
      </c>
      <c r="N34" s="258">
        <v>35.409999999999997</v>
      </c>
      <c r="O34" s="256">
        <f t="shared" si="6"/>
        <v>35.409999999999997</v>
      </c>
      <c r="P34" s="257">
        <f t="shared" si="7"/>
        <v>1.5</v>
      </c>
      <c r="Q34" s="263">
        <f>(mm!C34*Ca!C34+mm!D34*Ca!D34+mm!E34*Ca!E34+mm!F34*Ca!F34+mm!G34*Ca!G34+mm!H34*Ca!H34+mm!I34*Ca!I34+mm!J34*Ca!J34+mm!K34*Ca!K34+mm!L34*Ca!L34+mm!M34*Ca!M34+mm!N34*Ca!N34)/mm!O34</f>
        <v>10.161865616678941</v>
      </c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9.5" customHeight="1">
      <c r="A35" s="110">
        <v>31</v>
      </c>
      <c r="B35" s="203" t="s">
        <v>35</v>
      </c>
      <c r="C35" s="256">
        <v>4.84</v>
      </c>
      <c r="D35" s="257">
        <v>1.48</v>
      </c>
      <c r="E35" s="257">
        <v>4.18</v>
      </c>
      <c r="F35" s="257">
        <v>0</v>
      </c>
      <c r="G35" s="257">
        <v>1.27</v>
      </c>
      <c r="H35" s="257">
        <v>1.64</v>
      </c>
      <c r="I35" s="257">
        <v>2.14</v>
      </c>
      <c r="J35" s="257">
        <v>5.99</v>
      </c>
      <c r="K35" s="257">
        <v>25.53</v>
      </c>
      <c r="L35" s="257">
        <v>4.59</v>
      </c>
      <c r="M35" s="257">
        <v>14.03</v>
      </c>
      <c r="N35" s="258">
        <v>6.39</v>
      </c>
      <c r="O35" s="256">
        <f t="shared" si="6"/>
        <v>25.53</v>
      </c>
      <c r="P35" s="257">
        <f t="shared" si="7"/>
        <v>0</v>
      </c>
      <c r="Q35" s="256">
        <f>(mm!C35*Ca!C35+mm!D35*Ca!D35+mm!E35*Ca!E35+mm!F35*Ca!F35+mm!G35*Ca!G35+mm!H35*Ca!H35+mm!I35*Ca!I35+mm!J35*Ca!J35+mm!K35*Ca!K35+mm!L35*Ca!L35+mm!M35*Ca!M35+mm!N35*Ca!N35)/mm!O35</f>
        <v>3.613486077963405</v>
      </c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9.5" customHeight="1">
      <c r="A36" s="110">
        <v>32</v>
      </c>
      <c r="B36" s="203" t="s">
        <v>36</v>
      </c>
      <c r="C36" s="257">
        <v>9.556848841339173</v>
      </c>
      <c r="D36" s="257">
        <v>4.3272417575535478</v>
      </c>
      <c r="E36" s="257">
        <v>0.82979306925306995</v>
      </c>
      <c r="F36" s="257">
        <v>2.755766662164393</v>
      </c>
      <c r="G36" s="257">
        <v>4.0420363367184962</v>
      </c>
      <c r="H36" s="257">
        <v>2.1936489755353592</v>
      </c>
      <c r="I36" s="257">
        <v>1.5445094063840825</v>
      </c>
      <c r="J36" s="257">
        <v>2.3077041297578091</v>
      </c>
      <c r="K36" s="281"/>
      <c r="L36" s="257">
        <v>5.4523988819772518</v>
      </c>
      <c r="M36" s="257">
        <v>7.18993739428773</v>
      </c>
      <c r="N36" s="258">
        <v>18.53974391091937</v>
      </c>
      <c r="O36" s="256">
        <f t="shared" si="6"/>
        <v>18.53974391091937</v>
      </c>
      <c r="P36" s="257">
        <f t="shared" si="7"/>
        <v>0.82979306925306995</v>
      </c>
      <c r="Q36" s="256">
        <f>(mm!C36*Ca!C36+mm!D36*Ca!D36+mm!E36*Ca!E36+mm!F36*Ca!F36+mm!G36*Ca!G36+mm!H36*Ca!H36+mm!I36*Ca!I36+mm!J36*Ca!J36+mm!K36*Ca!K36+mm!L36*Ca!L36+mm!M36*Ca!M36+mm!N36*Ca!N36)/mm!O36</f>
        <v>3.6173266059741875</v>
      </c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9.5" customHeight="1">
      <c r="A37" s="110">
        <v>33</v>
      </c>
      <c r="B37" s="203" t="s">
        <v>37</v>
      </c>
      <c r="C37" s="256">
        <v>19.34</v>
      </c>
      <c r="D37" s="257">
        <v>3.94</v>
      </c>
      <c r="E37" s="257">
        <v>2</v>
      </c>
      <c r="F37" s="257">
        <v>12.38</v>
      </c>
      <c r="G37" s="257">
        <v>6.49</v>
      </c>
      <c r="H37" s="257">
        <v>3.69</v>
      </c>
      <c r="I37" s="257">
        <v>2.87</v>
      </c>
      <c r="J37" s="257">
        <v>4.34</v>
      </c>
      <c r="K37" s="281"/>
      <c r="L37" s="257">
        <v>10.050000000000001</v>
      </c>
      <c r="M37" s="257">
        <v>10.28</v>
      </c>
      <c r="N37" s="258">
        <v>22.83</v>
      </c>
      <c r="O37" s="256">
        <f t="shared" si="6"/>
        <v>22.83</v>
      </c>
      <c r="P37" s="257">
        <f t="shared" si="7"/>
        <v>2</v>
      </c>
      <c r="Q37" s="256">
        <f>(mm!C37*Ca!C37+mm!D37*Ca!D37+mm!E37*Ca!E37+mm!F37*Ca!F37+mm!G37*Ca!G37+mm!H37*Ca!H37+mm!I37*Ca!I37+mm!J37*Ca!J37+mm!K37*Ca!K37+mm!L37*Ca!L37+mm!M37*Ca!M37+mm!N37*Ca!N37)/mm!O37</f>
        <v>6.6219284698232057</v>
      </c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9.5" customHeight="1">
      <c r="A38" s="110">
        <v>34</v>
      </c>
      <c r="B38" s="203" t="s">
        <v>38</v>
      </c>
      <c r="C38" s="256"/>
      <c r="D38" s="257"/>
      <c r="E38" s="257"/>
      <c r="F38" s="257">
        <v>1.5</v>
      </c>
      <c r="G38" s="257">
        <v>3</v>
      </c>
      <c r="H38" s="257">
        <v>1.3</v>
      </c>
      <c r="I38" s="257">
        <v>1.8</v>
      </c>
      <c r="J38" s="257">
        <v>2.4</v>
      </c>
      <c r="K38" s="257">
        <v>35.5</v>
      </c>
      <c r="L38" s="257">
        <v>5.6</v>
      </c>
      <c r="M38" s="257">
        <v>33.5</v>
      </c>
      <c r="N38" s="258">
        <v>6.4</v>
      </c>
      <c r="O38" s="256">
        <f t="shared" si="6"/>
        <v>35.5</v>
      </c>
      <c r="P38" s="257">
        <f t="shared" si="7"/>
        <v>1.3</v>
      </c>
      <c r="Q38" s="263">
        <f>(mm!C38*Ca!C38+mm!D38*Ca!D38+mm!E38*Ca!E38+mm!F38*Ca!F38+mm!G38*Ca!G38+mm!H38*Ca!H38+mm!I38*Ca!I38+mm!J38*Ca!J38+mm!K38*Ca!K38+mm!L38*Ca!L38+mm!M38*Ca!M38+mm!N38*Ca!N38)/mm!O38</f>
        <v>4.5349369978002168</v>
      </c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9.5" customHeight="1">
      <c r="A39" s="169">
        <v>35</v>
      </c>
      <c r="B39" s="207" t="s">
        <v>40</v>
      </c>
      <c r="C39" s="266">
        <v>16.8</v>
      </c>
      <c r="D39" s="267">
        <v>11.1</v>
      </c>
      <c r="E39" s="267">
        <v>3.2</v>
      </c>
      <c r="F39" s="267">
        <v>4.3</v>
      </c>
      <c r="G39" s="267">
        <v>4.5</v>
      </c>
      <c r="H39" s="267">
        <v>8.5</v>
      </c>
      <c r="I39" s="267">
        <v>4.5</v>
      </c>
      <c r="J39" s="267">
        <v>5.4</v>
      </c>
      <c r="K39" s="267">
        <v>92.3</v>
      </c>
      <c r="L39" s="267">
        <v>16.8</v>
      </c>
      <c r="M39" s="267">
        <v>20.5</v>
      </c>
      <c r="N39" s="279">
        <v>18.3</v>
      </c>
      <c r="O39" s="266">
        <f t="shared" si="6"/>
        <v>92.3</v>
      </c>
      <c r="P39" s="267">
        <f t="shared" si="7"/>
        <v>3.2</v>
      </c>
      <c r="Q39" s="266">
        <f>(mm!C39*Ca!C39+mm!D39*Ca!D39+mm!E39*Ca!E39+mm!F39*Ca!F39+mm!G39*Ca!G39+mm!H39*Ca!H39+mm!I39*Ca!I39+mm!J39*Ca!J39+mm!K39*Ca!K39+mm!L39*Ca!L39+mm!M39*Ca!M39+mm!N39*Ca!N39)/mm!O39</f>
        <v>7.7343243197249958</v>
      </c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9.5" customHeight="1">
      <c r="A40" s="97">
        <v>36</v>
      </c>
      <c r="B40" s="215" t="s">
        <v>41</v>
      </c>
      <c r="C40" s="282"/>
      <c r="D40" s="260">
        <v>3.6735085363514286</v>
      </c>
      <c r="E40" s="260">
        <v>3.1358031039240388</v>
      </c>
      <c r="F40" s="260">
        <v>2.6951082623370874</v>
      </c>
      <c r="G40" s="260">
        <v>8.444075761010696</v>
      </c>
      <c r="H40" s="260">
        <v>5.3222267352546755</v>
      </c>
      <c r="I40" s="260">
        <v>6.4143482172483743</v>
      </c>
      <c r="J40" s="260">
        <v>6.0302000903253683</v>
      </c>
      <c r="K40" s="260">
        <v>41.147132169576061</v>
      </c>
      <c r="L40" s="260">
        <v>9.2178408146300903</v>
      </c>
      <c r="M40" s="260">
        <v>6.8252445808555535</v>
      </c>
      <c r="N40" s="280">
        <v>18.800378656757541</v>
      </c>
      <c r="O40" s="259">
        <f t="shared" si="6"/>
        <v>41.147132169576061</v>
      </c>
      <c r="P40" s="260">
        <f t="shared" si="7"/>
        <v>2.6951082623370874</v>
      </c>
      <c r="Q40" s="259">
        <f>(mm!C40*Ca!C40+mm!D40*Ca!D40+mm!E40*Ca!E40+mm!F40*Ca!F40+mm!G40*Ca!G40+mm!H40*Ca!H40+mm!I40*Ca!I40+mm!J40*Ca!J40+mm!K40*Ca!K40+mm!L40*Ca!L40+mm!M40*Ca!M40+mm!N40*Ca!N40)/mm!O40</f>
        <v>5.8039551544412582</v>
      </c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9.5" customHeight="1">
      <c r="A41" s="163">
        <v>37</v>
      </c>
      <c r="B41" s="213" t="s">
        <v>42</v>
      </c>
      <c r="C41" s="273"/>
      <c r="D41" s="273"/>
      <c r="E41" s="273"/>
      <c r="F41" s="273"/>
      <c r="G41" s="273">
        <v>2.4951344877488895</v>
      </c>
      <c r="H41" s="273">
        <v>2.4951344877488895</v>
      </c>
      <c r="I41" s="273">
        <v>11.727132092419779</v>
      </c>
      <c r="J41" s="273">
        <v>10.978591746095114</v>
      </c>
      <c r="K41" s="273">
        <v>11.976645541194669</v>
      </c>
      <c r="L41" s="273">
        <v>9.2319976046708909</v>
      </c>
      <c r="M41" s="273">
        <v>21.957183492190229</v>
      </c>
      <c r="N41" s="274">
        <v>92.819002944258699</v>
      </c>
      <c r="O41" s="275">
        <f t="shared" si="6"/>
        <v>92.819002944258699</v>
      </c>
      <c r="P41" s="273">
        <f t="shared" si="7"/>
        <v>2.4951344877488895</v>
      </c>
      <c r="Q41" s="271">
        <f>(mm!C41*Ca!C41+mm!D41*Ca!D41+mm!E41*Ca!E41+mm!F41*Ca!F41+mm!G41*Ca!G41+mm!H41*Ca!H41+mm!I41*Ca!I41+mm!J41*Ca!J41+mm!K41*Ca!K41+mm!L41*Ca!L41+mm!M41*Ca!M41+mm!N41*Ca!N41)/mm!O41</f>
        <v>20.734196648172581</v>
      </c>
      <c r="R41" s="20"/>
      <c r="S41" s="20"/>
      <c r="T41" s="20"/>
      <c r="U41" s="86"/>
      <c r="V41" s="20"/>
      <c r="W41" s="20"/>
      <c r="X41" s="20"/>
      <c r="Y41" s="20"/>
      <c r="Z41" s="20"/>
    </row>
    <row r="42" spans="1:26" ht="19.5" customHeight="1">
      <c r="A42" s="110">
        <v>38</v>
      </c>
      <c r="B42" s="203" t="s">
        <v>44</v>
      </c>
      <c r="C42" s="256">
        <v>19.073996839110318</v>
      </c>
      <c r="D42" s="257">
        <v>4.4738458306059954</v>
      </c>
      <c r="E42" s="257">
        <v>1.0148800542151772</v>
      </c>
      <c r="F42" s="257">
        <v>2.7630393221994836</v>
      </c>
      <c r="G42" s="257">
        <v>2.4283588300430945</v>
      </c>
      <c r="H42" s="257">
        <v>4.3446926285783549</v>
      </c>
      <c r="I42" s="257">
        <v>4.4933281584978193</v>
      </c>
      <c r="J42" s="257">
        <v>8.3934500050106262</v>
      </c>
      <c r="K42" s="257">
        <v>18.420634298049773</v>
      </c>
      <c r="L42" s="257">
        <v>12.602450109435708</v>
      </c>
      <c r="M42" s="257">
        <v>25.9667422370878</v>
      </c>
      <c r="N42" s="258">
        <v>48.508253516447411</v>
      </c>
      <c r="O42" s="256">
        <f t="shared" si="6"/>
        <v>48.508253516447411</v>
      </c>
      <c r="P42" s="257">
        <f t="shared" si="7"/>
        <v>1.0148800542151772</v>
      </c>
      <c r="Q42" s="256">
        <f>(mm!C42*Ca!C42+mm!D42*Ca!D42+mm!E42*Ca!E42+mm!F42*Ca!F42+mm!G42*Ca!G42+mm!H42*Ca!H42+mm!I42*Ca!I42+mm!J42*Ca!J42+mm!K42*Ca!K42+mm!L42*Ca!L42+mm!M42*Ca!M42+mm!N42*Ca!N42)/mm!O42</f>
        <v>11.490088068121786</v>
      </c>
      <c r="R42" s="20"/>
      <c r="S42" s="20"/>
      <c r="T42" s="20"/>
      <c r="U42" s="86"/>
      <c r="V42" s="20"/>
      <c r="W42" s="20"/>
      <c r="X42" s="20"/>
      <c r="Y42" s="20"/>
      <c r="Z42" s="20"/>
    </row>
    <row r="43" spans="1:26" ht="19.5" customHeight="1">
      <c r="A43" s="110">
        <v>39</v>
      </c>
      <c r="B43" s="203" t="s">
        <v>45</v>
      </c>
      <c r="C43" s="256">
        <v>5.52</v>
      </c>
      <c r="D43" s="257">
        <v>1</v>
      </c>
      <c r="E43" s="257">
        <v>0.54</v>
      </c>
      <c r="F43" s="257">
        <v>0.55000000000000004</v>
      </c>
      <c r="G43" s="257">
        <v>0.13</v>
      </c>
      <c r="H43" s="257">
        <v>1.25</v>
      </c>
      <c r="I43" s="257">
        <v>1.45</v>
      </c>
      <c r="J43" s="257">
        <v>1.61</v>
      </c>
      <c r="K43" s="257">
        <v>2</v>
      </c>
      <c r="L43" s="276">
        <v>2.81</v>
      </c>
      <c r="M43" s="257">
        <v>3.81</v>
      </c>
      <c r="N43" s="258">
        <v>2</v>
      </c>
      <c r="O43" s="256">
        <f t="shared" si="6"/>
        <v>5.52</v>
      </c>
      <c r="P43" s="257">
        <f t="shared" si="7"/>
        <v>0.13</v>
      </c>
      <c r="Q43" s="256">
        <f>(mm!C43*Ca!C43+mm!D43*Ca!D43+mm!E43*Ca!E43+mm!F43*Ca!F43+mm!G43*Ca!G43+mm!H43*Ca!H43+mm!I43*Ca!I43+mm!J43*Ca!J43+mm!K43*Ca!K43+mm!L43*Ca!L43+mm!M43*Ca!M43+mm!N43*Ca!N43)/mm!O43</f>
        <v>1.4061838360842347</v>
      </c>
      <c r="R43" s="20"/>
      <c r="S43" s="20"/>
      <c r="T43" s="20"/>
      <c r="U43" s="86"/>
      <c r="V43" s="20"/>
      <c r="W43" s="20"/>
      <c r="X43" s="20"/>
      <c r="Y43" s="20"/>
      <c r="Z43" s="20"/>
    </row>
    <row r="44" spans="1:26" ht="19.5" customHeight="1">
      <c r="A44" s="110">
        <v>40</v>
      </c>
      <c r="B44" s="203" t="s">
        <v>46</v>
      </c>
      <c r="C44" s="256"/>
      <c r="D44" s="257"/>
      <c r="E44" s="257"/>
      <c r="F44" s="257"/>
      <c r="G44" s="257"/>
      <c r="H44" s="257"/>
      <c r="I44" s="257">
        <v>4.5</v>
      </c>
      <c r="J44" s="265">
        <v>4.7</v>
      </c>
      <c r="K44" s="265">
        <v>18.2</v>
      </c>
      <c r="L44" s="276">
        <v>8.4</v>
      </c>
      <c r="M44" s="257">
        <v>26.1</v>
      </c>
      <c r="N44" s="258">
        <v>11.4</v>
      </c>
      <c r="O44" s="256">
        <f t="shared" si="6"/>
        <v>26.1</v>
      </c>
      <c r="P44" s="257">
        <f t="shared" si="7"/>
        <v>4.5</v>
      </c>
      <c r="Q44" s="263">
        <f>(mm!C44*Ca!C44+mm!D44*Ca!D44+mm!E44*Ca!E44+mm!F44*Ca!F44+mm!G44*Ca!G44+mm!H44*Ca!H44+mm!I44*Ca!I44+mm!J44*Ca!J44+mm!K44*Ca!K44+mm!L44*Ca!L44+mm!M44*Ca!M44+mm!N44*Ca!N44)/mm!O44</f>
        <v>11.121932624113477</v>
      </c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9.5" customHeight="1">
      <c r="A45" s="110">
        <v>41</v>
      </c>
      <c r="B45" s="203" t="s">
        <v>47</v>
      </c>
      <c r="C45" s="257"/>
      <c r="D45" s="257"/>
      <c r="E45" s="257"/>
      <c r="F45" s="257"/>
      <c r="G45" s="283">
        <v>3.52</v>
      </c>
      <c r="H45" s="257">
        <v>1.63</v>
      </c>
      <c r="I45" s="257">
        <v>0.5</v>
      </c>
      <c r="J45" s="257">
        <v>0.8</v>
      </c>
      <c r="K45" s="257">
        <v>55.1</v>
      </c>
      <c r="L45" s="257">
        <v>5.44</v>
      </c>
      <c r="M45" s="257">
        <v>5.18</v>
      </c>
      <c r="N45" s="258">
        <v>12.05</v>
      </c>
      <c r="O45" s="256">
        <f t="shared" si="6"/>
        <v>55.1</v>
      </c>
      <c r="P45" s="257">
        <f t="shared" si="7"/>
        <v>0.5</v>
      </c>
      <c r="Q45" s="263">
        <f>(mm!C45*Ca!C45+mm!D45*Ca!D45+mm!E45*Ca!E45+mm!F45*Ca!F45+mm!G45*Ca!G45+mm!H45*Ca!H45+mm!I45*Ca!I45+mm!J45*Ca!J45+mm!K45*Ca!K45+mm!L45*Ca!L45+mm!M45*Ca!M45+mm!N45*Ca!N45)/mm!O45</f>
        <v>4.0698802703099748</v>
      </c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9.5" customHeight="1">
      <c r="A46" s="124">
        <v>42</v>
      </c>
      <c r="B46" s="207" t="s">
        <v>49</v>
      </c>
      <c r="C46" s="266">
        <v>2.2952825226550742</v>
      </c>
      <c r="D46" s="267">
        <v>0.14617851792452827</v>
      </c>
      <c r="E46" s="267">
        <v>0.31822896374024834</v>
      </c>
      <c r="F46" s="267">
        <v>0.37048165379113013</v>
      </c>
      <c r="G46" s="267">
        <v>0.42581183029129799</v>
      </c>
      <c r="H46" s="267">
        <v>0.62326856523178797</v>
      </c>
      <c r="I46" s="267">
        <v>3.8310003996598638</v>
      </c>
      <c r="J46" s="267">
        <v>4.0443036803668466</v>
      </c>
      <c r="K46" s="267">
        <v>15.432276803030303</v>
      </c>
      <c r="L46" s="267">
        <v>5.270960542993631</v>
      </c>
      <c r="M46" s="267">
        <v>28.789845063858696</v>
      </c>
      <c r="N46" s="279">
        <v>29.690799818493151</v>
      </c>
      <c r="O46" s="266">
        <f t="shared" si="6"/>
        <v>29.690799818493151</v>
      </c>
      <c r="P46" s="267">
        <f t="shared" si="7"/>
        <v>0.14617851792452827</v>
      </c>
      <c r="Q46" s="266">
        <f>(mm!C46*Ca!C46+mm!D46*Ca!D46+mm!E46*Ca!E46+mm!F46*Ca!F46+mm!G46*Ca!G46+mm!H46*Ca!H46+mm!I46*Ca!I46+mm!J46*Ca!J46+mm!K46*Ca!K46+mm!L46*Ca!L46+mm!M46*Ca!M46+mm!N46*Ca!N46)/mm!O46</f>
        <v>4.0212030495882898</v>
      </c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9.5" customHeight="1">
      <c r="A47" s="163">
        <v>43</v>
      </c>
      <c r="B47" s="215" t="s">
        <v>51</v>
      </c>
      <c r="C47" s="259">
        <v>17.440000000000001</v>
      </c>
      <c r="D47" s="260">
        <v>2.57</v>
      </c>
      <c r="E47" s="260">
        <v>0.98</v>
      </c>
      <c r="F47" s="260">
        <v>2.88</v>
      </c>
      <c r="G47" s="260">
        <v>2.1800000000000002</v>
      </c>
      <c r="H47" s="260">
        <v>4.8899999999999997</v>
      </c>
      <c r="I47" s="260">
        <v>6.09</v>
      </c>
      <c r="J47" s="260">
        <v>8.14</v>
      </c>
      <c r="K47" s="260">
        <v>41.51</v>
      </c>
      <c r="L47" s="260">
        <v>12.52</v>
      </c>
      <c r="M47" s="260">
        <v>16.91</v>
      </c>
      <c r="N47" s="280">
        <v>30.21</v>
      </c>
      <c r="O47" s="259">
        <f t="shared" si="6"/>
        <v>41.51</v>
      </c>
      <c r="P47" s="260">
        <f t="shared" si="7"/>
        <v>0.98</v>
      </c>
      <c r="Q47" s="259">
        <f>(mm!C47*Ca!C47+mm!D47*Ca!D47+mm!E47*Ca!E47+mm!F47*Ca!F47+mm!G47*Ca!G47+mm!H47*Ca!H47+mm!I47*Ca!I47+mm!J47*Ca!J47+mm!K47*Ca!K47+mm!L47*Ca!L47+mm!M47*Ca!M47+mm!N47*Ca!N47)/mm!O47</f>
        <v>5.7943798894336078</v>
      </c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9.5" customHeight="1">
      <c r="A48" s="110">
        <v>44</v>
      </c>
      <c r="B48" s="203" t="s">
        <v>52</v>
      </c>
      <c r="C48" s="256">
        <v>18.7</v>
      </c>
      <c r="D48" s="257">
        <v>7.02</v>
      </c>
      <c r="E48" s="257">
        <v>1.27</v>
      </c>
      <c r="F48" s="257">
        <v>0.74</v>
      </c>
      <c r="G48" s="257">
        <v>0.46</v>
      </c>
      <c r="H48" s="257">
        <v>0.53</v>
      </c>
      <c r="I48" s="257">
        <v>1.1399999999999999</v>
      </c>
      <c r="J48" s="257">
        <v>3.98</v>
      </c>
      <c r="K48" s="257">
        <v>20.9</v>
      </c>
      <c r="L48" s="257">
        <v>5.33</v>
      </c>
      <c r="M48" s="257">
        <v>17</v>
      </c>
      <c r="N48" s="258">
        <v>26.3</v>
      </c>
      <c r="O48" s="275">
        <f t="shared" si="6"/>
        <v>26.3</v>
      </c>
      <c r="P48" s="273">
        <f t="shared" si="7"/>
        <v>0.46</v>
      </c>
      <c r="Q48" s="275">
        <f>(mm!C48*Ca!C48+mm!D48*Ca!D48+mm!E48*Ca!E48+mm!F48*Ca!F48+mm!G48*Ca!G48+mm!H48*Ca!H48+mm!I48*Ca!I48+mm!J48*Ca!J48+mm!K48*Ca!K48+mm!L48*Ca!L48+mm!M48*Ca!M48+mm!N48*Ca!N48)/mm!O48</f>
        <v>5.7008539734025296</v>
      </c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9.5" customHeight="1">
      <c r="A49" s="110">
        <v>45</v>
      </c>
      <c r="B49" s="203" t="s">
        <v>54</v>
      </c>
      <c r="C49" s="256">
        <v>11.454380557561592</v>
      </c>
      <c r="D49" s="257">
        <v>1.8708375446291412</v>
      </c>
      <c r="E49" s="257">
        <v>0.31423103813541148</v>
      </c>
      <c r="F49" s="257">
        <v>0.60247105852128546</v>
      </c>
      <c r="G49" s="257">
        <v>0.57499999999999996</v>
      </c>
      <c r="H49" s="257">
        <v>1.25</v>
      </c>
      <c r="I49" s="257">
        <v>3.25</v>
      </c>
      <c r="J49" s="257">
        <v>4.7844850872953915</v>
      </c>
      <c r="K49" s="257">
        <v>173.20043597980725</v>
      </c>
      <c r="L49" s="257">
        <v>5.6865575547652716</v>
      </c>
      <c r="M49" s="257">
        <v>18.221411343060488</v>
      </c>
      <c r="N49" s="258">
        <v>46.220654169314408</v>
      </c>
      <c r="O49" s="256">
        <f t="shared" si="6"/>
        <v>173.20043597980725</v>
      </c>
      <c r="P49" s="257">
        <f t="shared" si="7"/>
        <v>0.31423103813541148</v>
      </c>
      <c r="Q49" s="256">
        <f>(mm!C49*Ca!C49+mm!D49*Ca!D49+mm!E49*Ca!E49+mm!F49*Ca!F49+mm!G49*Ca!G49+mm!H49*Ca!H49+mm!I49*Ca!I49+mm!J49*Ca!J49+mm!K49*Ca!K49+mm!L49*Ca!L49+mm!M49*Ca!M49+mm!N49*Ca!N49)/mm!O49</f>
        <v>4.7915075250859065</v>
      </c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9.5" customHeight="1">
      <c r="A50" s="110">
        <v>46</v>
      </c>
      <c r="B50" s="203" t="s">
        <v>55</v>
      </c>
      <c r="C50" s="256">
        <v>6.2471637114561913</v>
      </c>
      <c r="D50" s="257">
        <v>3.3172323264434365</v>
      </c>
      <c r="E50" s="257">
        <v>2.3855228041922021</v>
      </c>
      <c r="F50" s="257">
        <v>1.5590352649629853</v>
      </c>
      <c r="G50" s="257">
        <v>2.4184648553707291</v>
      </c>
      <c r="H50" s="257">
        <v>3.9517132706321063</v>
      </c>
      <c r="I50" s="257">
        <v>2.6255348533556964</v>
      </c>
      <c r="J50" s="257">
        <v>2.4895401038635017</v>
      </c>
      <c r="K50" s="257">
        <v>19.040741274473525</v>
      </c>
      <c r="L50" s="257">
        <v>5.4491658601814228</v>
      </c>
      <c r="M50" s="257">
        <v>19.969922045649689</v>
      </c>
      <c r="N50" s="258">
        <v>23.626563286380392</v>
      </c>
      <c r="O50" s="256">
        <f t="shared" si="6"/>
        <v>23.626563286380392</v>
      </c>
      <c r="P50" s="257">
        <f t="shared" si="7"/>
        <v>1.5590352649629853</v>
      </c>
      <c r="Q50" s="256">
        <f>(mm!C50*Ca!C50+mm!D50*Ca!D50+mm!E50*Ca!E50+mm!F50*Ca!F50+mm!G50*Ca!G50+mm!H50*Ca!H50+mm!I50*Ca!I50+mm!J50*Ca!J50+mm!K50*Ca!K50+mm!L50*Ca!L50+mm!M50*Ca!M50+mm!N50*Ca!N50)/mm!O50</f>
        <v>4.3901652364622388</v>
      </c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9.5" customHeight="1">
      <c r="A51" s="110">
        <v>47</v>
      </c>
      <c r="B51" s="203" t="s">
        <v>56</v>
      </c>
      <c r="C51" s="256"/>
      <c r="D51" s="257"/>
      <c r="E51" s="257"/>
      <c r="F51" s="257"/>
      <c r="G51" s="257"/>
      <c r="H51" s="257"/>
      <c r="I51" s="257">
        <v>1.3224279156702676</v>
      </c>
      <c r="J51" s="257">
        <v>2.8486614775325885</v>
      </c>
      <c r="K51" s="257">
        <v>13.635311813027881</v>
      </c>
      <c r="L51" s="257">
        <v>4.8435399603653035</v>
      </c>
      <c r="M51" s="257">
        <v>10.277631940798519</v>
      </c>
      <c r="N51" s="258">
        <v>28.782126815316133</v>
      </c>
      <c r="O51" s="256">
        <f t="shared" si="6"/>
        <v>28.782126815316133</v>
      </c>
      <c r="P51" s="257">
        <f t="shared" si="7"/>
        <v>1.3224279156702676</v>
      </c>
      <c r="Q51" s="263">
        <f>(mm!C51*Ca!C51+mm!D51*Ca!D51+mm!E51*Ca!E51+mm!F51*Ca!F51+mm!G51*Ca!G51+mm!H51*Ca!H51+mm!I51*Ca!I51+mm!J51*Ca!J51+mm!K51*Ca!K51+mm!L51*Ca!L51+mm!M51*Ca!M51+mm!N51*Ca!N51)/mm!O51</f>
        <v>14.609210980892398</v>
      </c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9.5" customHeight="1">
      <c r="A52" s="110">
        <v>48</v>
      </c>
      <c r="B52" s="203" t="s">
        <v>57</v>
      </c>
      <c r="C52" s="256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8"/>
      <c r="O52" s="256"/>
      <c r="P52" s="257"/>
      <c r="Q52" s="256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9.5" customHeight="1">
      <c r="A53" s="110">
        <v>49</v>
      </c>
      <c r="B53" s="203" t="s">
        <v>58</v>
      </c>
      <c r="C53" s="256">
        <v>0.89933323463763981</v>
      </c>
      <c r="D53" s="257">
        <v>0.39629340826157439</v>
      </c>
      <c r="E53" s="257">
        <v>0.38292193979076783</v>
      </c>
      <c r="F53" s="257">
        <v>0.17068842331437031</v>
      </c>
      <c r="G53" s="257">
        <v>0.13667183732085464</v>
      </c>
      <c r="H53" s="284">
        <v>0.20949755534732248</v>
      </c>
      <c r="I53" s="257">
        <v>1.1859589328969078</v>
      </c>
      <c r="J53" s="257">
        <v>0.91468775065377816</v>
      </c>
      <c r="K53" s="257">
        <v>9.7228503762412224</v>
      </c>
      <c r="L53" s="257">
        <v>1.1911055328183724</v>
      </c>
      <c r="M53" s="257">
        <v>6.6246377700189143</v>
      </c>
      <c r="N53" s="258">
        <v>4.4072615365066063</v>
      </c>
      <c r="O53" s="256">
        <f t="shared" ref="O53:O56" si="8">MAX(C53:N53)</f>
        <v>9.7228503762412224</v>
      </c>
      <c r="P53" s="257">
        <f t="shared" ref="P53:P56" si="9">MIN(C53:N53)</f>
        <v>0.13667183732085464</v>
      </c>
      <c r="Q53" s="256">
        <f>(mm!C53*Ca!C53+mm!D53*Ca!D53+mm!E53*Ca!E53+mm!F53*Ca!F53+mm!G53*Ca!G53+mm!H53*Ca!H53+mm!I53*Ca!I53+mm!J53*Ca!J53+mm!K53*Ca!K53+mm!L53*Ca!L53+mm!M53*Ca!M53+mm!N53*Ca!N53)/mm!O53</f>
        <v>0.78060500272516997</v>
      </c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9.5" customHeight="1">
      <c r="A54" s="110">
        <v>50</v>
      </c>
      <c r="B54" s="203" t="s">
        <v>60</v>
      </c>
      <c r="C54" s="256">
        <v>7.3</v>
      </c>
      <c r="D54" s="257">
        <v>1</v>
      </c>
      <c r="E54" s="257">
        <v>1.3</v>
      </c>
      <c r="F54" s="257">
        <v>5.3</v>
      </c>
      <c r="G54" s="257">
        <v>1.9</v>
      </c>
      <c r="H54" s="257">
        <v>2.1</v>
      </c>
      <c r="I54" s="257">
        <v>3</v>
      </c>
      <c r="J54" s="257">
        <v>3</v>
      </c>
      <c r="K54" s="257">
        <v>6.5</v>
      </c>
      <c r="L54" s="257">
        <v>4.2</v>
      </c>
      <c r="M54" s="257">
        <v>4.2</v>
      </c>
      <c r="N54" s="258">
        <v>7.2</v>
      </c>
      <c r="O54" s="256">
        <f t="shared" si="8"/>
        <v>7.3</v>
      </c>
      <c r="P54" s="257">
        <f t="shared" si="9"/>
        <v>1</v>
      </c>
      <c r="Q54" s="256">
        <f>(mm!C54*Ca!C54+mm!D54*Ca!D54+mm!E54*Ca!E54+mm!F54*Ca!F54+mm!G54*Ca!G54+mm!H54*Ca!H54+mm!I54*Ca!I54+mm!J54*Ca!J54+mm!K54*Ca!K54+mm!L54*Ca!L54+mm!M54*Ca!M54+mm!N54*Ca!N54)/mm!O54</f>
        <v>3.2499330484592863</v>
      </c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9.5" customHeight="1">
      <c r="A55" s="110">
        <v>51</v>
      </c>
      <c r="B55" s="203" t="s">
        <v>61</v>
      </c>
      <c r="C55" s="256">
        <v>8.6231788948680901</v>
      </c>
      <c r="D55" s="257">
        <v>1.6396135409978048</v>
      </c>
      <c r="E55" s="257">
        <v>1.0155126525920608</v>
      </c>
      <c r="F55" s="265">
        <v>3.0589465201624755</v>
      </c>
      <c r="G55" s="265">
        <v>1.1707403542839185</v>
      </c>
      <c r="H55" s="257">
        <v>13.559890379280558</v>
      </c>
      <c r="I55" s="257">
        <v>3.5068588778054863</v>
      </c>
      <c r="J55" s="257">
        <v>6.7371115771178118</v>
      </c>
      <c r="K55" s="257">
        <v>10.06010393266833</v>
      </c>
      <c r="L55" s="257">
        <v>7.1109509347649986</v>
      </c>
      <c r="M55" s="257">
        <v>6.5605423344078835</v>
      </c>
      <c r="N55" s="258">
        <v>8.6245602421762495</v>
      </c>
      <c r="O55" s="256">
        <f t="shared" si="8"/>
        <v>13.559890379280558</v>
      </c>
      <c r="P55" s="257">
        <f t="shared" si="9"/>
        <v>1.0155126525920608</v>
      </c>
      <c r="Q55" s="256">
        <f>(mm!C55*Ca!C55+mm!D55*Ca!D55+mm!E55*Ca!E55+mm!F55*Ca!F55+mm!G55*Ca!G55+mm!H55*Ca!H55+mm!I55*Ca!I55+mm!J55*Ca!J55+mm!K55*Ca!K55+mm!L55*Ca!L55+mm!M55*Ca!M55+mm!N55*Ca!N55)/mm!O55</f>
        <v>4.329397941463367</v>
      </c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9.5" customHeight="1">
      <c r="A56" s="124">
        <v>52</v>
      </c>
      <c r="B56" s="219" t="s">
        <v>63</v>
      </c>
      <c r="C56" s="268">
        <v>8.3000000000000007</v>
      </c>
      <c r="D56" s="269">
        <v>5.9</v>
      </c>
      <c r="E56" s="269">
        <v>6.8</v>
      </c>
      <c r="F56" s="269">
        <v>4.5999999999999996</v>
      </c>
      <c r="G56" s="269">
        <v>8.3000000000000007</v>
      </c>
      <c r="H56" s="269">
        <v>25</v>
      </c>
      <c r="I56" s="269">
        <v>36.9</v>
      </c>
      <c r="J56" s="269">
        <v>14</v>
      </c>
      <c r="K56" s="269">
        <v>15.4</v>
      </c>
      <c r="L56" s="269">
        <v>18.7</v>
      </c>
      <c r="M56" s="269">
        <v>20.9</v>
      </c>
      <c r="N56" s="270">
        <v>18.600000000000001</v>
      </c>
      <c r="O56" s="268">
        <f t="shared" si="8"/>
        <v>36.9</v>
      </c>
      <c r="P56" s="269">
        <f t="shared" si="9"/>
        <v>4.5999999999999996</v>
      </c>
      <c r="Q56" s="268">
        <f>(mm!C56*Ca!C56+mm!D56*Ca!D56+mm!E56*Ca!E56+mm!F56*Ca!F56+mm!G56*Ca!G56+mm!H56*Ca!H56+mm!I56*Ca!I56+mm!J56*Ca!J56+mm!K56*Ca!K56+mm!L56*Ca!L56+mm!M56*Ca!M56+mm!N56*Ca!N56)/mm!O56</f>
        <v>13.104518686132446</v>
      </c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3.5" customHeight="1">
      <c r="A57" s="20"/>
      <c r="B57" s="20"/>
      <c r="C57" s="20">
        <v>36</v>
      </c>
      <c r="D57" s="20">
        <v>37</v>
      </c>
      <c r="E57" s="20">
        <v>38</v>
      </c>
      <c r="F57" s="20">
        <v>38</v>
      </c>
      <c r="G57" s="20">
        <v>41</v>
      </c>
      <c r="H57" s="20">
        <v>40</v>
      </c>
      <c r="I57" s="20">
        <v>44</v>
      </c>
      <c r="J57" s="20">
        <v>44</v>
      </c>
      <c r="K57" s="20">
        <v>41</v>
      </c>
      <c r="L57" s="20">
        <v>44</v>
      </c>
      <c r="M57" s="20">
        <v>46</v>
      </c>
      <c r="N57" s="20">
        <v>44</v>
      </c>
      <c r="O57" s="286">
        <f>SUM(C57:N57)</f>
        <v>493</v>
      </c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3.5" customHeight="1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149"/>
      <c r="W58" s="86"/>
      <c r="X58" s="20"/>
      <c r="Y58" s="20"/>
      <c r="Z58" s="20"/>
    </row>
    <row r="59" spans="1:26" ht="13.5" customHeight="1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149"/>
      <c r="W59" s="86"/>
      <c r="X59" s="20"/>
      <c r="Y59" s="20"/>
      <c r="Z59" s="20"/>
    </row>
    <row r="60" spans="1:26" ht="13.5" customHeight="1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86"/>
      <c r="X60" s="20"/>
      <c r="Y60" s="20"/>
      <c r="Z60" s="20"/>
    </row>
    <row r="61" spans="1:26" ht="13.5" customHeight="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3.5" customHeight="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3.5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3.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3.5" customHeight="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3.5" customHeight="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3.5" customHeight="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3.5" customHeight="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3.5" customHeight="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3.5" customHeight="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3.5" customHeight="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3.5" customHeight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3.5" customHeight="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3.5" customHeight="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3.5" customHeight="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3.5" customHeight="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3.5" customHeight="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3.5" customHeight="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3.5" customHeight="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3.5" customHeight="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3.5" customHeight="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3.5" customHeight="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3.5" customHeight="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3.5" customHeight="1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3.5" customHeight="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3.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3.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3.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3.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3.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3.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3.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3.5" customHeight="1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3.5" customHeight="1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3.5" customHeight="1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3.5" customHeight="1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3.5" customHeight="1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3.5" customHeight="1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3.5" customHeight="1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3.5" customHeight="1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3.5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3.5" customHeight="1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3.5" customHeight="1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3.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3.5" customHeight="1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3.5" customHeight="1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3.5" customHeight="1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3.5" customHeight="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3.5" customHeight="1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3.5" customHeight="1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3.5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3.5" customHeight="1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3.5" customHeight="1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3.5" customHeight="1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3.5" customHeight="1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3.5" customHeight="1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3.5" customHeight="1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3.5" customHeigh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3.5" customHeight="1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3.5" customHeight="1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3.5" customHeight="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3.5" customHeight="1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3.5" customHeight="1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3.5" customHeight="1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3.5" customHeight="1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3.5" customHeight="1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3.5" customHeight="1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3.5" customHeight="1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3.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3.5" customHeight="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3.5" customHeight="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3.5" customHeight="1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3.5" customHeight="1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3.5" customHeight="1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3.5" customHeight="1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3.5" customHeight="1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3.5" customHeight="1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3.5" customHeight="1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3.5" customHeight="1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3.5" customHeight="1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3.5" customHeight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3.5" customHeight="1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3.5" customHeight="1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3.5" customHeight="1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3.5" customHeight="1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3.5" customHeight="1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3.5" customHeight="1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3.5" customHeight="1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3.5" customHeight="1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3.5" customHeight="1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3.5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3.5" customHeight="1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3.5" customHeight="1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3.5" customHeight="1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3.5" customHeight="1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3.5" customHeight="1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3.5" customHeight="1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3.5" customHeight="1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3.5" customHeight="1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3.5" customHeight="1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3.5" customHeight="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3.5" customHeight="1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3.5" customHeight="1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3.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3.5" customHeight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3.5" customHeight="1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3.5" customHeight="1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3.5" customHeight="1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3.5" customHeight="1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3.5" customHeight="1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3.5" customHeight="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3.5" customHeight="1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3.5" customHeight="1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3.5" customHeight="1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3.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3.5" customHeigh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3.5" customHeight="1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3.5" customHeight="1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3.5" customHeight="1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3.5" customHeight="1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3.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3.5" customHeight="1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3.5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3.5" customHeight="1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3.5" customHeight="1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3.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3.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3.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3.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3.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3.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3.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3.5" customHeight="1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3.5" customHeight="1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3.5" customHeight="1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3.5" customHeight="1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3.5" customHeight="1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3.5" customHeight="1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3.5" customHeight="1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3.5" customHeight="1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3.5" customHeight="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3.5" customHeight="1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3.5" customHeight="1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3.5" customHeight="1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3.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3.5" customHeight="1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3.5" customHeight="1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3.5" customHeight="1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3.5" customHeight="1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3.5" customHeight="1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3.5" customHeight="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3.5" customHeight="1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3.5" customHeight="1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3.5" customHeight="1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3.5" customHeight="1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3.5" customHeight="1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3.5" customHeight="1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3.5" customHeight="1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3.5" customHeight="1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3.5" customHeight="1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3.5" customHeight="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3.5" customHeight="1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3.5" customHeight="1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3.5" customHeight="1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3.5" customHeight="1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3.5" customHeight="1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3.5" customHeight="1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3.5" customHeight="1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3.5" customHeight="1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3.5" customHeight="1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3.5" customHeight="1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3.5" customHeight="1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3.5" customHeight="1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3.5" customHeight="1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3.5" customHeight="1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3.5" customHeight="1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3.5" customHeight="1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3.5" customHeight="1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3.5" customHeight="1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3.5" customHeight="1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3.5" customHeight="1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3.5" customHeight="1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3.5" customHeight="1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3.5" customHeight="1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3.5" customHeight="1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3.5" customHeight="1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3.5" customHeight="1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3.5" customHeight="1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3.5" customHeight="1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3.5" customHeight="1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3.5" customHeight="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3.5" customHeight="1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3.5" customHeight="1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3.5" customHeight="1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3.5" customHeight="1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3.5" customHeight="1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3.5" customHeight="1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3.5" customHeight="1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3.5" customHeight="1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3.5" customHeight="1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3.5" customHeight="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3.5" customHeight="1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3.5" customHeight="1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3.5" customHeight="1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3.5" customHeight="1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3.5" customHeight="1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3.5" customHeight="1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3.5" customHeight="1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3.5" customHeight="1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3.5" customHeight="1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3.5" customHeight="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3.5" customHeight="1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3.5" customHeight="1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3.5" customHeight="1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3.5" customHeight="1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3.5" customHeight="1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3.5" customHeight="1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3.5" customHeight="1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3.5" customHeight="1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3.5" customHeight="1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3.5" customHeight="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3.5" customHeight="1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3.5" customHeight="1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3.5" customHeight="1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3.5" customHeight="1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3.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3.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3.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3.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3.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3.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3.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3.5" customHeight="1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3.5" customHeight="1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3.5" customHeight="1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3.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3.5" customHeight="1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3.5" customHeight="1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3.5" customHeight="1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3.5" customHeight="1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3.5" customHeight="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3.5" customHeight="1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3.5" customHeight="1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3.5" customHeight="1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3.5" customHeight="1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3.5" customHeight="1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3.5" customHeight="1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3.5" customHeight="1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3.5" customHeight="1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3.5" customHeight="1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3.5" customHeight="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3.5" customHeight="1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3.5" customHeight="1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3.5" customHeight="1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3.5" customHeight="1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3.5" customHeight="1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3.5" customHeight="1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3.5" customHeight="1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3.5" customHeight="1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3.5" customHeight="1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3.5" customHeight="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3.5" customHeight="1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3.5" customHeight="1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3.5" customHeight="1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3.5" customHeight="1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3.5" customHeight="1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3.5" customHeight="1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3.5" customHeight="1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3.5" customHeight="1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3.5" customHeight="1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3.5" customHeight="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3.5" customHeight="1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3.5" customHeight="1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3.5" customHeight="1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3.5" customHeight="1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3.5" customHeight="1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3.5" customHeight="1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3.5" customHeight="1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3.5" customHeight="1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3.5" customHeight="1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3.5" customHeight="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3.5" customHeight="1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3.5" customHeight="1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3.5" customHeight="1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3.5" customHeight="1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3.5" customHeight="1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3.5" customHeight="1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3.5" customHeight="1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3.5" customHeight="1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3.5" customHeight="1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3.5" customHeight="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3.5" customHeight="1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3.5" customHeight="1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3.5" customHeight="1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3.5" customHeight="1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3.5" customHeight="1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3.5" customHeight="1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3.5" customHeight="1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3.5" customHeight="1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3.5" customHeight="1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3.5" customHeight="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3.5" customHeight="1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3.5" customHeight="1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3.5" customHeight="1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3.5" customHeight="1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3.5" customHeight="1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3.5" customHeight="1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3.5" customHeight="1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3.5" customHeight="1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3.5" customHeight="1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3.5" customHeight="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3.5" customHeight="1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3.5" customHeight="1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3.5" customHeight="1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3.5" customHeight="1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3.5" customHeight="1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3.5" customHeight="1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3.5" customHeight="1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3.5" customHeight="1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3.5" customHeight="1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3.5" customHeight="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3.5" customHeight="1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3.5" customHeight="1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3.5" customHeight="1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3.5" customHeight="1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3.5" customHeight="1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3.5" customHeight="1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3.5" customHeight="1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3.5" customHeight="1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3.5" customHeight="1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3.5" customHeight="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3.5" customHeight="1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3.5" customHeight="1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3.5" customHeight="1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3.5" customHeight="1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3.5" customHeight="1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3.5" customHeight="1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3.5" customHeight="1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3.5" customHeight="1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3.5" customHeight="1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3.5" customHeight="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3.5" customHeight="1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3.5" customHeight="1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3.5" customHeight="1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3.5" customHeight="1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3.5" customHeight="1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3.5" customHeight="1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3.5" customHeight="1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3.5" customHeight="1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3.5" customHeight="1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3.5" customHeight="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3.5" customHeight="1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3.5" customHeight="1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3.5" customHeight="1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3.5" customHeight="1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3.5" customHeight="1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3.5" customHeight="1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3.5" customHeight="1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3.5" customHeight="1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3.5" customHeight="1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3.5" customHeight="1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3.5" customHeight="1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3.5" customHeight="1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3.5" customHeight="1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3.5" customHeight="1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3.5" customHeight="1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3.5" customHeight="1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3.5" customHeight="1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3.5" customHeight="1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3.5" customHeight="1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3.5" customHeight="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3.5" customHeight="1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3.5" customHeight="1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3.5" customHeight="1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3.5" customHeight="1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3.5" customHeight="1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3.5" customHeight="1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3.5" customHeight="1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3.5" customHeight="1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3.5" customHeight="1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3.5" customHeight="1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3.5" customHeight="1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3.5" customHeight="1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3.5" customHeight="1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3.5" customHeight="1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3.5" customHeight="1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3.5" customHeight="1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3.5" customHeight="1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3.5" customHeight="1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3.5" customHeight="1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3.5" customHeight="1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3.5" customHeight="1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3.5" customHeight="1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3.5" customHeight="1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3.5" customHeight="1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3.5" customHeight="1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3.5" customHeight="1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3.5" customHeight="1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3.5" customHeight="1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3.5" customHeight="1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3.5" customHeight="1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3.5" customHeight="1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3.5" customHeight="1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3.5" customHeight="1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3.5" customHeight="1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3.5" customHeight="1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3.5" customHeight="1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3.5" customHeight="1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3.5" customHeight="1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3.5" customHeight="1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3.5" customHeight="1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3.5" customHeight="1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3.5" customHeight="1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3.5" customHeight="1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3.5" customHeight="1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3.5" customHeight="1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3.5" customHeight="1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3.5" customHeight="1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3.5" customHeight="1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3.5" customHeight="1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3.5" customHeight="1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3.5" customHeight="1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3.5" customHeight="1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3.5" customHeight="1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3.5" customHeight="1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3.5" customHeight="1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3.5" customHeight="1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3.5" customHeight="1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3.5" customHeight="1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3.5" customHeight="1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3.5" customHeight="1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3.5" customHeight="1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3.5" customHeight="1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3.5" customHeight="1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3.5" customHeight="1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3.5" customHeight="1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3.5" customHeight="1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3.5" customHeight="1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3.5" customHeight="1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3.5" customHeight="1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3.5" customHeight="1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3.5" customHeight="1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3.5" customHeight="1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3.5" customHeight="1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3.5" customHeight="1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3.5" customHeight="1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3.5" customHeight="1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3.5" customHeight="1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3.5" customHeight="1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3.5" customHeight="1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3.5" customHeight="1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3.5" customHeight="1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3.5" customHeight="1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3.5" customHeight="1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3.5" customHeight="1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3.5" customHeight="1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3.5" customHeight="1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3.5" customHeight="1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3.5" customHeight="1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3.5" customHeight="1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3.5" customHeight="1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3.5" customHeight="1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3.5" customHeight="1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3.5" customHeight="1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3.5" customHeight="1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3.5" customHeight="1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3.5" customHeight="1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3.5" customHeight="1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3.5" customHeight="1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3.5" customHeight="1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3.5" customHeight="1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3.5" customHeight="1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3.5" customHeight="1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3.5" customHeight="1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3.5" customHeight="1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3.5" customHeight="1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3.5" customHeight="1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3.5" customHeight="1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3.5" customHeight="1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3.5" customHeight="1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3.5" customHeight="1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3.5" customHeight="1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3.5" customHeight="1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3.5" customHeight="1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3.5" customHeight="1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3.5" customHeight="1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3.5" customHeight="1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3.5" customHeight="1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3.5" customHeight="1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3.5" customHeight="1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3.5" customHeight="1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3.5" customHeight="1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3.5" customHeight="1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3.5" customHeight="1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3.5" customHeight="1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3.5" customHeight="1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3.5" customHeight="1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3.5" customHeight="1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3.5" customHeight="1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3.5" customHeight="1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3.5" customHeight="1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3.5" customHeight="1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3.5" customHeight="1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3.5" customHeight="1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3.5" customHeight="1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3.5" customHeight="1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3.5" customHeight="1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3.5" customHeight="1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3.5" customHeight="1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3.5" customHeight="1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3.5" customHeight="1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3.5" customHeight="1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3.5" customHeight="1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3.5" customHeight="1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3.5" customHeight="1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3.5" customHeight="1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3.5" customHeight="1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3.5" customHeight="1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3.5" customHeight="1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3.5" customHeight="1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3.5" customHeight="1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3.5" customHeight="1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3.5" customHeight="1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3.5" customHeight="1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3.5" customHeight="1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3.5" customHeight="1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3.5" customHeight="1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3.5" customHeight="1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3.5" customHeight="1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3.5" customHeight="1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3.5" customHeight="1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3.5" customHeight="1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3.5" customHeight="1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3.5" customHeight="1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3.5" customHeight="1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3.5" customHeight="1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3.5" customHeight="1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3.5" customHeight="1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3.5" customHeight="1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3.5" customHeight="1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3.5" customHeight="1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3.5" customHeight="1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3.5" customHeight="1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3.5" customHeight="1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3.5" customHeight="1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3.5" customHeight="1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3.5" customHeight="1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3.5" customHeight="1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3.5" customHeight="1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3.5" customHeight="1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3.5" customHeight="1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3.5" customHeight="1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3.5" customHeight="1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3.5" customHeight="1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3.5" customHeight="1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3.5" customHeight="1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3.5" customHeight="1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3.5" customHeight="1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3.5" customHeight="1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3.5" customHeight="1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3.5" customHeight="1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3.5" customHeight="1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3.5" customHeight="1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3.5" customHeight="1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3.5" customHeight="1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3.5" customHeight="1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3.5" customHeight="1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3.5" customHeight="1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3.5" customHeight="1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3.5" customHeight="1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3.5" customHeight="1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3.5" customHeight="1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3.5" customHeight="1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3.5" customHeight="1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3.5" customHeight="1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3.5" customHeight="1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3.5" customHeight="1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3.5" customHeight="1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3.5" customHeight="1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3.5" customHeight="1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3.5" customHeight="1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3.5" customHeight="1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3.5" customHeight="1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3.5" customHeight="1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3.5" customHeight="1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3.5" customHeight="1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3.5" customHeight="1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3.5" customHeight="1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3.5" customHeight="1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3.5" customHeight="1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3.5" customHeight="1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3.5" customHeight="1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3.5" customHeight="1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3.5" customHeight="1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3.5" customHeight="1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3.5" customHeight="1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3.5" customHeight="1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3.5" customHeight="1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3.5" customHeight="1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3.5" customHeight="1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3.5" customHeight="1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3.5" customHeight="1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3.5" customHeight="1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3.5" customHeight="1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3.5" customHeight="1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3.5" customHeight="1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3.5" customHeight="1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3.5" customHeight="1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3.5" customHeight="1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3.5" customHeight="1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3.5" customHeight="1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3.5" customHeight="1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3.5" customHeight="1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3.5" customHeight="1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3.5" customHeight="1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3.5" customHeight="1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3.5" customHeight="1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3.5" customHeight="1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3.5" customHeight="1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3.5" customHeight="1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3.5" customHeight="1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3.5" customHeight="1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3.5" customHeight="1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3.5" customHeight="1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3.5" customHeight="1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3.5" customHeight="1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3.5" customHeight="1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3.5" customHeight="1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3.5" customHeight="1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3.5" customHeight="1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3.5" customHeight="1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3.5" customHeight="1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3.5" customHeight="1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3.5" customHeight="1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3.5" customHeight="1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3.5" customHeight="1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3.5" customHeight="1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3.5" customHeight="1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3.5" customHeight="1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3.5" customHeight="1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3.5" customHeight="1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3.5" customHeight="1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3.5" customHeight="1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3.5" customHeight="1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3.5" customHeight="1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3.5" customHeight="1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3.5" customHeight="1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3.5" customHeight="1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3.5" customHeight="1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3.5" customHeight="1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3.5" customHeight="1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3.5" customHeight="1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3.5" customHeight="1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3.5" customHeight="1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3.5" customHeight="1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3.5" customHeight="1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3.5" customHeight="1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3.5" customHeight="1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3.5" customHeight="1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3.5" customHeight="1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3.5" customHeight="1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3.5" customHeight="1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3.5" customHeight="1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3.5" customHeight="1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3.5" customHeight="1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3.5" customHeight="1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3.5" customHeight="1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3.5" customHeight="1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3.5" customHeight="1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3.5" customHeight="1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3.5" customHeight="1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3.5" customHeight="1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3.5" customHeight="1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3.5" customHeight="1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3.5" customHeight="1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3.5" customHeight="1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3.5" customHeight="1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3.5" customHeight="1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3.5" customHeight="1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3.5" customHeight="1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3.5" customHeight="1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3.5" customHeight="1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3.5" customHeight="1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3.5" customHeight="1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3.5" customHeight="1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3.5" customHeight="1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3.5" customHeight="1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3.5" customHeight="1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3.5" customHeight="1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3.5" customHeight="1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3.5" customHeight="1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3.5" customHeight="1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3.5" customHeight="1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3.5" customHeight="1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3.5" customHeight="1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3.5" customHeight="1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3.5" customHeight="1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3.5" customHeight="1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3.5" customHeight="1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3.5" customHeight="1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3.5" customHeight="1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3.5" customHeight="1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3.5" customHeight="1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3.5" customHeight="1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3.5" customHeight="1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3.5" customHeight="1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3.5" customHeight="1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3.5" customHeight="1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3.5" customHeight="1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3.5" customHeight="1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3.5" customHeight="1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3.5" customHeight="1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3.5" customHeight="1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3.5" customHeight="1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3.5" customHeight="1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3.5" customHeight="1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3.5" customHeight="1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3.5" customHeight="1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3.5" customHeight="1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3.5" customHeight="1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3.5" customHeight="1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3.5" customHeight="1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3.5" customHeight="1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3.5" customHeight="1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3.5" customHeight="1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3.5" customHeight="1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3.5" customHeight="1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3.5" customHeight="1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3.5" customHeight="1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3.5" customHeight="1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3.5" customHeight="1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3.5" customHeight="1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3.5" customHeight="1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3.5" customHeight="1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3.5" customHeight="1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3.5" customHeight="1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3.5" customHeight="1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3.5" customHeight="1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3.5" customHeight="1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3.5" customHeight="1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3.5" customHeight="1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3.5" customHeight="1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3.5" customHeight="1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3.5" customHeight="1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3.5" customHeight="1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3.5" customHeight="1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3.5" customHeight="1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3.5" customHeight="1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3.5" customHeight="1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3.5" customHeight="1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3.5" customHeight="1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3.5" customHeight="1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3.5" customHeight="1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3.5" customHeight="1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3.5" customHeight="1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3.5" customHeight="1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3.5" customHeight="1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3.5" customHeight="1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3.5" customHeight="1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3.5" customHeight="1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3.5" customHeight="1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3.5" customHeight="1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3.5" customHeight="1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3.5" customHeight="1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3.5" customHeight="1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3.5" customHeight="1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3.5" customHeight="1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3.5" customHeight="1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3.5" customHeight="1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3.5" customHeight="1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3.5" customHeight="1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3.5" customHeight="1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3.5" customHeight="1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3.5" customHeight="1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3.5" customHeight="1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3.5" customHeight="1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3.5" customHeight="1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3.5" customHeight="1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3.5" customHeight="1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3.5" customHeight="1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3.5" customHeight="1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3.5" customHeight="1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3.5" customHeight="1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3.5" customHeight="1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3.5" customHeight="1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3.5" customHeight="1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3.5" customHeight="1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3.5" customHeight="1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3.5" customHeight="1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3.5" customHeight="1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3.5" customHeight="1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3.5" customHeight="1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3.5" customHeight="1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3.5" customHeight="1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3.5" customHeight="1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3.5" customHeight="1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3.5" customHeight="1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3.5" customHeight="1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3.5" customHeight="1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3.5" customHeight="1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3.5" customHeight="1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3.5" customHeight="1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3.5" customHeight="1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3.5" customHeight="1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3.5" customHeight="1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3.5" customHeight="1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3.5" customHeight="1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3.5" customHeight="1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3.5" customHeight="1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3.5" customHeight="1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3.5" customHeight="1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3.5" customHeight="1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3.5" customHeight="1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3.5" customHeight="1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3.5" customHeight="1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3.5" customHeight="1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3.5" customHeight="1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3.5" customHeight="1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3.5" customHeight="1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3.5" customHeight="1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3.5" customHeight="1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3.5" customHeight="1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3.5" customHeight="1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3.5" customHeight="1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3.5" customHeight="1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3.5" customHeight="1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3.5" customHeight="1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3.5" customHeight="1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3.5" customHeight="1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3.5" customHeight="1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3.5" customHeight="1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3.5" customHeight="1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3.5" customHeight="1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3.5" customHeight="1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3.5" customHeight="1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3.5" customHeight="1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3.5" customHeight="1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3.5" customHeight="1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3.5" customHeight="1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3.5" customHeight="1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3.5" customHeight="1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3.5" customHeight="1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3.5" customHeight="1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3.5" customHeight="1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3.5" customHeight="1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3.5" customHeight="1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3.5" customHeight="1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3.5" customHeight="1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3.5" customHeight="1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3.5" customHeight="1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3.5" customHeight="1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3.5" customHeight="1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3.5" customHeight="1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3.5" customHeight="1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3.5" customHeight="1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3.5" customHeight="1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3.5" customHeight="1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3.5" customHeight="1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3.5" customHeight="1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3.5" customHeight="1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3.5" customHeight="1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3.5" customHeight="1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3.5" customHeight="1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3.5" customHeight="1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3.5" customHeight="1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3.5" customHeight="1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3.5" customHeight="1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3.5" customHeight="1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3.5" customHeight="1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3.5" customHeight="1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3.5" customHeight="1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3.5" customHeight="1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3.5" customHeight="1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3.5" customHeight="1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3.5" customHeight="1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3.5" customHeight="1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3.5" customHeight="1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3.5" customHeight="1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3.5" customHeight="1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3.5" customHeight="1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3.5" customHeight="1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3.5" customHeight="1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3.5" customHeight="1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3.5" customHeight="1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3.5" customHeight="1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3.5" customHeight="1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3.5" customHeight="1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3.5" customHeight="1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3.5" customHeight="1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3.5" customHeight="1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3.5" customHeight="1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3.5" customHeight="1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3.5" customHeight="1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3.5" customHeight="1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3.5" customHeight="1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3.5" customHeight="1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3.5" customHeight="1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3.5" customHeight="1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3.5" customHeight="1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3.5" customHeight="1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3.5" customHeight="1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3.5" customHeight="1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3.5" customHeight="1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3.5" customHeight="1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3.5" customHeight="1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3.5" customHeight="1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3.5" customHeight="1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3.5" customHeight="1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3.5" customHeight="1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3.5" customHeight="1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3.5" customHeight="1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3.5" customHeight="1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3.5" customHeight="1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3.5" customHeight="1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3.5" customHeight="1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3.5" customHeight="1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3.5" customHeight="1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3.5" customHeight="1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3.5" customHeight="1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3.5" customHeight="1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3.5" customHeight="1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3.5" customHeight="1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3.5" customHeight="1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3.5" customHeight="1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3.5" customHeight="1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3.5" customHeight="1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3.5" customHeight="1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3.5" customHeight="1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3.5" customHeight="1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3.5" customHeight="1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3.5" customHeight="1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3.5" customHeight="1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3.5" customHeight="1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3.5" customHeight="1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3.5" customHeight="1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3.5" customHeight="1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3.5" customHeight="1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3.5" customHeight="1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3.5" customHeight="1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3.5" customHeight="1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phoneticPr fontId="18"/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1" width="3.125" customWidth="1"/>
    <col min="2" max="2" width="11" customWidth="1"/>
    <col min="3" max="14" width="7.375" customWidth="1"/>
    <col min="15" max="16" width="7.75" customWidth="1"/>
    <col min="17" max="17" width="8.75" customWidth="1"/>
    <col min="18" max="23" width="9" customWidth="1"/>
    <col min="24" max="26" width="8" customWidth="1"/>
  </cols>
  <sheetData>
    <row r="1" spans="1:26" ht="19.5" customHeight="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9.5" customHeight="1">
      <c r="A2" s="287"/>
      <c r="B2" s="20"/>
      <c r="C2" s="288" t="s">
        <v>205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 t="s">
        <v>149</v>
      </c>
      <c r="T2" s="20">
        <f>COUNT(C5:N56)</f>
        <v>493</v>
      </c>
      <c r="U2" s="20"/>
      <c r="V2" s="20"/>
      <c r="W2" s="20"/>
      <c r="X2" s="20"/>
      <c r="Y2" s="20"/>
      <c r="Z2" s="20"/>
    </row>
    <row r="3" spans="1:26" ht="19.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 t="s">
        <v>178</v>
      </c>
      <c r="T3" s="29">
        <f>COUNTBLANK(C5:N56)</f>
        <v>131</v>
      </c>
      <c r="U3" s="20"/>
      <c r="V3" s="20"/>
      <c r="W3" s="20"/>
      <c r="X3" s="20"/>
      <c r="Y3" s="20"/>
      <c r="Z3" s="20"/>
    </row>
    <row r="4" spans="1:26" ht="19.5" customHeight="1">
      <c r="A4" s="89"/>
      <c r="B4" s="194" t="s">
        <v>1</v>
      </c>
      <c r="C4" s="195" t="s">
        <v>152</v>
      </c>
      <c r="D4" s="196" t="s">
        <v>153</v>
      </c>
      <c r="E4" s="196" t="s">
        <v>154</v>
      </c>
      <c r="F4" s="196" t="s">
        <v>155</v>
      </c>
      <c r="G4" s="196" t="s">
        <v>156</v>
      </c>
      <c r="H4" s="196" t="s">
        <v>157</v>
      </c>
      <c r="I4" s="196" t="s">
        <v>158</v>
      </c>
      <c r="J4" s="196" t="s">
        <v>159</v>
      </c>
      <c r="K4" s="196" t="s">
        <v>160</v>
      </c>
      <c r="L4" s="196" t="s">
        <v>161</v>
      </c>
      <c r="M4" s="196" t="s">
        <v>162</v>
      </c>
      <c r="N4" s="197" t="s">
        <v>163</v>
      </c>
      <c r="O4" s="251" t="s">
        <v>165</v>
      </c>
      <c r="P4" s="252" t="s">
        <v>166</v>
      </c>
      <c r="Q4" s="253" t="s">
        <v>167</v>
      </c>
      <c r="R4" s="20"/>
      <c r="S4" s="20"/>
      <c r="T4" s="20"/>
      <c r="U4" s="20"/>
      <c r="V4" s="20"/>
      <c r="W4" s="20"/>
      <c r="X4" s="20"/>
      <c r="Y4" s="20"/>
      <c r="Z4" s="20"/>
    </row>
    <row r="5" spans="1:26" ht="19.5" customHeight="1">
      <c r="A5" s="97">
        <v>1</v>
      </c>
      <c r="B5" s="203" t="s">
        <v>2</v>
      </c>
      <c r="C5" s="106">
        <v>308.73957745981863</v>
      </c>
      <c r="D5" s="107">
        <v>188.78054146172997</v>
      </c>
      <c r="E5" s="107">
        <v>119.06114608642116</v>
      </c>
      <c r="F5" s="107">
        <v>63.178555859313036</v>
      </c>
      <c r="G5" s="107">
        <v>79.946184931437671</v>
      </c>
      <c r="H5" s="107">
        <v>147.96543190017999</v>
      </c>
      <c r="I5" s="107">
        <v>477.76787655706073</v>
      </c>
      <c r="J5" s="107">
        <v>512.60547731517647</v>
      </c>
      <c r="K5" s="107">
        <v>646.32079241275164</v>
      </c>
      <c r="L5" s="107">
        <v>504.43415782594133</v>
      </c>
      <c r="M5" s="107">
        <v>432.60096845152094</v>
      </c>
      <c r="N5" s="108">
        <v>430.42639266553982</v>
      </c>
      <c r="O5" s="109">
        <f>MAX(C5:N5)</f>
        <v>646.32079241275164</v>
      </c>
      <c r="P5" s="167">
        <f>MIN(C5:N5)</f>
        <v>63.178555859313036</v>
      </c>
      <c r="Q5" s="109">
        <f>AVERAGE(C5:N5)</f>
        <v>325.98559191057433</v>
      </c>
      <c r="R5" s="20"/>
      <c r="S5" s="184" t="s">
        <v>179</v>
      </c>
      <c r="T5" s="20"/>
      <c r="U5" s="20"/>
      <c r="V5" s="20"/>
      <c r="W5" s="20"/>
      <c r="X5" s="20"/>
      <c r="Y5" s="20"/>
      <c r="Z5" s="20"/>
    </row>
    <row r="6" spans="1:26" ht="19.5" customHeight="1">
      <c r="A6" s="110">
        <v>2</v>
      </c>
      <c r="B6" s="203" t="s">
        <v>3</v>
      </c>
      <c r="C6" s="106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8"/>
      <c r="O6" s="106"/>
      <c r="P6" s="107"/>
      <c r="Q6" s="106"/>
      <c r="R6" s="20"/>
      <c r="S6" s="187" t="s">
        <v>180</v>
      </c>
      <c r="T6" s="20"/>
      <c r="U6" s="20"/>
      <c r="V6" s="20"/>
      <c r="W6" s="20"/>
      <c r="X6" s="20"/>
      <c r="Y6" s="20"/>
      <c r="Z6" s="20"/>
    </row>
    <row r="7" spans="1:26" ht="19.5" customHeight="1">
      <c r="A7" s="110">
        <v>3</v>
      </c>
      <c r="B7" s="203" t="s">
        <v>4</v>
      </c>
      <c r="C7" s="106">
        <v>169.08843655355588</v>
      </c>
      <c r="D7" s="107">
        <v>184.97761623949552</v>
      </c>
      <c r="E7" s="107">
        <v>119.79844599758046</v>
      </c>
      <c r="F7" s="107">
        <v>43.954399373371565</v>
      </c>
      <c r="G7" s="107">
        <v>138.60395782768865</v>
      </c>
      <c r="H7" s="107">
        <v>140.3881661891248</v>
      </c>
      <c r="I7" s="107">
        <v>430.28816618912481</v>
      </c>
      <c r="J7" s="107">
        <v>472.1896288259166</v>
      </c>
      <c r="K7" s="107">
        <v>493.59296130854045</v>
      </c>
      <c r="L7" s="107">
        <v>425.54228815319925</v>
      </c>
      <c r="M7" s="107">
        <v>380.01886431509581</v>
      </c>
      <c r="N7" s="108">
        <v>299.72010839355909</v>
      </c>
      <c r="O7" s="106">
        <f t="shared" ref="O7:O12" si="0">MAX(C7:N7)</f>
        <v>493.59296130854045</v>
      </c>
      <c r="P7" s="107">
        <f t="shared" ref="P7:P12" si="1">MIN(C7:N7)</f>
        <v>43.954399373371565</v>
      </c>
      <c r="Q7" s="106">
        <f t="shared" ref="Q7:Q12" si="2">AVERAGE(C7:N7)</f>
        <v>274.84691994718776</v>
      </c>
      <c r="R7" s="20"/>
      <c r="S7" s="205" t="s">
        <v>174</v>
      </c>
      <c r="T7" s="20"/>
      <c r="U7" s="20"/>
      <c r="V7" s="20"/>
      <c r="W7" s="20"/>
      <c r="X7" s="20"/>
      <c r="Y7" s="20"/>
      <c r="Z7" s="20"/>
    </row>
    <row r="8" spans="1:26" ht="19.5" customHeight="1">
      <c r="A8" s="110">
        <v>4</v>
      </c>
      <c r="B8" s="203" t="s">
        <v>5</v>
      </c>
      <c r="C8" s="106"/>
      <c r="D8" s="107"/>
      <c r="E8" s="107"/>
      <c r="F8" s="107"/>
      <c r="G8" s="107"/>
      <c r="H8" s="107"/>
      <c r="I8" s="107">
        <v>80.795408738576256</v>
      </c>
      <c r="J8" s="107">
        <v>210.48256738556407</v>
      </c>
      <c r="K8" s="107">
        <v>339.30867652767779</v>
      </c>
      <c r="L8" s="107">
        <v>147.74435960074993</v>
      </c>
      <c r="M8" s="107">
        <v>638.60267991895387</v>
      </c>
      <c r="N8" s="108">
        <v>308.80384264602878</v>
      </c>
      <c r="O8" s="106">
        <f t="shared" si="0"/>
        <v>638.60267991895387</v>
      </c>
      <c r="P8" s="107">
        <f t="shared" si="1"/>
        <v>80.795408738576256</v>
      </c>
      <c r="Q8" s="117">
        <f t="shared" si="2"/>
        <v>287.62292246959174</v>
      </c>
      <c r="R8" s="20"/>
      <c r="S8" s="206" t="s">
        <v>181</v>
      </c>
      <c r="T8" s="20"/>
      <c r="U8" s="20"/>
      <c r="V8" s="20"/>
      <c r="W8" s="20"/>
      <c r="X8" s="20"/>
      <c r="Y8" s="20"/>
      <c r="Z8" s="20"/>
    </row>
    <row r="9" spans="1:26" ht="19.5" customHeight="1">
      <c r="A9" s="110">
        <v>5</v>
      </c>
      <c r="B9" s="203" t="s">
        <v>6</v>
      </c>
      <c r="C9" s="106"/>
      <c r="D9" s="107"/>
      <c r="E9" s="107">
        <v>218.17128548050897</v>
      </c>
      <c r="F9" s="107"/>
      <c r="G9" s="107">
        <v>110.69108388168208</v>
      </c>
      <c r="H9" s="107"/>
      <c r="I9" s="107">
        <v>301.23292992280756</v>
      </c>
      <c r="J9" s="107"/>
      <c r="K9" s="107"/>
      <c r="L9" s="107"/>
      <c r="M9" s="107">
        <v>927.78382931264457</v>
      </c>
      <c r="N9" s="108"/>
      <c r="O9" s="106">
        <f t="shared" si="0"/>
        <v>927.78382931264457</v>
      </c>
      <c r="P9" s="107">
        <f t="shared" si="1"/>
        <v>110.69108388168208</v>
      </c>
      <c r="Q9" s="117">
        <f t="shared" si="2"/>
        <v>389.46978214941078</v>
      </c>
      <c r="R9" s="20"/>
      <c r="S9" s="20"/>
      <c r="T9" s="20"/>
      <c r="U9" s="20"/>
      <c r="V9" s="20"/>
      <c r="W9" s="20"/>
      <c r="X9" s="20"/>
      <c r="Y9" s="20"/>
      <c r="Z9" s="20"/>
    </row>
    <row r="10" spans="1:26" ht="19.5" customHeight="1">
      <c r="A10" s="110">
        <v>6</v>
      </c>
      <c r="B10" s="203" t="s">
        <v>7</v>
      </c>
      <c r="C10" s="119">
        <v>284.24150441973973</v>
      </c>
      <c r="D10" s="107">
        <v>84.578417207019754</v>
      </c>
      <c r="E10" s="107">
        <v>91.665111987382247</v>
      </c>
      <c r="F10" s="107">
        <v>62.865467607133006</v>
      </c>
      <c r="G10" s="107">
        <v>82.956682964513988</v>
      </c>
      <c r="H10" s="107">
        <v>91.314472754653522</v>
      </c>
      <c r="I10" s="107">
        <v>76.98972784068178</v>
      </c>
      <c r="J10" s="107">
        <v>148.53700128437245</v>
      </c>
      <c r="K10" s="107">
        <v>323.43535206694781</v>
      </c>
      <c r="L10" s="107">
        <v>139.37398830048397</v>
      </c>
      <c r="M10" s="107">
        <v>281.00320850132471</v>
      </c>
      <c r="N10" s="108">
        <v>247.11013645732473</v>
      </c>
      <c r="O10" s="106">
        <f t="shared" si="0"/>
        <v>323.43535206694781</v>
      </c>
      <c r="P10" s="107">
        <f t="shared" si="1"/>
        <v>62.865467607133006</v>
      </c>
      <c r="Q10" s="106">
        <f t="shared" si="2"/>
        <v>159.50592261596481</v>
      </c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9.5" customHeight="1">
      <c r="A11" s="110">
        <v>7</v>
      </c>
      <c r="B11" s="203" t="s">
        <v>8</v>
      </c>
      <c r="C11" s="106">
        <v>229.16478196143186</v>
      </c>
      <c r="D11" s="107">
        <v>280.70384264602882</v>
      </c>
      <c r="E11" s="107">
        <v>70.462471166286917</v>
      </c>
      <c r="F11" s="107">
        <v>80.84992586021437</v>
      </c>
      <c r="G11" s="107">
        <v>200.69296130854045</v>
      </c>
      <c r="H11" s="107">
        <v>92.025375446227571</v>
      </c>
      <c r="I11" s="107">
        <v>144.87031796370255</v>
      </c>
      <c r="J11" s="107">
        <v>175.85352290971727</v>
      </c>
      <c r="K11" s="107">
        <v>342.90267991895388</v>
      </c>
      <c r="L11" s="122"/>
      <c r="M11" s="107">
        <v>237.55439770745926</v>
      </c>
      <c r="N11" s="108">
        <v>133.26082975391981</v>
      </c>
      <c r="O11" s="106">
        <f t="shared" si="0"/>
        <v>342.90267991895388</v>
      </c>
      <c r="P11" s="107">
        <f t="shared" si="1"/>
        <v>70.462471166286917</v>
      </c>
      <c r="Q11" s="106">
        <f t="shared" si="2"/>
        <v>180.75828242204389</v>
      </c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9.5" customHeight="1">
      <c r="A12" s="110">
        <v>8</v>
      </c>
      <c r="B12" s="207" t="s">
        <v>10</v>
      </c>
      <c r="C12" s="106">
        <v>378.16497391403817</v>
      </c>
      <c r="D12" s="107">
        <v>404.87774952558561</v>
      </c>
      <c r="E12" s="107">
        <v>176.42302526737515</v>
      </c>
      <c r="F12" s="107">
        <v>49.752687288092282</v>
      </c>
      <c r="G12" s="107">
        <v>68.588020562343772</v>
      </c>
      <c r="H12" s="107">
        <v>105.60718036665726</v>
      </c>
      <c r="I12" s="107">
        <v>443.0909043248833</v>
      </c>
      <c r="J12" s="107">
        <v>650.48710180180581</v>
      </c>
      <c r="K12" s="107">
        <v>1153.0658880624676</v>
      </c>
      <c r="L12" s="107">
        <v>988.73492629532393</v>
      </c>
      <c r="M12" s="107">
        <v>1142.9022759628135</v>
      </c>
      <c r="N12" s="108">
        <v>667.7475563543403</v>
      </c>
      <c r="O12" s="106">
        <f t="shared" si="0"/>
        <v>1153.0658880624676</v>
      </c>
      <c r="P12" s="107">
        <f t="shared" si="1"/>
        <v>49.752687288092282</v>
      </c>
      <c r="Q12" s="106">
        <f t="shared" si="2"/>
        <v>519.1201908104772</v>
      </c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9.5" customHeight="1">
      <c r="A13" s="124">
        <v>9</v>
      </c>
      <c r="B13" s="211" t="s">
        <v>11</v>
      </c>
      <c r="C13" s="132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4"/>
      <c r="O13" s="132"/>
      <c r="P13" s="133"/>
      <c r="Q13" s="132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9.5" customHeight="1">
      <c r="A14" s="97">
        <v>10</v>
      </c>
      <c r="B14" s="213" t="s">
        <v>12</v>
      </c>
      <c r="C14" s="143">
        <v>122.40654229034656</v>
      </c>
      <c r="D14" s="144">
        <v>227.9073794466953</v>
      </c>
      <c r="E14" s="145">
        <v>217.18031503126608</v>
      </c>
      <c r="F14" s="145">
        <v>59.830451449942807</v>
      </c>
      <c r="G14" s="145">
        <v>622.79262314968878</v>
      </c>
      <c r="H14" s="145"/>
      <c r="I14" s="145"/>
      <c r="J14" s="145"/>
      <c r="K14" s="145">
        <v>267.13368504525312</v>
      </c>
      <c r="L14" s="144">
        <v>125.91439770745927</v>
      </c>
      <c r="M14" s="145">
        <v>362.23108388168208</v>
      </c>
      <c r="N14" s="146">
        <v>254.17593656929628</v>
      </c>
      <c r="O14" s="173">
        <f t="shared" ref="O14:O15" si="3">MAX(C14:N14)</f>
        <v>622.79262314968878</v>
      </c>
      <c r="P14" s="145">
        <f t="shared" ref="P14:P15" si="4">MIN(C14:N14)</f>
        <v>59.830451449942807</v>
      </c>
      <c r="Q14" s="143">
        <f t="shared" ref="Q14:Q15" si="5">AVERAGE(C14:N14)</f>
        <v>251.06360161907003</v>
      </c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9.5" customHeight="1">
      <c r="A15" s="110">
        <v>11</v>
      </c>
      <c r="B15" s="203" t="s">
        <v>13</v>
      </c>
      <c r="C15" s="117">
        <v>186.83576016312929</v>
      </c>
      <c r="D15" s="148">
        <v>170.65727190076876</v>
      </c>
      <c r="E15" s="107">
        <v>133.79319830610493</v>
      </c>
      <c r="F15" s="107">
        <v>69.632118747883752</v>
      </c>
      <c r="G15" s="107">
        <v>91.766789329902906</v>
      </c>
      <c r="H15" s="107">
        <v>115.65377482568833</v>
      </c>
      <c r="I15" s="107">
        <v>204.93009297555648</v>
      </c>
      <c r="J15" s="107">
        <v>137.48011740134962</v>
      </c>
      <c r="K15" s="107">
        <v>68.211856964091538</v>
      </c>
      <c r="L15" s="148">
        <v>126.69386663709236</v>
      </c>
      <c r="M15" s="107">
        <v>261.78060789060027</v>
      </c>
      <c r="N15" s="108">
        <v>280.7029937554571</v>
      </c>
      <c r="O15" s="106">
        <f t="shared" si="3"/>
        <v>280.7029937554571</v>
      </c>
      <c r="P15" s="107">
        <f t="shared" si="4"/>
        <v>68.211856964091538</v>
      </c>
      <c r="Q15" s="106">
        <f t="shared" si="5"/>
        <v>154.01153740813544</v>
      </c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9.5" customHeight="1">
      <c r="A16" s="110">
        <v>12</v>
      </c>
      <c r="B16" s="203" t="s">
        <v>14</v>
      </c>
      <c r="C16" s="106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8"/>
      <c r="O16" s="106"/>
      <c r="P16" s="107"/>
      <c r="Q16" s="106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9.5" customHeight="1">
      <c r="A17" s="110">
        <v>13</v>
      </c>
      <c r="B17" s="203" t="s">
        <v>15</v>
      </c>
      <c r="C17" s="117">
        <v>130.29385041067459</v>
      </c>
      <c r="D17" s="148">
        <v>313.33671080370254</v>
      </c>
      <c r="E17" s="107">
        <v>230.00660306615757</v>
      </c>
      <c r="F17" s="107">
        <v>92.073252337161108</v>
      </c>
      <c r="G17" s="107">
        <v>186.00656321784791</v>
      </c>
      <c r="H17" s="107">
        <v>121.85467744671378</v>
      </c>
      <c r="I17" s="107">
        <v>234.59929934228074</v>
      </c>
      <c r="J17" s="107">
        <v>193.46021117527246</v>
      </c>
      <c r="K17" s="107">
        <v>498.30346933956662</v>
      </c>
      <c r="L17" s="148">
        <v>154.73088419427225</v>
      </c>
      <c r="M17" s="122">
        <v>714.52245014647156</v>
      </c>
      <c r="N17" s="108"/>
      <c r="O17" s="106">
        <f>MAX(C17:N17)</f>
        <v>714.52245014647156</v>
      </c>
      <c r="P17" s="107">
        <f>MIN(C17:N17)</f>
        <v>92.073252337161108</v>
      </c>
      <c r="Q17" s="106">
        <f>AVERAGE(C17:N17)</f>
        <v>260.83527013455654</v>
      </c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9.5" customHeight="1">
      <c r="A18" s="110">
        <v>14</v>
      </c>
      <c r="B18" s="203" t="s">
        <v>16</v>
      </c>
      <c r="C18" s="106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8"/>
      <c r="O18" s="106"/>
      <c r="P18" s="107"/>
      <c r="Q18" s="106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9.5" customHeight="1">
      <c r="A19" s="110">
        <v>15</v>
      </c>
      <c r="B19" s="203" t="s">
        <v>17</v>
      </c>
      <c r="C19" s="106">
        <v>196.54989829799504</v>
      </c>
      <c r="D19" s="148">
        <v>169.49010150468476</v>
      </c>
      <c r="E19" s="107">
        <v>182.47036362671045</v>
      </c>
      <c r="F19" s="107">
        <v>110.18823527531302</v>
      </c>
      <c r="G19" s="107">
        <v>104.34133354818772</v>
      </c>
      <c r="H19" s="107">
        <v>258.22176560896997</v>
      </c>
      <c r="I19" s="107">
        <v>250.39099343633814</v>
      </c>
      <c r="J19" s="107">
        <v>248.82507787980214</v>
      </c>
      <c r="K19" s="107">
        <v>290.72579246895305</v>
      </c>
      <c r="L19" s="107">
        <v>265.79219336333659</v>
      </c>
      <c r="M19" s="107">
        <v>803.88703682865912</v>
      </c>
      <c r="N19" s="108">
        <v>277.74602964127888</v>
      </c>
      <c r="O19" s="106">
        <f t="shared" ref="O19:O29" si="6">MAX(C19:N19)</f>
        <v>803.88703682865912</v>
      </c>
      <c r="P19" s="107">
        <f t="shared" ref="P19:P29" si="7">MIN(C19:N19)</f>
        <v>104.34133354818772</v>
      </c>
      <c r="Q19" s="106">
        <f t="shared" ref="Q19:Q29" si="8">AVERAGE(C19:N19)</f>
        <v>263.2190684566857</v>
      </c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9.5" customHeight="1">
      <c r="A20" s="110">
        <v>16</v>
      </c>
      <c r="B20" s="203" t="s">
        <v>18</v>
      </c>
      <c r="C20" s="106">
        <v>393.73091949712341</v>
      </c>
      <c r="D20" s="107">
        <v>221.11354408415451</v>
      </c>
      <c r="E20" s="107">
        <v>156.92550430190659</v>
      </c>
      <c r="F20" s="107">
        <v>108.33556492472859</v>
      </c>
      <c r="G20" s="107">
        <v>164.60307338957995</v>
      </c>
      <c r="H20" s="107">
        <v>121.93100098904344</v>
      </c>
      <c r="I20" s="107">
        <v>657.11232980542491</v>
      </c>
      <c r="J20" s="122">
        <v>197.10482846816473</v>
      </c>
      <c r="K20" s="107">
        <v>452.63918048206961</v>
      </c>
      <c r="L20" s="107">
        <v>250.38829360439124</v>
      </c>
      <c r="M20" s="107">
        <v>200.97838276722507</v>
      </c>
      <c r="N20" s="108">
        <v>637.83043052574624</v>
      </c>
      <c r="O20" s="106">
        <f t="shared" si="6"/>
        <v>657.11232980542491</v>
      </c>
      <c r="P20" s="107">
        <f t="shared" si="7"/>
        <v>108.33556492472859</v>
      </c>
      <c r="Q20" s="106">
        <f t="shared" si="8"/>
        <v>296.8910877366298</v>
      </c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9.5" customHeight="1">
      <c r="A21" s="110">
        <v>17</v>
      </c>
      <c r="B21" s="203" t="s">
        <v>19</v>
      </c>
      <c r="C21" s="117">
        <v>223.59235720571084</v>
      </c>
      <c r="D21" s="148">
        <v>230.99097061199811</v>
      </c>
      <c r="E21" s="107">
        <v>139.09509344297894</v>
      </c>
      <c r="F21" s="107">
        <v>69.953973025112717</v>
      </c>
      <c r="G21" s="107">
        <v>85.52511109292729</v>
      </c>
      <c r="H21" s="107">
        <v>221.68779195492309</v>
      </c>
      <c r="I21" s="107">
        <v>207.93264267512328</v>
      </c>
      <c r="J21" s="107">
        <v>269.19744783448579</v>
      </c>
      <c r="K21" s="107">
        <v>185.18235877204361</v>
      </c>
      <c r="L21" s="148">
        <v>186.35834552666688</v>
      </c>
      <c r="M21" s="107">
        <v>107.19268591291734</v>
      </c>
      <c r="N21" s="108">
        <v>174.96407284506384</v>
      </c>
      <c r="O21" s="106">
        <f t="shared" si="6"/>
        <v>269.19744783448579</v>
      </c>
      <c r="P21" s="107">
        <f t="shared" si="7"/>
        <v>69.953973025112717</v>
      </c>
      <c r="Q21" s="106">
        <f t="shared" si="8"/>
        <v>175.13940424166265</v>
      </c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9.5" customHeight="1">
      <c r="A22" s="110">
        <v>18</v>
      </c>
      <c r="B22" s="203" t="s">
        <v>20</v>
      </c>
      <c r="C22" s="106">
        <v>396.56588856853358</v>
      </c>
      <c r="D22" s="107">
        <v>733.46778819368444</v>
      </c>
      <c r="E22" s="107">
        <v>479.29763771102671</v>
      </c>
      <c r="F22" s="107">
        <v>477.14963589956085</v>
      </c>
      <c r="G22" s="107">
        <v>299.0973794466953</v>
      </c>
      <c r="H22" s="107">
        <v>704.20296130854047</v>
      </c>
      <c r="I22" s="107">
        <v>475.77341325190349</v>
      </c>
      <c r="J22" s="107">
        <v>556.0734132519035</v>
      </c>
      <c r="K22" s="107">
        <v>623.61107170553498</v>
      </c>
      <c r="L22" s="107">
        <v>487.41561248436204</v>
      </c>
      <c r="M22" s="107">
        <v>1263.3712509381337</v>
      </c>
      <c r="N22" s="108">
        <v>773.40208713666289</v>
      </c>
      <c r="O22" s="106">
        <f t="shared" si="6"/>
        <v>1263.3712509381337</v>
      </c>
      <c r="P22" s="107">
        <f t="shared" si="7"/>
        <v>299.0973794466953</v>
      </c>
      <c r="Q22" s="106">
        <f t="shared" si="8"/>
        <v>605.78567832471197</v>
      </c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9.5" customHeight="1">
      <c r="A23" s="110">
        <v>19</v>
      </c>
      <c r="B23" s="203" t="s">
        <v>21</v>
      </c>
      <c r="C23" s="117">
        <v>197.60957344480187</v>
      </c>
      <c r="D23" s="148">
        <v>237.3</v>
      </c>
      <c r="E23" s="107">
        <v>184.31810097358931</v>
      </c>
      <c r="F23" s="107">
        <v>86.625595860743573</v>
      </c>
      <c r="G23" s="107">
        <v>85.220108393559102</v>
      </c>
      <c r="H23" s="107">
        <v>153.38256738556404</v>
      </c>
      <c r="I23" s="107">
        <v>192.40384264602883</v>
      </c>
      <c r="J23" s="107">
        <v>226.11519305237607</v>
      </c>
      <c r="K23" s="107">
        <v>293.51519305237611</v>
      </c>
      <c r="L23" s="148">
        <v>196.5794578438414</v>
      </c>
      <c r="M23" s="107">
        <v>728.37380277804107</v>
      </c>
      <c r="N23" s="108">
        <v>566.91188643150963</v>
      </c>
      <c r="O23" s="106">
        <f t="shared" si="6"/>
        <v>728.37380277804107</v>
      </c>
      <c r="P23" s="107">
        <f t="shared" si="7"/>
        <v>85.220108393559102</v>
      </c>
      <c r="Q23" s="106">
        <f t="shared" si="8"/>
        <v>262.3629434885359</v>
      </c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9.5" customHeight="1">
      <c r="A24" s="110">
        <v>20</v>
      </c>
      <c r="B24" s="203" t="s">
        <v>22</v>
      </c>
      <c r="C24" s="117">
        <v>165.48925411794167</v>
      </c>
      <c r="D24" s="148">
        <v>251.4526231496888</v>
      </c>
      <c r="E24" s="107">
        <v>252.08382931264455</v>
      </c>
      <c r="F24" s="107">
        <v>95.571285480508976</v>
      </c>
      <c r="G24" s="107">
        <v>127.96478196143185</v>
      </c>
      <c r="H24" s="107">
        <v>274.42277660168378</v>
      </c>
      <c r="I24" s="107">
        <v>192.3815362149688</v>
      </c>
      <c r="J24" s="107">
        <v>266.09700858609983</v>
      </c>
      <c r="K24" s="107">
        <v>297.48721138568339</v>
      </c>
      <c r="L24" s="148">
        <v>182.45439770745926</v>
      </c>
      <c r="M24" s="107">
        <v>556.35439770745938</v>
      </c>
      <c r="N24" s="108">
        <v>390.48153621496886</v>
      </c>
      <c r="O24" s="106">
        <f t="shared" si="6"/>
        <v>556.35439770745938</v>
      </c>
      <c r="P24" s="107">
        <f t="shared" si="7"/>
        <v>95.571285480508976</v>
      </c>
      <c r="Q24" s="106">
        <f t="shared" si="8"/>
        <v>254.35338653671158</v>
      </c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9.5" customHeight="1">
      <c r="A25" s="124">
        <v>21</v>
      </c>
      <c r="B25" s="207" t="s">
        <v>23</v>
      </c>
      <c r="C25" s="158">
        <v>102.33583767664216</v>
      </c>
      <c r="D25" s="148">
        <v>145.21659990856676</v>
      </c>
      <c r="E25" s="159">
        <v>93.95722355773637</v>
      </c>
      <c r="F25" s="159">
        <v>92.234455299874128</v>
      </c>
      <c r="G25" s="159">
        <v>93.001146375536408</v>
      </c>
      <c r="H25" s="159">
        <v>178.4670995540861</v>
      </c>
      <c r="I25" s="159">
        <v>154.16841253983893</v>
      </c>
      <c r="J25" s="159">
        <v>112.12000854111912</v>
      </c>
      <c r="K25" s="159">
        <v>195.36554700419887</v>
      </c>
      <c r="L25" s="160">
        <v>116.50360714995676</v>
      </c>
      <c r="M25" s="159">
        <v>55.936223116986547</v>
      </c>
      <c r="N25" s="161">
        <v>93.587590664811628</v>
      </c>
      <c r="O25" s="162">
        <f t="shared" si="6"/>
        <v>195.36554700419887</v>
      </c>
      <c r="P25" s="159">
        <f t="shared" si="7"/>
        <v>55.936223116986547</v>
      </c>
      <c r="Q25" s="162">
        <f t="shared" si="8"/>
        <v>119.40781261577949</v>
      </c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9.5" customHeight="1">
      <c r="A26" s="163">
        <v>22</v>
      </c>
      <c r="B26" s="215" t="s">
        <v>24</v>
      </c>
      <c r="C26" s="109">
        <v>217.59247116628691</v>
      </c>
      <c r="D26" s="167">
        <v>234.35384264602877</v>
      </c>
      <c r="E26" s="167">
        <v>105.94816618912481</v>
      </c>
      <c r="F26" s="167">
        <v>159.90936569296281</v>
      </c>
      <c r="G26" s="167">
        <v>100.21830516164101</v>
      </c>
      <c r="H26" s="167">
        <v>140.87087136662865</v>
      </c>
      <c r="I26" s="167">
        <v>271.71018454301964</v>
      </c>
      <c r="J26" s="167">
        <v>490.60382931264456</v>
      </c>
      <c r="K26" s="167">
        <v>642.39460717963243</v>
      </c>
      <c r="L26" s="167">
        <v>653.57708915685021</v>
      </c>
      <c r="M26" s="167">
        <v>724.77708915685048</v>
      </c>
      <c r="N26" s="168">
        <v>896.89810717055343</v>
      </c>
      <c r="O26" s="109">
        <f t="shared" si="6"/>
        <v>896.89810717055343</v>
      </c>
      <c r="P26" s="167">
        <f t="shared" si="7"/>
        <v>100.21830516164101</v>
      </c>
      <c r="Q26" s="109">
        <f t="shared" si="8"/>
        <v>386.57116072851869</v>
      </c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9.5" customHeight="1">
      <c r="A27" s="110">
        <v>23</v>
      </c>
      <c r="B27" s="203" t="s">
        <v>25</v>
      </c>
      <c r="C27" s="106">
        <v>286.53292992280751</v>
      </c>
      <c r="D27" s="107">
        <v>184.60268770812382</v>
      </c>
      <c r="E27" s="107">
        <v>93.498445997580461</v>
      </c>
      <c r="F27" s="107">
        <v>135.30295432513594</v>
      </c>
      <c r="G27" s="107">
        <v>116.58721138568339</v>
      </c>
      <c r="H27" s="107">
        <v>111.03561248436208</v>
      </c>
      <c r="I27" s="107">
        <v>313.4825673855641</v>
      </c>
      <c r="J27" s="107">
        <v>586.38382931264459</v>
      </c>
      <c r="K27" s="107">
        <v>797.91893963205609</v>
      </c>
      <c r="L27" s="107">
        <v>947.95158322401664</v>
      </c>
      <c r="M27" s="107">
        <v>962.83802778041138</v>
      </c>
      <c r="N27" s="108">
        <v>641.91763771102671</v>
      </c>
      <c r="O27" s="106">
        <f t="shared" si="6"/>
        <v>962.83802778041138</v>
      </c>
      <c r="P27" s="107">
        <f t="shared" si="7"/>
        <v>93.498445997580461</v>
      </c>
      <c r="Q27" s="106">
        <f t="shared" si="8"/>
        <v>431.50436890578447</v>
      </c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9.5" customHeight="1">
      <c r="A28" s="110">
        <v>24</v>
      </c>
      <c r="B28" s="203" t="s">
        <v>27</v>
      </c>
      <c r="C28" s="106">
        <v>267.51138038202379</v>
      </c>
      <c r="D28" s="107">
        <v>177.40957344480194</v>
      </c>
      <c r="E28" s="107">
        <v>89.062471166286898</v>
      </c>
      <c r="F28" s="107">
        <v>89.182436524617458</v>
      </c>
      <c r="G28" s="107">
        <v>74.591083881682067</v>
      </c>
      <c r="H28" s="107">
        <v>96.502687708123801</v>
      </c>
      <c r="I28" s="107">
        <v>290.82264434617406</v>
      </c>
      <c r="J28" s="107">
        <v>519.71209226666383</v>
      </c>
      <c r="K28" s="107">
        <v>775.77368504525316</v>
      </c>
      <c r="L28" s="107">
        <v>869.95352290971721</v>
      </c>
      <c r="M28" s="107">
        <v>951.95795188015916</v>
      </c>
      <c r="N28" s="108">
        <v>617.84435960074984</v>
      </c>
      <c r="O28" s="106">
        <f t="shared" si="6"/>
        <v>951.95795188015916</v>
      </c>
      <c r="P28" s="107">
        <f t="shared" si="7"/>
        <v>74.591083881682067</v>
      </c>
      <c r="Q28" s="106">
        <f t="shared" si="8"/>
        <v>401.69365742968779</v>
      </c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9.5" customHeight="1">
      <c r="A29" s="110">
        <v>25</v>
      </c>
      <c r="B29" s="203" t="s">
        <v>28</v>
      </c>
      <c r="C29" s="106">
        <v>541.62264434617407</v>
      </c>
      <c r="D29" s="107">
        <v>153.22537544622753</v>
      </c>
      <c r="E29" s="107">
        <v>117.65262314968879</v>
      </c>
      <c r="F29" s="107">
        <v>193.05352290971729</v>
      </c>
      <c r="G29" s="107">
        <v>89.325375446227554</v>
      </c>
      <c r="H29" s="107">
        <v>214.92277660168378</v>
      </c>
      <c r="I29" s="107">
        <v>336.94228815319923</v>
      </c>
      <c r="J29" s="107">
        <v>745.38074602497727</v>
      </c>
      <c r="K29" s="107">
        <v>1074.6341325190351</v>
      </c>
      <c r="L29" s="107">
        <v>1136.3082975391983</v>
      </c>
      <c r="M29" s="107">
        <v>1553.3830516164098</v>
      </c>
      <c r="N29" s="108">
        <v>800.82537544622755</v>
      </c>
      <c r="O29" s="106">
        <f t="shared" si="6"/>
        <v>1553.3830516164098</v>
      </c>
      <c r="P29" s="107">
        <f t="shared" si="7"/>
        <v>89.325375446227554</v>
      </c>
      <c r="Q29" s="106">
        <f t="shared" si="8"/>
        <v>579.77301743323051</v>
      </c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9.5" customHeight="1">
      <c r="A30" s="110">
        <v>26</v>
      </c>
      <c r="B30" s="203" t="s">
        <v>29</v>
      </c>
      <c r="C30" s="106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8"/>
      <c r="O30" s="106"/>
      <c r="P30" s="107"/>
      <c r="Q30" s="106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9.5" customHeight="1">
      <c r="A31" s="110">
        <v>27</v>
      </c>
      <c r="B31" s="203" t="s">
        <v>30</v>
      </c>
      <c r="C31" s="106">
        <v>99.519951720402034</v>
      </c>
      <c r="D31" s="107">
        <v>169.98816618912483</v>
      </c>
      <c r="E31" s="107">
        <v>75.454399373371572</v>
      </c>
      <c r="F31" s="107">
        <v>76.265950018614831</v>
      </c>
      <c r="G31" s="107">
        <v>170.76869383470333</v>
      </c>
      <c r="H31" s="107">
        <v>143.89700858609984</v>
      </c>
      <c r="I31" s="107">
        <v>150.91311214825907</v>
      </c>
      <c r="J31" s="107">
        <v>266.91810097358928</v>
      </c>
      <c r="K31" s="208"/>
      <c r="L31" s="107">
        <v>156.10268770812382</v>
      </c>
      <c r="M31" s="107">
        <v>192.48925411794167</v>
      </c>
      <c r="N31" s="108">
        <v>759.44677349186827</v>
      </c>
      <c r="O31" s="106">
        <f t="shared" ref="O31:O51" si="9">MAX(C31:N31)</f>
        <v>759.44677349186827</v>
      </c>
      <c r="P31" s="107">
        <f t="shared" ref="P31:P51" si="10">MIN(C31:N31)</f>
        <v>75.454399373371572</v>
      </c>
      <c r="Q31" s="106">
        <f t="shared" ref="Q31:Q51" si="11">AVERAGE(C31:N31)</f>
        <v>205.61491801473628</v>
      </c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9.5" customHeight="1">
      <c r="A32" s="110">
        <v>28</v>
      </c>
      <c r="B32" s="203" t="s">
        <v>31</v>
      </c>
      <c r="C32" s="106">
        <v>219.3294147592392</v>
      </c>
      <c r="D32" s="107">
        <v>282.87166630903909</v>
      </c>
      <c r="E32" s="107">
        <v>185.80325154989927</v>
      </c>
      <c r="F32" s="107">
        <v>585.90190158749635</v>
      </c>
      <c r="G32" s="107">
        <v>335.46898360849002</v>
      </c>
      <c r="H32" s="107">
        <v>247.74595942365215</v>
      </c>
      <c r="I32" s="107">
        <v>339.35125995479297</v>
      </c>
      <c r="J32" s="107">
        <v>420.17995008490971</v>
      </c>
      <c r="K32" s="107">
        <v>7069.6526170106108</v>
      </c>
      <c r="L32" s="107">
        <v>511.14379807815368</v>
      </c>
      <c r="M32" s="107">
        <v>863.36220192263102</v>
      </c>
      <c r="N32" s="108">
        <v>446.86125205020994</v>
      </c>
      <c r="O32" s="106">
        <f t="shared" si="9"/>
        <v>7069.6526170106108</v>
      </c>
      <c r="P32" s="107">
        <f t="shared" si="10"/>
        <v>185.80325154989927</v>
      </c>
      <c r="Q32" s="106">
        <f t="shared" si="11"/>
        <v>958.97268802826045</v>
      </c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9.5" customHeight="1">
      <c r="A33" s="110">
        <v>29</v>
      </c>
      <c r="B33" s="203" t="s">
        <v>32</v>
      </c>
      <c r="C33" s="106"/>
      <c r="D33" s="107"/>
      <c r="E33" s="107"/>
      <c r="F33" s="107"/>
      <c r="G33" s="107"/>
      <c r="H33" s="107"/>
      <c r="I33" s="107"/>
      <c r="J33" s="122">
        <v>89.060686914625563</v>
      </c>
      <c r="K33" s="208"/>
      <c r="L33" s="107">
        <v>134.61316764790257</v>
      </c>
      <c r="M33" s="107">
        <v>148.33384002548019</v>
      </c>
      <c r="N33" s="108">
        <v>254.48796728818508</v>
      </c>
      <c r="O33" s="106">
        <f t="shared" si="9"/>
        <v>254.48796728818508</v>
      </c>
      <c r="P33" s="107">
        <f t="shared" si="10"/>
        <v>89.060686914625563</v>
      </c>
      <c r="Q33" s="117">
        <f t="shared" si="11"/>
        <v>156.62391546904837</v>
      </c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9.5" customHeight="1">
      <c r="A34" s="110">
        <v>30</v>
      </c>
      <c r="B34" s="203" t="s">
        <v>33</v>
      </c>
      <c r="C34" s="106"/>
      <c r="D34" s="107"/>
      <c r="E34" s="107"/>
      <c r="F34" s="107"/>
      <c r="G34" s="107"/>
      <c r="H34" s="107">
        <v>119.99795188015926</v>
      </c>
      <c r="I34" s="107">
        <v>130.8926231496888</v>
      </c>
      <c r="J34" s="107">
        <v>238.2981661891248</v>
      </c>
      <c r="K34" s="107">
        <v>582.12250938133752</v>
      </c>
      <c r="L34" s="107">
        <v>139.27243652461749</v>
      </c>
      <c r="M34" s="107">
        <v>425.40700858609983</v>
      </c>
      <c r="N34" s="108">
        <v>301.43595001861479</v>
      </c>
      <c r="O34" s="106">
        <f t="shared" si="9"/>
        <v>582.12250938133752</v>
      </c>
      <c r="P34" s="107">
        <f t="shared" si="10"/>
        <v>119.99795188015926</v>
      </c>
      <c r="Q34" s="117">
        <f t="shared" si="11"/>
        <v>276.77523510423464</v>
      </c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9.5" customHeight="1">
      <c r="A35" s="110">
        <v>31</v>
      </c>
      <c r="B35" s="203" t="s">
        <v>35</v>
      </c>
      <c r="C35" s="106">
        <v>174.99188643150958</v>
      </c>
      <c r="D35" s="107">
        <v>61.212277660168382</v>
      </c>
      <c r="E35" s="107">
        <v>78.010000000000005</v>
      </c>
      <c r="F35" s="107">
        <v>81.132623149688797</v>
      </c>
      <c r="G35" s="107">
        <v>112.75925411794167</v>
      </c>
      <c r="H35" s="107">
        <v>85.35</v>
      </c>
      <c r="I35" s="107">
        <v>228.41573444801932</v>
      </c>
      <c r="J35" s="107">
        <v>196.13925411794168</v>
      </c>
      <c r="K35" s="107">
        <v>691.57328234724287</v>
      </c>
      <c r="L35" s="107">
        <v>158.86000000000001</v>
      </c>
      <c r="M35" s="107">
        <v>467.55886431509583</v>
      </c>
      <c r="N35" s="108">
        <v>191.68328234724282</v>
      </c>
      <c r="O35" s="106">
        <f t="shared" si="9"/>
        <v>691.57328234724287</v>
      </c>
      <c r="P35" s="107">
        <f t="shared" si="10"/>
        <v>61.212277660168382</v>
      </c>
      <c r="Q35" s="106">
        <f t="shared" si="11"/>
        <v>210.64053824457093</v>
      </c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9.5" customHeight="1">
      <c r="A36" s="110">
        <v>32</v>
      </c>
      <c r="B36" s="203" t="s">
        <v>36</v>
      </c>
      <c r="C36" s="107">
        <v>114.96634821687265</v>
      </c>
      <c r="D36" s="107">
        <v>204.07423391275651</v>
      </c>
      <c r="E36" s="107">
        <v>74.645422188807856</v>
      </c>
      <c r="F36" s="107">
        <v>163.39830996807325</v>
      </c>
      <c r="G36" s="107">
        <v>172.42699909166075</v>
      </c>
      <c r="H36" s="107">
        <v>122.30144761545381</v>
      </c>
      <c r="I36" s="107">
        <v>105.92715522002759</v>
      </c>
      <c r="J36" s="107">
        <v>90.509782476469653</v>
      </c>
      <c r="K36" s="208"/>
      <c r="L36" s="107">
        <v>108.39146899371588</v>
      </c>
      <c r="M36" s="107">
        <v>190.58050286582744</v>
      </c>
      <c r="N36" s="108">
        <v>186.0698074683819</v>
      </c>
      <c r="O36" s="106">
        <f t="shared" si="9"/>
        <v>204.07423391275651</v>
      </c>
      <c r="P36" s="107">
        <f t="shared" si="10"/>
        <v>74.645422188807856</v>
      </c>
      <c r="Q36" s="106">
        <f t="shared" si="11"/>
        <v>139.39013436527702</v>
      </c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9.5" customHeight="1">
      <c r="A37" s="110">
        <v>33</v>
      </c>
      <c r="B37" s="203" t="s">
        <v>37</v>
      </c>
      <c r="C37" s="106">
        <v>252.01189396320564</v>
      </c>
      <c r="D37" s="107">
        <v>101.51010839355909</v>
      </c>
      <c r="E37" s="107">
        <v>102.01561248436208</v>
      </c>
      <c r="F37" s="107">
        <v>504.57844599758039</v>
      </c>
      <c r="G37" s="107">
        <v>122.46128548050898</v>
      </c>
      <c r="H37" s="107">
        <v>155.36478196143185</v>
      </c>
      <c r="I37" s="107">
        <v>251.8376162394955</v>
      </c>
      <c r="J37" s="107">
        <v>200.64262314968883</v>
      </c>
      <c r="K37" s="208"/>
      <c r="L37" s="107">
        <v>258.10439770745927</v>
      </c>
      <c r="M37" s="107">
        <v>238.95957344480195</v>
      </c>
      <c r="N37" s="108">
        <v>291.51830516164097</v>
      </c>
      <c r="O37" s="106">
        <f t="shared" si="9"/>
        <v>504.57844599758039</v>
      </c>
      <c r="P37" s="107">
        <f t="shared" si="10"/>
        <v>101.51010839355909</v>
      </c>
      <c r="Q37" s="106">
        <f t="shared" si="11"/>
        <v>225.36405854397589</v>
      </c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9.5" customHeight="1">
      <c r="A38" s="110">
        <v>34</v>
      </c>
      <c r="B38" s="203" t="s">
        <v>38</v>
      </c>
      <c r="C38" s="106"/>
      <c r="D38" s="107"/>
      <c r="E38" s="107"/>
      <c r="F38" s="107">
        <v>174.44893192461114</v>
      </c>
      <c r="G38" s="107">
        <v>137.14893192461113</v>
      </c>
      <c r="H38" s="107">
        <v>118.44328234724281</v>
      </c>
      <c r="I38" s="107">
        <v>148.30000000000001</v>
      </c>
      <c r="J38" s="107">
        <v>139.30000000000001</v>
      </c>
      <c r="K38" s="107">
        <v>1264.7957344480194</v>
      </c>
      <c r="L38" s="107">
        <v>239.2188643150958</v>
      </c>
      <c r="M38" s="107">
        <v>286.45262314968875</v>
      </c>
      <c r="N38" s="108">
        <v>283.3</v>
      </c>
      <c r="O38" s="106">
        <f t="shared" si="9"/>
        <v>1264.7957344480194</v>
      </c>
      <c r="P38" s="107">
        <f t="shared" si="10"/>
        <v>118.44328234724281</v>
      </c>
      <c r="Q38" s="117">
        <f t="shared" si="11"/>
        <v>310.15648534547438</v>
      </c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9.5" customHeight="1">
      <c r="A39" s="169">
        <v>35</v>
      </c>
      <c r="B39" s="207" t="s">
        <v>40</v>
      </c>
      <c r="C39" s="162">
        <v>222.03254300796988</v>
      </c>
      <c r="D39" s="159">
        <v>386.18256738556408</v>
      </c>
      <c r="E39" s="159">
        <v>147.43561248436208</v>
      </c>
      <c r="F39" s="159">
        <v>177.10780547701012</v>
      </c>
      <c r="G39" s="159">
        <v>137.68721138568338</v>
      </c>
      <c r="H39" s="159">
        <v>603.63561248436201</v>
      </c>
      <c r="I39" s="159">
        <v>230.71311214825909</v>
      </c>
      <c r="J39" s="159">
        <v>176.74893192461116</v>
      </c>
      <c r="K39" s="159">
        <v>1446.8593656929625</v>
      </c>
      <c r="L39" s="159">
        <v>235.61810097358926</v>
      </c>
      <c r="M39" s="159">
        <v>340.47761623949549</v>
      </c>
      <c r="N39" s="161">
        <v>290.14992586021435</v>
      </c>
      <c r="O39" s="162">
        <f t="shared" si="9"/>
        <v>1446.8593656929625</v>
      </c>
      <c r="P39" s="159">
        <f t="shared" si="10"/>
        <v>137.68721138568338</v>
      </c>
      <c r="Q39" s="162">
        <f t="shared" si="11"/>
        <v>366.22070042200693</v>
      </c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9.5" customHeight="1">
      <c r="A40" s="97">
        <v>36</v>
      </c>
      <c r="B40" s="215" t="s">
        <v>41</v>
      </c>
      <c r="C40" s="171"/>
      <c r="D40" s="167">
        <v>105.73192436444477</v>
      </c>
      <c r="E40" s="167">
        <v>97.851707787128035</v>
      </c>
      <c r="F40" s="167">
        <v>106.68253055315347</v>
      </c>
      <c r="G40" s="167">
        <v>177.4642501793528</v>
      </c>
      <c r="H40" s="167">
        <v>124.27053415379271</v>
      </c>
      <c r="I40" s="167">
        <v>211.87902969291133</v>
      </c>
      <c r="J40" s="167">
        <v>191.93016792255602</v>
      </c>
      <c r="K40" s="167">
        <v>875.10594527237572</v>
      </c>
      <c r="L40" s="167">
        <v>206.25389672292815</v>
      </c>
      <c r="M40" s="167">
        <v>185.12733202843106</v>
      </c>
      <c r="N40" s="168">
        <v>234.2809886063323</v>
      </c>
      <c r="O40" s="109">
        <f t="shared" si="9"/>
        <v>875.10594527237572</v>
      </c>
      <c r="P40" s="167">
        <f t="shared" si="10"/>
        <v>97.851707787128035</v>
      </c>
      <c r="Q40" s="109">
        <f t="shared" si="11"/>
        <v>228.77984611667333</v>
      </c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9.5" customHeight="1">
      <c r="A41" s="163">
        <v>37</v>
      </c>
      <c r="B41" s="213" t="s">
        <v>42</v>
      </c>
      <c r="C41" s="145"/>
      <c r="D41" s="145"/>
      <c r="E41" s="145"/>
      <c r="F41" s="145"/>
      <c r="G41" s="145">
        <v>228.77622102880292</v>
      </c>
      <c r="H41" s="145">
        <v>152.36140486703979</v>
      </c>
      <c r="I41" s="145">
        <v>465.91538865379965</v>
      </c>
      <c r="J41" s="145">
        <v>779.65649574420456</v>
      </c>
      <c r="K41" s="145">
        <v>941.49544633509981</v>
      </c>
      <c r="L41" s="145">
        <v>662.99750995892748</v>
      </c>
      <c r="M41" s="145">
        <v>1122.0731613212924</v>
      </c>
      <c r="N41" s="146">
        <v>1275.0281868982731</v>
      </c>
      <c r="O41" s="173">
        <f t="shared" si="9"/>
        <v>1275.0281868982731</v>
      </c>
      <c r="P41" s="145">
        <f t="shared" si="10"/>
        <v>152.36140486703979</v>
      </c>
      <c r="Q41" s="143">
        <f t="shared" si="11"/>
        <v>703.53797685092991</v>
      </c>
      <c r="R41" s="20"/>
      <c r="S41" s="20"/>
      <c r="T41" s="20"/>
      <c r="U41" s="86"/>
      <c r="V41" s="20"/>
      <c r="W41" s="20"/>
      <c r="X41" s="20"/>
      <c r="Y41" s="20"/>
      <c r="Z41" s="20"/>
    </row>
    <row r="42" spans="1:26" ht="19.5" customHeight="1">
      <c r="A42" s="110">
        <v>38</v>
      </c>
      <c r="B42" s="203" t="s">
        <v>44</v>
      </c>
      <c r="C42" s="106">
        <v>541.45490266370143</v>
      </c>
      <c r="D42" s="107">
        <v>145.3828143648422</v>
      </c>
      <c r="E42" s="107">
        <v>47.340195188662477</v>
      </c>
      <c r="F42" s="107">
        <v>92.875251482712216</v>
      </c>
      <c r="G42" s="107">
        <v>120.68199939153173</v>
      </c>
      <c r="H42" s="107">
        <v>166.85625636884708</v>
      </c>
      <c r="I42" s="107">
        <v>144.01956070622217</v>
      </c>
      <c r="J42" s="107">
        <v>459.13004413415615</v>
      </c>
      <c r="K42" s="107">
        <v>1255.314349536817</v>
      </c>
      <c r="L42" s="107">
        <v>754.69583782026939</v>
      </c>
      <c r="M42" s="107">
        <v>1294.8093382988513</v>
      </c>
      <c r="N42" s="108">
        <v>1100.629355029288</v>
      </c>
      <c r="O42" s="106">
        <f t="shared" si="9"/>
        <v>1294.8093382988513</v>
      </c>
      <c r="P42" s="107">
        <f t="shared" si="10"/>
        <v>47.340195188662477</v>
      </c>
      <c r="Q42" s="106">
        <f t="shared" si="11"/>
        <v>510.26582541549186</v>
      </c>
      <c r="R42" s="20"/>
      <c r="S42" s="20"/>
      <c r="T42" s="20"/>
      <c r="U42" s="86"/>
      <c r="V42" s="20"/>
      <c r="W42" s="20"/>
      <c r="X42" s="20"/>
      <c r="Y42" s="20"/>
      <c r="Z42" s="20"/>
    </row>
    <row r="43" spans="1:26" ht="19.5" customHeight="1">
      <c r="A43" s="110">
        <v>39</v>
      </c>
      <c r="B43" s="203" t="s">
        <v>45</v>
      </c>
      <c r="C43" s="106">
        <v>153.06295432513593</v>
      </c>
      <c r="D43" s="107">
        <v>70.102644346174131</v>
      </c>
      <c r="E43" s="107">
        <v>79.37384264602882</v>
      </c>
      <c r="F43" s="107">
        <v>111.27228815319924</v>
      </c>
      <c r="G43" s="107">
        <v>74.148445997580453</v>
      </c>
      <c r="H43" s="107">
        <v>96.592287033381709</v>
      </c>
      <c r="I43" s="107">
        <v>142.7427766016838</v>
      </c>
      <c r="J43" s="107">
        <v>120.77700858609983</v>
      </c>
      <c r="K43" s="107">
        <v>108.76228815319924</v>
      </c>
      <c r="L43" s="148">
        <v>205.65802778041135</v>
      </c>
      <c r="M43" s="107">
        <v>251.44228703338166</v>
      </c>
      <c r="N43" s="108">
        <v>110.19963589956083</v>
      </c>
      <c r="O43" s="106">
        <f t="shared" si="9"/>
        <v>251.44228703338166</v>
      </c>
      <c r="P43" s="107">
        <f t="shared" si="10"/>
        <v>70.102644346174131</v>
      </c>
      <c r="Q43" s="106">
        <f t="shared" si="11"/>
        <v>127.01120721298643</v>
      </c>
      <c r="R43" s="20"/>
      <c r="S43" s="20"/>
      <c r="T43" s="20"/>
      <c r="U43" s="86"/>
      <c r="V43" s="20"/>
      <c r="W43" s="20"/>
      <c r="X43" s="20"/>
      <c r="Y43" s="20"/>
      <c r="Z43" s="20"/>
    </row>
    <row r="44" spans="1:26" ht="19.5" customHeight="1">
      <c r="A44" s="110">
        <v>40</v>
      </c>
      <c r="B44" s="203" t="s">
        <v>46</v>
      </c>
      <c r="C44" s="106"/>
      <c r="D44" s="107"/>
      <c r="E44" s="107"/>
      <c r="F44" s="107"/>
      <c r="G44" s="107"/>
      <c r="H44" s="107"/>
      <c r="I44" s="107">
        <v>126.0422870333817</v>
      </c>
      <c r="J44" s="122">
        <v>148.77368504525322</v>
      </c>
      <c r="K44" s="122">
        <v>672.38441561392028</v>
      </c>
      <c r="L44" s="148">
        <v>265.76835921509638</v>
      </c>
      <c r="M44" s="107">
        <v>1522.7861383991365</v>
      </c>
      <c r="N44" s="108">
        <v>242.79951720402019</v>
      </c>
      <c r="O44" s="106">
        <f t="shared" si="9"/>
        <v>1522.7861383991365</v>
      </c>
      <c r="P44" s="107">
        <f t="shared" si="10"/>
        <v>126.0422870333817</v>
      </c>
      <c r="Q44" s="117">
        <f t="shared" si="11"/>
        <v>496.42573375180137</v>
      </c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9.5" customHeight="1">
      <c r="A45" s="110">
        <v>41</v>
      </c>
      <c r="B45" s="203" t="s">
        <v>47</v>
      </c>
      <c r="C45" s="107"/>
      <c r="D45" s="107"/>
      <c r="E45" s="107"/>
      <c r="F45" s="107"/>
      <c r="G45" s="216">
        <v>80.673842646028845</v>
      </c>
      <c r="H45" s="107">
        <v>212.87992586021437</v>
      </c>
      <c r="I45" s="107">
        <v>87.357616239495528</v>
      </c>
      <c r="J45" s="107">
        <v>74.63</v>
      </c>
      <c r="K45" s="107">
        <v>1575.0956738556408</v>
      </c>
      <c r="L45" s="107">
        <v>116.68534803926914</v>
      </c>
      <c r="M45" s="107">
        <v>173.46228703338173</v>
      </c>
      <c r="N45" s="108">
        <v>148.59559586074357</v>
      </c>
      <c r="O45" s="106">
        <f t="shared" si="9"/>
        <v>1575.0956738556408</v>
      </c>
      <c r="P45" s="107">
        <f t="shared" si="10"/>
        <v>74.63</v>
      </c>
      <c r="Q45" s="117">
        <f t="shared" si="11"/>
        <v>308.6725361918468</v>
      </c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9.5" customHeight="1">
      <c r="A46" s="124">
        <v>42</v>
      </c>
      <c r="B46" s="207" t="s">
        <v>49</v>
      </c>
      <c r="C46" s="162">
        <v>176.90155430224075</v>
      </c>
      <c r="D46" s="159">
        <v>85.485479728997035</v>
      </c>
      <c r="E46" s="159">
        <v>74.76184856629402</v>
      </c>
      <c r="F46" s="159">
        <v>82.161165103451481</v>
      </c>
      <c r="G46" s="159">
        <v>89.647960673735398</v>
      </c>
      <c r="H46" s="159">
        <v>102.51804266885647</v>
      </c>
      <c r="I46" s="159">
        <v>165.58698027376911</v>
      </c>
      <c r="J46" s="159">
        <v>266.0739112820462</v>
      </c>
      <c r="K46" s="159">
        <v>622.22001207780204</v>
      </c>
      <c r="L46" s="159">
        <v>530.97489604165628</v>
      </c>
      <c r="M46" s="159">
        <v>1107.8334313013302</v>
      </c>
      <c r="N46" s="161">
        <v>415.54804685467815</v>
      </c>
      <c r="O46" s="162">
        <f t="shared" si="9"/>
        <v>1107.8334313013302</v>
      </c>
      <c r="P46" s="159">
        <f t="shared" si="10"/>
        <v>74.76184856629402</v>
      </c>
      <c r="Q46" s="162">
        <f t="shared" si="11"/>
        <v>309.97611073957142</v>
      </c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9.5" customHeight="1">
      <c r="A47" s="163">
        <v>43</v>
      </c>
      <c r="B47" s="215" t="s">
        <v>51</v>
      </c>
      <c r="C47" s="109">
        <v>234.84478196143183</v>
      </c>
      <c r="D47" s="167">
        <v>87.150184543019634</v>
      </c>
      <c r="E47" s="167">
        <v>67.832644346174135</v>
      </c>
      <c r="F47" s="167">
        <v>81.188166189124843</v>
      </c>
      <c r="G47" s="167">
        <v>78.369925860214366</v>
      </c>
      <c r="H47" s="167">
        <v>142.81292992280754</v>
      </c>
      <c r="I47" s="167">
        <v>216.8388643150958</v>
      </c>
      <c r="J47" s="167">
        <v>302.63951720402025</v>
      </c>
      <c r="K47" s="167">
        <v>1884.4780277804116</v>
      </c>
      <c r="L47" s="167">
        <v>554.55795188015929</v>
      </c>
      <c r="M47" s="167">
        <v>539.76395782768861</v>
      </c>
      <c r="N47" s="168">
        <v>399.48761623949554</v>
      </c>
      <c r="O47" s="109">
        <f t="shared" si="9"/>
        <v>1884.4780277804116</v>
      </c>
      <c r="P47" s="167">
        <f t="shared" si="10"/>
        <v>67.832644346174135</v>
      </c>
      <c r="Q47" s="109">
        <f t="shared" si="11"/>
        <v>382.497047339137</v>
      </c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9.5" customHeight="1">
      <c r="A48" s="110">
        <v>44</v>
      </c>
      <c r="B48" s="203" t="s">
        <v>52</v>
      </c>
      <c r="C48" s="106">
        <v>367.5059365692963</v>
      </c>
      <c r="D48" s="107">
        <v>86.297761623949526</v>
      </c>
      <c r="E48" s="107">
        <v>82.623842646028848</v>
      </c>
      <c r="F48" s="107">
        <v>70.619628825916536</v>
      </c>
      <c r="G48" s="107">
        <v>71.725775750291845</v>
      </c>
      <c r="H48" s="107">
        <v>98.131285480508993</v>
      </c>
      <c r="I48" s="107">
        <v>163.67886431509584</v>
      </c>
      <c r="J48" s="107">
        <v>428.40158322401658</v>
      </c>
      <c r="K48" s="107">
        <v>1249.98305161641</v>
      </c>
      <c r="L48" s="107">
        <v>458.80457843841373</v>
      </c>
      <c r="M48" s="107">
        <v>636.35795188015925</v>
      </c>
      <c r="N48" s="108">
        <v>319.15311214825908</v>
      </c>
      <c r="O48" s="173">
        <f t="shared" si="9"/>
        <v>1249.98305161641</v>
      </c>
      <c r="P48" s="145">
        <f t="shared" si="10"/>
        <v>70.619628825916536</v>
      </c>
      <c r="Q48" s="173">
        <f t="shared" si="11"/>
        <v>336.1069477098622</v>
      </c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9.5" customHeight="1">
      <c r="A49" s="110">
        <v>45</v>
      </c>
      <c r="B49" s="203" t="s">
        <v>54</v>
      </c>
      <c r="C49" s="106">
        <v>180.96003640486029</v>
      </c>
      <c r="D49" s="107">
        <v>95.925152524773452</v>
      </c>
      <c r="E49" s="107">
        <v>67.927561394000122</v>
      </c>
      <c r="F49" s="107">
        <v>61.836091904781725</v>
      </c>
      <c r="G49" s="107">
        <v>63.458478543563068</v>
      </c>
      <c r="H49" s="107">
        <v>64.238442419221215</v>
      </c>
      <c r="I49" s="107">
        <v>120.48631578947369</v>
      </c>
      <c r="J49" s="107">
        <v>210.7368336276009</v>
      </c>
      <c r="K49" s="107">
        <v>3174.9367914184968</v>
      </c>
      <c r="L49" s="107">
        <v>275.6231096231437</v>
      </c>
      <c r="M49" s="107">
        <v>502.12441715532697</v>
      </c>
      <c r="N49" s="108">
        <v>651.89318168920761</v>
      </c>
      <c r="O49" s="106">
        <f t="shared" si="9"/>
        <v>3174.9367914184968</v>
      </c>
      <c r="P49" s="107">
        <f t="shared" si="10"/>
        <v>61.836091904781725</v>
      </c>
      <c r="Q49" s="106">
        <f t="shared" si="11"/>
        <v>455.84553437453746</v>
      </c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9.5" customHeight="1">
      <c r="A50" s="110">
        <v>46</v>
      </c>
      <c r="B50" s="203" t="s">
        <v>55</v>
      </c>
      <c r="C50" s="106">
        <v>171.54812650453067</v>
      </c>
      <c r="D50" s="107">
        <v>119.69930161580722</v>
      </c>
      <c r="E50" s="107">
        <v>157.54900351459182</v>
      </c>
      <c r="F50" s="107">
        <v>103.826183127191</v>
      </c>
      <c r="G50" s="107">
        <v>123.03245090233608</v>
      </c>
      <c r="H50" s="107">
        <v>256.37013940898117</v>
      </c>
      <c r="I50" s="107">
        <v>133.56295721719016</v>
      </c>
      <c r="J50" s="107">
        <v>145.71314925175162</v>
      </c>
      <c r="K50" s="107">
        <v>1040.8543477696726</v>
      </c>
      <c r="L50" s="107">
        <v>336.4978664125515</v>
      </c>
      <c r="M50" s="107">
        <v>864.93456121697943</v>
      </c>
      <c r="N50" s="108">
        <v>375.39554470013337</v>
      </c>
      <c r="O50" s="106">
        <f t="shared" si="9"/>
        <v>1040.8543477696726</v>
      </c>
      <c r="P50" s="107">
        <f t="shared" si="10"/>
        <v>103.826183127191</v>
      </c>
      <c r="Q50" s="106">
        <f t="shared" si="11"/>
        <v>319.0819693034764</v>
      </c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9.5" customHeight="1">
      <c r="A51" s="110">
        <v>47</v>
      </c>
      <c r="B51" s="203" t="s">
        <v>56</v>
      </c>
      <c r="C51" s="106"/>
      <c r="D51" s="107"/>
      <c r="E51" s="107"/>
      <c r="F51" s="107"/>
      <c r="G51" s="107"/>
      <c r="H51" s="107"/>
      <c r="I51" s="107">
        <v>96.11638711829238</v>
      </c>
      <c r="J51" s="107">
        <v>149.10031392322111</v>
      </c>
      <c r="K51" s="107">
        <v>591.02179391902132</v>
      </c>
      <c r="L51" s="107">
        <v>203.16554857815615</v>
      </c>
      <c r="M51" s="107">
        <v>328.6412975046556</v>
      </c>
      <c r="N51" s="108">
        <v>362.12284919376015</v>
      </c>
      <c r="O51" s="106">
        <f t="shared" si="9"/>
        <v>591.02179391902132</v>
      </c>
      <c r="P51" s="107">
        <f t="shared" si="10"/>
        <v>96.11638711829238</v>
      </c>
      <c r="Q51" s="117">
        <f t="shared" si="11"/>
        <v>288.36136503951781</v>
      </c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9.5" customHeight="1">
      <c r="A52" s="110">
        <v>48</v>
      </c>
      <c r="B52" s="203" t="s">
        <v>57</v>
      </c>
      <c r="C52" s="106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8"/>
      <c r="O52" s="106"/>
      <c r="P52" s="107"/>
      <c r="Q52" s="106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9.5" customHeight="1">
      <c r="A53" s="110">
        <v>49</v>
      </c>
      <c r="B53" s="203" t="s">
        <v>58</v>
      </c>
      <c r="C53" s="106">
        <v>71.254413868188351</v>
      </c>
      <c r="D53" s="107">
        <v>58.912817900116117</v>
      </c>
      <c r="E53" s="107">
        <v>76.098413927395399</v>
      </c>
      <c r="F53" s="107">
        <v>50.145099137501255</v>
      </c>
      <c r="G53" s="107">
        <v>60.26089396851939</v>
      </c>
      <c r="H53" s="175">
        <v>62.354229820546294</v>
      </c>
      <c r="I53" s="107">
        <v>108.01340070279561</v>
      </c>
      <c r="J53" s="107">
        <v>102.29069998731875</v>
      </c>
      <c r="K53" s="107">
        <v>264.76341978603148</v>
      </c>
      <c r="L53" s="107">
        <v>83.71826501945786</v>
      </c>
      <c r="M53" s="107">
        <v>185.3083761283238</v>
      </c>
      <c r="N53" s="108">
        <v>138.11552533256929</v>
      </c>
      <c r="O53" s="106">
        <f t="shared" ref="O53:O56" si="12">MAX(C53:N53)</f>
        <v>264.76341978603148</v>
      </c>
      <c r="P53" s="107">
        <f t="shared" ref="P53:P56" si="13">MIN(C53:N53)</f>
        <v>50.145099137501255</v>
      </c>
      <c r="Q53" s="106">
        <f t="shared" ref="Q53:Q56" si="14">AVERAGE(C53:N53)</f>
        <v>105.10296296489696</v>
      </c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9.5" customHeight="1">
      <c r="A54" s="110">
        <v>50</v>
      </c>
      <c r="B54" s="203" t="s">
        <v>60</v>
      </c>
      <c r="C54" s="106">
        <v>347.3</v>
      </c>
      <c r="D54" s="107">
        <v>73.685775750291853</v>
      </c>
      <c r="E54" s="107">
        <v>136.38279410038925</v>
      </c>
      <c r="F54" s="107">
        <v>473.12559586074354</v>
      </c>
      <c r="G54" s="107">
        <v>186.14435960074994</v>
      </c>
      <c r="H54" s="107">
        <v>217.44992586021434</v>
      </c>
      <c r="I54" s="107">
        <v>261.89700858609984</v>
      </c>
      <c r="J54" s="107">
        <v>219.01071705534969</v>
      </c>
      <c r="K54" s="107">
        <v>197.84228703338169</v>
      </c>
      <c r="L54" s="107">
        <v>289.17368504525319</v>
      </c>
      <c r="M54" s="107">
        <v>171.14228703338171</v>
      </c>
      <c r="N54" s="108">
        <v>249.28721138568341</v>
      </c>
      <c r="O54" s="106">
        <f t="shared" si="12"/>
        <v>473.12559586074354</v>
      </c>
      <c r="P54" s="107">
        <f t="shared" si="13"/>
        <v>73.685775750291853</v>
      </c>
      <c r="Q54" s="106">
        <f t="shared" si="14"/>
        <v>235.20347060929487</v>
      </c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9.5" customHeight="1">
      <c r="A55" s="110">
        <v>51</v>
      </c>
      <c r="B55" s="203" t="s">
        <v>61</v>
      </c>
      <c r="C55" s="106">
        <v>379.83758693552403</v>
      </c>
      <c r="D55" s="107">
        <v>121.23872366414597</v>
      </c>
      <c r="E55" s="107">
        <v>78.812489592340086</v>
      </c>
      <c r="F55" s="122">
        <v>289.61825027432269</v>
      </c>
      <c r="G55" s="122">
        <v>96.045549390152075</v>
      </c>
      <c r="H55" s="107">
        <v>1135.7835910054264</v>
      </c>
      <c r="I55" s="107">
        <v>143.89070365816235</v>
      </c>
      <c r="J55" s="107">
        <v>263.01082791799234</v>
      </c>
      <c r="K55" s="107">
        <v>596.58982626090881</v>
      </c>
      <c r="L55" s="107">
        <v>441.65185919286387</v>
      </c>
      <c r="M55" s="107">
        <v>457.21025259089396</v>
      </c>
      <c r="N55" s="108">
        <v>515.42855194200035</v>
      </c>
      <c r="O55" s="106">
        <f t="shared" si="12"/>
        <v>1135.7835910054264</v>
      </c>
      <c r="P55" s="107">
        <f t="shared" si="13"/>
        <v>78.812489592340086</v>
      </c>
      <c r="Q55" s="106">
        <f t="shared" si="14"/>
        <v>376.59318436872769</v>
      </c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9.5" customHeight="1">
      <c r="A56" s="124">
        <v>52</v>
      </c>
      <c r="B56" s="219" t="s">
        <v>63</v>
      </c>
      <c r="C56" s="132">
        <v>181.61188643150959</v>
      </c>
      <c r="D56" s="133">
        <v>178.4118864315096</v>
      </c>
      <c r="E56" s="133">
        <v>173.89810717055349</v>
      </c>
      <c r="F56" s="133">
        <v>222.3</v>
      </c>
      <c r="G56" s="133">
        <v>249.8309573444802</v>
      </c>
      <c r="H56" s="133">
        <v>1915.7011872336273</v>
      </c>
      <c r="I56" s="133">
        <v>605.60118723362734</v>
      </c>
      <c r="J56" s="133">
        <v>606.98107170553499</v>
      </c>
      <c r="K56" s="133">
        <v>539.81187233627281</v>
      </c>
      <c r="L56" s="133">
        <v>645.10957344480187</v>
      </c>
      <c r="M56" s="133">
        <v>417.78107170553494</v>
      </c>
      <c r="N56" s="134">
        <v>419.79526231496885</v>
      </c>
      <c r="O56" s="132">
        <f t="shared" si="12"/>
        <v>1915.7011872336273</v>
      </c>
      <c r="P56" s="133">
        <f t="shared" si="13"/>
        <v>173.89810717055349</v>
      </c>
      <c r="Q56" s="132">
        <f t="shared" si="14"/>
        <v>513.0695052793684</v>
      </c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3.5" customHeight="1">
      <c r="A57" s="20"/>
      <c r="B57" s="20"/>
      <c r="C57" s="20">
        <v>36</v>
      </c>
      <c r="D57" s="20">
        <v>37</v>
      </c>
      <c r="E57" s="20">
        <v>38</v>
      </c>
      <c r="F57" s="20">
        <v>38</v>
      </c>
      <c r="G57" s="20">
        <v>41</v>
      </c>
      <c r="H57" s="20">
        <v>40</v>
      </c>
      <c r="I57" s="20">
        <v>44</v>
      </c>
      <c r="J57" s="20">
        <v>44</v>
      </c>
      <c r="K57" s="20">
        <v>41</v>
      </c>
      <c r="L57" s="20">
        <v>44</v>
      </c>
      <c r="M57" s="20">
        <v>46</v>
      </c>
      <c r="N57" s="20">
        <v>44</v>
      </c>
      <c r="O57" s="286">
        <f>SUM(C57:N57)</f>
        <v>493</v>
      </c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3.5" customHeight="1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149"/>
      <c r="W58" s="86"/>
      <c r="X58" s="20"/>
      <c r="Y58" s="20"/>
      <c r="Z58" s="20"/>
    </row>
    <row r="59" spans="1:26" ht="13.5" customHeight="1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149"/>
      <c r="W59" s="86"/>
      <c r="X59" s="20"/>
      <c r="Y59" s="20"/>
      <c r="Z59" s="20"/>
    </row>
    <row r="60" spans="1:26" ht="13.5" customHeight="1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86"/>
      <c r="X60" s="20"/>
      <c r="Y60" s="20"/>
      <c r="Z60" s="20"/>
    </row>
    <row r="61" spans="1:26" ht="13.5" customHeight="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3.5" customHeight="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3.5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3.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3.5" customHeight="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3.5" customHeight="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3.5" customHeight="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3.5" customHeight="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3.5" customHeight="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3.5" customHeight="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3.5" customHeight="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3.5" customHeight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3.5" customHeight="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3.5" customHeight="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3.5" customHeight="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3.5" customHeight="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3.5" customHeight="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3.5" customHeight="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3.5" customHeight="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3.5" customHeight="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3.5" customHeight="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3.5" customHeight="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3.5" customHeight="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3.5" customHeight="1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3.5" customHeight="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3.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3.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3.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3.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3.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3.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3.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3.5" customHeight="1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3.5" customHeight="1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3.5" customHeight="1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3.5" customHeight="1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3.5" customHeight="1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3.5" customHeight="1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3.5" customHeight="1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3.5" customHeight="1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3.5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3.5" customHeight="1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3.5" customHeight="1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3.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3.5" customHeight="1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3.5" customHeight="1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3.5" customHeight="1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3.5" customHeight="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3.5" customHeight="1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3.5" customHeight="1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3.5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3.5" customHeight="1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3.5" customHeight="1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3.5" customHeight="1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3.5" customHeight="1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3.5" customHeight="1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3.5" customHeight="1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3.5" customHeigh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3.5" customHeight="1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3.5" customHeight="1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3.5" customHeight="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3.5" customHeight="1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3.5" customHeight="1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3.5" customHeight="1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3.5" customHeight="1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3.5" customHeight="1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3.5" customHeight="1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3.5" customHeight="1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3.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3.5" customHeight="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3.5" customHeight="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3.5" customHeight="1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3.5" customHeight="1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3.5" customHeight="1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3.5" customHeight="1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3.5" customHeight="1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3.5" customHeight="1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3.5" customHeight="1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3.5" customHeight="1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3.5" customHeight="1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3.5" customHeight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3.5" customHeight="1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3.5" customHeight="1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3.5" customHeight="1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3.5" customHeight="1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3.5" customHeight="1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3.5" customHeight="1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3.5" customHeight="1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3.5" customHeight="1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3.5" customHeight="1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3.5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3.5" customHeight="1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3.5" customHeight="1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3.5" customHeight="1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3.5" customHeight="1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3.5" customHeight="1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3.5" customHeight="1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3.5" customHeight="1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3.5" customHeight="1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3.5" customHeight="1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3.5" customHeight="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3.5" customHeight="1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3.5" customHeight="1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3.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3.5" customHeight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3.5" customHeight="1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3.5" customHeight="1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3.5" customHeight="1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3.5" customHeight="1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3.5" customHeight="1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3.5" customHeight="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3.5" customHeight="1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3.5" customHeight="1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3.5" customHeight="1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3.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3.5" customHeigh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3.5" customHeight="1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3.5" customHeight="1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3.5" customHeight="1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3.5" customHeight="1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3.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3.5" customHeight="1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3.5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3.5" customHeight="1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3.5" customHeight="1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3.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3.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3.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3.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3.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3.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3.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3.5" customHeight="1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3.5" customHeight="1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3.5" customHeight="1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3.5" customHeight="1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3.5" customHeight="1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3.5" customHeight="1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3.5" customHeight="1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3.5" customHeight="1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3.5" customHeight="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3.5" customHeight="1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3.5" customHeight="1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3.5" customHeight="1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3.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3.5" customHeight="1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3.5" customHeight="1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3.5" customHeight="1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3.5" customHeight="1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3.5" customHeight="1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3.5" customHeight="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3.5" customHeight="1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3.5" customHeight="1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3.5" customHeight="1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3.5" customHeight="1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3.5" customHeight="1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3.5" customHeight="1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3.5" customHeight="1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3.5" customHeight="1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3.5" customHeight="1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3.5" customHeight="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3.5" customHeight="1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3.5" customHeight="1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3.5" customHeight="1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3.5" customHeight="1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3.5" customHeight="1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3.5" customHeight="1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3.5" customHeight="1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3.5" customHeight="1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3.5" customHeight="1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3.5" customHeight="1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3.5" customHeight="1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3.5" customHeight="1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3.5" customHeight="1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3.5" customHeight="1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3.5" customHeight="1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3.5" customHeight="1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3.5" customHeight="1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3.5" customHeight="1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3.5" customHeight="1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3.5" customHeight="1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3.5" customHeight="1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3.5" customHeight="1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3.5" customHeight="1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3.5" customHeight="1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3.5" customHeight="1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3.5" customHeight="1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3.5" customHeight="1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3.5" customHeight="1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3.5" customHeight="1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3.5" customHeight="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3.5" customHeight="1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3.5" customHeight="1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3.5" customHeight="1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3.5" customHeight="1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3.5" customHeight="1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3.5" customHeight="1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3.5" customHeight="1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3.5" customHeight="1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3.5" customHeight="1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3.5" customHeight="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3.5" customHeight="1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3.5" customHeight="1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3.5" customHeight="1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3.5" customHeight="1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3.5" customHeight="1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3.5" customHeight="1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3.5" customHeight="1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3.5" customHeight="1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3.5" customHeight="1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3.5" customHeight="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3.5" customHeight="1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3.5" customHeight="1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3.5" customHeight="1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3.5" customHeight="1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3.5" customHeight="1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3.5" customHeight="1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3.5" customHeight="1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3.5" customHeight="1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3.5" customHeight="1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3.5" customHeight="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3.5" customHeight="1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3.5" customHeight="1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3.5" customHeight="1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3.5" customHeight="1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3.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3.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3.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3.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3.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3.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3.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3.5" customHeight="1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3.5" customHeight="1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3.5" customHeight="1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3.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3.5" customHeight="1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3.5" customHeight="1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3.5" customHeight="1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3.5" customHeight="1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3.5" customHeight="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3.5" customHeight="1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3.5" customHeight="1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3.5" customHeight="1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3.5" customHeight="1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3.5" customHeight="1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3.5" customHeight="1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3.5" customHeight="1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3.5" customHeight="1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3.5" customHeight="1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3.5" customHeight="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3.5" customHeight="1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3.5" customHeight="1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3.5" customHeight="1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3.5" customHeight="1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3.5" customHeight="1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3.5" customHeight="1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3.5" customHeight="1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3.5" customHeight="1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3.5" customHeight="1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3.5" customHeight="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3.5" customHeight="1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3.5" customHeight="1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3.5" customHeight="1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3.5" customHeight="1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3.5" customHeight="1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3.5" customHeight="1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3.5" customHeight="1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3.5" customHeight="1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3.5" customHeight="1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3.5" customHeight="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3.5" customHeight="1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3.5" customHeight="1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3.5" customHeight="1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3.5" customHeight="1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3.5" customHeight="1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3.5" customHeight="1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3.5" customHeight="1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3.5" customHeight="1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3.5" customHeight="1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3.5" customHeight="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3.5" customHeight="1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3.5" customHeight="1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3.5" customHeight="1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3.5" customHeight="1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3.5" customHeight="1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3.5" customHeight="1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3.5" customHeight="1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3.5" customHeight="1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3.5" customHeight="1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3.5" customHeight="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3.5" customHeight="1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3.5" customHeight="1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3.5" customHeight="1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3.5" customHeight="1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3.5" customHeight="1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3.5" customHeight="1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3.5" customHeight="1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3.5" customHeight="1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3.5" customHeight="1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3.5" customHeight="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3.5" customHeight="1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3.5" customHeight="1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3.5" customHeight="1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3.5" customHeight="1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3.5" customHeight="1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3.5" customHeight="1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3.5" customHeight="1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3.5" customHeight="1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3.5" customHeight="1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3.5" customHeight="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3.5" customHeight="1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3.5" customHeight="1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3.5" customHeight="1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3.5" customHeight="1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3.5" customHeight="1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3.5" customHeight="1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3.5" customHeight="1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3.5" customHeight="1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3.5" customHeight="1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3.5" customHeight="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3.5" customHeight="1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3.5" customHeight="1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3.5" customHeight="1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3.5" customHeight="1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3.5" customHeight="1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3.5" customHeight="1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3.5" customHeight="1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3.5" customHeight="1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3.5" customHeight="1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3.5" customHeight="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3.5" customHeight="1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3.5" customHeight="1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3.5" customHeight="1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3.5" customHeight="1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3.5" customHeight="1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3.5" customHeight="1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3.5" customHeight="1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3.5" customHeight="1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3.5" customHeight="1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3.5" customHeight="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3.5" customHeight="1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3.5" customHeight="1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3.5" customHeight="1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3.5" customHeight="1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3.5" customHeight="1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3.5" customHeight="1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3.5" customHeight="1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3.5" customHeight="1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3.5" customHeight="1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3.5" customHeight="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3.5" customHeight="1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3.5" customHeight="1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3.5" customHeight="1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3.5" customHeight="1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3.5" customHeight="1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3.5" customHeight="1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3.5" customHeight="1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3.5" customHeight="1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3.5" customHeight="1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3.5" customHeight="1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3.5" customHeight="1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3.5" customHeight="1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3.5" customHeight="1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3.5" customHeight="1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3.5" customHeight="1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3.5" customHeight="1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3.5" customHeight="1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3.5" customHeight="1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3.5" customHeight="1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3.5" customHeight="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3.5" customHeight="1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3.5" customHeight="1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3.5" customHeight="1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3.5" customHeight="1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3.5" customHeight="1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3.5" customHeight="1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3.5" customHeight="1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3.5" customHeight="1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3.5" customHeight="1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3.5" customHeight="1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3.5" customHeight="1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3.5" customHeight="1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3.5" customHeight="1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3.5" customHeight="1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3.5" customHeight="1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3.5" customHeight="1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3.5" customHeight="1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3.5" customHeight="1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3.5" customHeight="1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3.5" customHeight="1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3.5" customHeight="1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3.5" customHeight="1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3.5" customHeight="1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3.5" customHeight="1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3.5" customHeight="1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3.5" customHeight="1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3.5" customHeight="1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3.5" customHeight="1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3.5" customHeight="1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3.5" customHeight="1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3.5" customHeight="1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3.5" customHeight="1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3.5" customHeight="1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3.5" customHeight="1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3.5" customHeight="1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3.5" customHeight="1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3.5" customHeight="1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3.5" customHeight="1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3.5" customHeight="1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3.5" customHeight="1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3.5" customHeight="1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3.5" customHeight="1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3.5" customHeight="1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3.5" customHeight="1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3.5" customHeight="1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3.5" customHeight="1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3.5" customHeight="1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3.5" customHeight="1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3.5" customHeight="1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3.5" customHeight="1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3.5" customHeight="1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3.5" customHeight="1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3.5" customHeight="1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3.5" customHeight="1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3.5" customHeight="1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3.5" customHeight="1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3.5" customHeight="1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3.5" customHeight="1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3.5" customHeight="1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3.5" customHeight="1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3.5" customHeight="1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3.5" customHeight="1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3.5" customHeight="1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3.5" customHeight="1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3.5" customHeight="1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3.5" customHeight="1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3.5" customHeight="1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3.5" customHeight="1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3.5" customHeight="1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3.5" customHeight="1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3.5" customHeight="1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3.5" customHeight="1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3.5" customHeight="1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3.5" customHeight="1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3.5" customHeight="1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3.5" customHeight="1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3.5" customHeight="1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3.5" customHeight="1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3.5" customHeight="1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3.5" customHeight="1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3.5" customHeight="1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3.5" customHeight="1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3.5" customHeight="1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3.5" customHeight="1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3.5" customHeight="1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3.5" customHeight="1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3.5" customHeight="1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3.5" customHeight="1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3.5" customHeight="1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3.5" customHeight="1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3.5" customHeight="1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3.5" customHeight="1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3.5" customHeight="1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3.5" customHeight="1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3.5" customHeight="1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3.5" customHeight="1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3.5" customHeight="1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3.5" customHeight="1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3.5" customHeight="1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3.5" customHeight="1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3.5" customHeight="1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3.5" customHeight="1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3.5" customHeight="1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3.5" customHeight="1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3.5" customHeight="1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3.5" customHeight="1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3.5" customHeight="1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3.5" customHeight="1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3.5" customHeight="1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3.5" customHeight="1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3.5" customHeight="1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3.5" customHeight="1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3.5" customHeight="1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3.5" customHeight="1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3.5" customHeight="1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3.5" customHeight="1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3.5" customHeight="1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3.5" customHeight="1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3.5" customHeight="1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3.5" customHeight="1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3.5" customHeight="1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3.5" customHeight="1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3.5" customHeight="1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3.5" customHeight="1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3.5" customHeight="1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3.5" customHeight="1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3.5" customHeight="1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3.5" customHeight="1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3.5" customHeight="1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3.5" customHeight="1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3.5" customHeight="1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3.5" customHeight="1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3.5" customHeight="1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3.5" customHeight="1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3.5" customHeight="1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3.5" customHeight="1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3.5" customHeight="1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3.5" customHeight="1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3.5" customHeight="1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3.5" customHeight="1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3.5" customHeight="1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3.5" customHeight="1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3.5" customHeight="1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3.5" customHeight="1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3.5" customHeight="1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3.5" customHeight="1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3.5" customHeight="1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3.5" customHeight="1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3.5" customHeight="1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3.5" customHeight="1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3.5" customHeight="1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3.5" customHeight="1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3.5" customHeight="1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3.5" customHeight="1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3.5" customHeight="1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3.5" customHeight="1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3.5" customHeight="1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3.5" customHeight="1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3.5" customHeight="1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3.5" customHeight="1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3.5" customHeight="1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3.5" customHeight="1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3.5" customHeight="1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3.5" customHeight="1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3.5" customHeight="1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3.5" customHeight="1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3.5" customHeight="1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3.5" customHeight="1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3.5" customHeight="1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3.5" customHeight="1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3.5" customHeight="1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3.5" customHeight="1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3.5" customHeight="1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3.5" customHeight="1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3.5" customHeight="1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3.5" customHeight="1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3.5" customHeight="1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3.5" customHeight="1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3.5" customHeight="1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3.5" customHeight="1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3.5" customHeight="1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3.5" customHeight="1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3.5" customHeight="1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3.5" customHeight="1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3.5" customHeight="1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3.5" customHeight="1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3.5" customHeight="1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3.5" customHeight="1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3.5" customHeight="1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3.5" customHeight="1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3.5" customHeight="1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3.5" customHeight="1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3.5" customHeight="1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3.5" customHeight="1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3.5" customHeight="1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3.5" customHeight="1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3.5" customHeight="1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3.5" customHeight="1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3.5" customHeight="1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3.5" customHeight="1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3.5" customHeight="1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3.5" customHeight="1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3.5" customHeight="1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3.5" customHeight="1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3.5" customHeight="1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3.5" customHeight="1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3.5" customHeight="1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3.5" customHeight="1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3.5" customHeight="1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3.5" customHeight="1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3.5" customHeight="1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3.5" customHeight="1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3.5" customHeight="1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3.5" customHeight="1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3.5" customHeight="1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3.5" customHeight="1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3.5" customHeight="1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3.5" customHeight="1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3.5" customHeight="1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3.5" customHeight="1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3.5" customHeight="1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3.5" customHeight="1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3.5" customHeight="1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3.5" customHeight="1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3.5" customHeight="1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3.5" customHeight="1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3.5" customHeight="1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3.5" customHeight="1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3.5" customHeight="1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3.5" customHeight="1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3.5" customHeight="1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3.5" customHeight="1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3.5" customHeight="1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3.5" customHeight="1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3.5" customHeight="1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3.5" customHeight="1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3.5" customHeight="1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3.5" customHeight="1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3.5" customHeight="1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3.5" customHeight="1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3.5" customHeight="1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3.5" customHeight="1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3.5" customHeight="1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3.5" customHeight="1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3.5" customHeight="1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3.5" customHeight="1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3.5" customHeight="1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3.5" customHeight="1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3.5" customHeight="1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3.5" customHeight="1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3.5" customHeight="1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3.5" customHeight="1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3.5" customHeight="1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3.5" customHeight="1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3.5" customHeight="1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3.5" customHeight="1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3.5" customHeight="1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3.5" customHeight="1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3.5" customHeight="1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3.5" customHeight="1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3.5" customHeight="1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3.5" customHeight="1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3.5" customHeight="1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3.5" customHeight="1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3.5" customHeight="1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3.5" customHeight="1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3.5" customHeight="1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3.5" customHeight="1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3.5" customHeight="1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3.5" customHeight="1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3.5" customHeight="1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3.5" customHeight="1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3.5" customHeight="1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3.5" customHeight="1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3.5" customHeight="1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3.5" customHeight="1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3.5" customHeight="1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3.5" customHeight="1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3.5" customHeight="1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3.5" customHeight="1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3.5" customHeight="1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3.5" customHeight="1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3.5" customHeight="1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3.5" customHeight="1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3.5" customHeight="1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3.5" customHeight="1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3.5" customHeight="1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3.5" customHeight="1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3.5" customHeight="1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3.5" customHeight="1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3.5" customHeight="1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3.5" customHeight="1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3.5" customHeight="1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3.5" customHeight="1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3.5" customHeight="1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3.5" customHeight="1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3.5" customHeight="1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3.5" customHeight="1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3.5" customHeight="1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3.5" customHeight="1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3.5" customHeight="1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3.5" customHeight="1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3.5" customHeight="1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3.5" customHeight="1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3.5" customHeight="1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3.5" customHeight="1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3.5" customHeight="1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3.5" customHeight="1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3.5" customHeight="1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3.5" customHeight="1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3.5" customHeight="1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3.5" customHeight="1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3.5" customHeight="1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3.5" customHeight="1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3.5" customHeight="1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3.5" customHeight="1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3.5" customHeight="1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3.5" customHeight="1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3.5" customHeight="1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3.5" customHeight="1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3.5" customHeight="1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3.5" customHeight="1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3.5" customHeight="1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3.5" customHeight="1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3.5" customHeight="1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3.5" customHeight="1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3.5" customHeight="1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3.5" customHeight="1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3.5" customHeight="1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3.5" customHeight="1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3.5" customHeight="1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3.5" customHeight="1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3.5" customHeight="1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3.5" customHeight="1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3.5" customHeight="1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3.5" customHeight="1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3.5" customHeight="1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3.5" customHeight="1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3.5" customHeight="1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3.5" customHeight="1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3.5" customHeight="1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3.5" customHeight="1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3.5" customHeight="1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3.5" customHeight="1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3.5" customHeight="1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3.5" customHeight="1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3.5" customHeight="1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3.5" customHeight="1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3.5" customHeight="1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3.5" customHeight="1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3.5" customHeight="1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3.5" customHeight="1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3.5" customHeight="1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3.5" customHeight="1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3.5" customHeight="1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3.5" customHeight="1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3.5" customHeight="1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3.5" customHeight="1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3.5" customHeight="1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3.5" customHeight="1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3.5" customHeight="1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3.5" customHeight="1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3.5" customHeight="1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3.5" customHeight="1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3.5" customHeight="1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3.5" customHeight="1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3.5" customHeight="1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3.5" customHeight="1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3.5" customHeight="1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3.5" customHeight="1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3.5" customHeight="1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3.5" customHeight="1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3.5" customHeight="1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3.5" customHeight="1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3.5" customHeight="1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3.5" customHeight="1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3.5" customHeight="1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3.5" customHeight="1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3.5" customHeight="1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3.5" customHeight="1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3.5" customHeight="1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3.5" customHeight="1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3.5" customHeight="1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3.5" customHeight="1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3.5" customHeight="1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3.5" customHeight="1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3.5" customHeight="1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3.5" customHeight="1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3.5" customHeight="1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3.5" customHeight="1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3.5" customHeight="1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3.5" customHeight="1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3.5" customHeight="1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3.5" customHeight="1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3.5" customHeight="1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3.5" customHeight="1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3.5" customHeight="1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3.5" customHeight="1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3.5" customHeight="1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3.5" customHeight="1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3.5" customHeight="1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3.5" customHeight="1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3.5" customHeight="1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3.5" customHeight="1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3.5" customHeight="1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3.5" customHeight="1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3.5" customHeight="1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3.5" customHeight="1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3.5" customHeight="1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3.5" customHeight="1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3.5" customHeight="1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3.5" customHeight="1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3.5" customHeight="1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3.5" customHeight="1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3.5" customHeight="1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3.5" customHeight="1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3.5" customHeight="1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3.5" customHeight="1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3.5" customHeight="1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3.5" customHeight="1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3.5" customHeight="1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3.5" customHeight="1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3.5" customHeight="1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3.5" customHeight="1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3.5" customHeight="1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3.5" customHeight="1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3.5" customHeight="1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3.5" customHeight="1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3.5" customHeight="1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3.5" customHeight="1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3.5" customHeight="1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3.5" customHeight="1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3.5" customHeight="1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3.5" customHeight="1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3.5" customHeight="1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3.5" customHeight="1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3.5" customHeight="1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3.5" customHeight="1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3.5" customHeight="1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3.5" customHeight="1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3.5" customHeight="1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3.5" customHeight="1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3.5" customHeight="1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3.5" customHeight="1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3.5" customHeight="1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3.5" customHeight="1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3.5" customHeight="1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3.5" customHeight="1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3.5" customHeight="1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3.5" customHeight="1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3.5" customHeight="1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3.5" customHeight="1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3.5" customHeight="1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3.5" customHeight="1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3.5" customHeight="1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3.5" customHeight="1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3.5" customHeight="1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3.5" customHeight="1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3.5" customHeight="1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3.5" customHeight="1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3.5" customHeight="1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3.5" customHeight="1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3.5" customHeight="1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3.5" customHeight="1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3.5" customHeight="1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3.5" customHeight="1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3.5" customHeight="1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3.5" customHeight="1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3.5" customHeight="1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3.5" customHeight="1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3.5" customHeight="1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3.5" customHeight="1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3.5" customHeight="1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3.5" customHeight="1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3.5" customHeight="1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3.5" customHeight="1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3.5" customHeight="1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3.5" customHeight="1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3.5" customHeight="1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3.5" customHeight="1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3.5" customHeight="1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3.5" customHeight="1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3.5" customHeight="1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3.5" customHeight="1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3.5" customHeight="1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3.5" customHeight="1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3.5" customHeight="1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3.5" customHeight="1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3.5" customHeight="1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3.5" customHeight="1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3.5" customHeight="1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3.5" customHeight="1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3.5" customHeight="1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3.5" customHeight="1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3.5" customHeight="1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3.5" customHeight="1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3.5" customHeight="1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3.5" customHeight="1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3.5" customHeight="1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3.5" customHeight="1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3.5" customHeight="1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3.5" customHeight="1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3.5" customHeight="1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3.5" customHeight="1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3.5" customHeight="1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3.5" customHeight="1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3.5" customHeight="1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3.5" customHeight="1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3.5" customHeight="1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3.5" customHeight="1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3.5" customHeight="1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3.5" customHeight="1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3.5" customHeight="1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3.5" customHeight="1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3.5" customHeight="1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3.5" customHeight="1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3.5" customHeight="1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3.5" customHeight="1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3.5" customHeight="1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3.5" customHeight="1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3.5" customHeight="1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3.5" customHeight="1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3.5" customHeight="1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3.5" customHeight="1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3.5" customHeight="1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3.5" customHeight="1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3.5" customHeight="1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3.5" customHeight="1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3.5" customHeight="1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3.5" customHeight="1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3.5" customHeight="1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3.5" customHeight="1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3.5" customHeight="1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3.5" customHeight="1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3.5" customHeight="1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3.5" customHeight="1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3.5" customHeight="1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3.5" customHeight="1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3.5" customHeight="1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3.5" customHeight="1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3.5" customHeight="1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3.5" customHeight="1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3.5" customHeight="1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3.5" customHeight="1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3.5" customHeight="1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3.5" customHeight="1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3.5" customHeight="1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3.5" customHeight="1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3.5" customHeight="1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3.5" customHeight="1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3.5" customHeight="1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3.5" customHeight="1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3.5" customHeight="1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3.5" customHeight="1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3.5" customHeight="1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3.5" customHeight="1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3.5" customHeight="1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3.5" customHeight="1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3.5" customHeight="1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3.5" customHeight="1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3.5" customHeight="1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3.5" customHeight="1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3.5" customHeight="1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3.5" customHeight="1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3.5" customHeight="1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3.5" customHeight="1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3.5" customHeight="1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3.5" customHeight="1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3.5" customHeight="1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phoneticPr fontId="18"/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E1000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12.625" defaultRowHeight="15" customHeight="1"/>
  <cols>
    <col min="1" max="1" width="3.125" customWidth="1"/>
    <col min="2" max="2" width="11" customWidth="1"/>
    <col min="3" max="14" width="7.375" customWidth="1"/>
    <col min="15" max="16" width="7.75" customWidth="1"/>
    <col min="17" max="17" width="8.75" customWidth="1"/>
    <col min="18" max="18" width="9" customWidth="1"/>
    <col min="19" max="30" width="6.875" customWidth="1"/>
    <col min="31" max="31" width="6" customWidth="1"/>
  </cols>
  <sheetData>
    <row r="1" spans="1:31" ht="19.5" customHeight="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 t="s">
        <v>149</v>
      </c>
      <c r="T1" s="20">
        <f>COUNT(C5:N56)</f>
        <v>493</v>
      </c>
      <c r="U1" s="20"/>
      <c r="V1" s="20" t="s">
        <v>206</v>
      </c>
      <c r="W1" s="29">
        <f>COUNT(C5:N56)-W2</f>
        <v>420</v>
      </c>
      <c r="X1" s="20"/>
      <c r="Y1" s="20"/>
      <c r="Z1" s="20"/>
      <c r="AA1" s="20"/>
      <c r="AB1" s="20"/>
      <c r="AC1" s="20"/>
      <c r="AD1" s="20"/>
      <c r="AE1" s="20"/>
    </row>
    <row r="2" spans="1:31" ht="19.5" customHeight="1">
      <c r="A2" s="287"/>
      <c r="B2" s="20"/>
      <c r="C2" s="288" t="s">
        <v>207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 t="s">
        <v>178</v>
      </c>
      <c r="T2" s="29">
        <f>COUNTBLANK(C5:N56)-12*6</f>
        <v>59</v>
      </c>
      <c r="U2" s="20"/>
      <c r="V2" s="29" t="s">
        <v>208</v>
      </c>
      <c r="W2" s="29">
        <f>COUNT(S5:AD56)</f>
        <v>73</v>
      </c>
      <c r="X2" s="20"/>
      <c r="Y2" s="20"/>
      <c r="Z2" s="20"/>
      <c r="AA2" s="20"/>
      <c r="AB2" s="20"/>
      <c r="AC2" s="20"/>
      <c r="AD2" s="20"/>
      <c r="AE2" s="20"/>
    </row>
    <row r="3" spans="1:31" ht="19.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>
        <f t="shared" ref="S3:AD3" si="0">COUNT(S5:S56)</f>
        <v>8</v>
      </c>
      <c r="T3" s="20">
        <f t="shared" si="0"/>
        <v>4</v>
      </c>
      <c r="U3" s="20">
        <f t="shared" si="0"/>
        <v>7</v>
      </c>
      <c r="V3" s="20">
        <f t="shared" si="0"/>
        <v>7</v>
      </c>
      <c r="W3" s="20">
        <f t="shared" si="0"/>
        <v>7</v>
      </c>
      <c r="X3" s="20">
        <f t="shared" si="0"/>
        <v>8</v>
      </c>
      <c r="Y3" s="20">
        <f t="shared" si="0"/>
        <v>5</v>
      </c>
      <c r="Z3" s="20">
        <f t="shared" si="0"/>
        <v>6</v>
      </c>
      <c r="AA3" s="20">
        <f t="shared" si="0"/>
        <v>2</v>
      </c>
      <c r="AB3" s="20">
        <f t="shared" si="0"/>
        <v>4</v>
      </c>
      <c r="AC3" s="20">
        <f t="shared" si="0"/>
        <v>9</v>
      </c>
      <c r="AD3" s="20">
        <f t="shared" si="0"/>
        <v>6</v>
      </c>
      <c r="AE3" s="20"/>
    </row>
    <row r="4" spans="1:31" ht="19.5" customHeight="1">
      <c r="A4" s="89"/>
      <c r="B4" s="194" t="s">
        <v>1</v>
      </c>
      <c r="C4" s="195" t="s">
        <v>152</v>
      </c>
      <c r="D4" s="196" t="s">
        <v>153</v>
      </c>
      <c r="E4" s="196" t="s">
        <v>154</v>
      </c>
      <c r="F4" s="196" t="s">
        <v>155</v>
      </c>
      <c r="G4" s="196" t="s">
        <v>156</v>
      </c>
      <c r="H4" s="196" t="s">
        <v>157</v>
      </c>
      <c r="I4" s="196" t="s">
        <v>158</v>
      </c>
      <c r="J4" s="196" t="s">
        <v>159</v>
      </c>
      <c r="K4" s="196" t="s">
        <v>160</v>
      </c>
      <c r="L4" s="196" t="s">
        <v>161</v>
      </c>
      <c r="M4" s="196" t="s">
        <v>162</v>
      </c>
      <c r="N4" s="197" t="s">
        <v>163</v>
      </c>
      <c r="O4" s="251" t="s">
        <v>165</v>
      </c>
      <c r="P4" s="252" t="s">
        <v>166</v>
      </c>
      <c r="Q4" s="253" t="s">
        <v>167</v>
      </c>
      <c r="R4" s="20"/>
      <c r="S4" s="289" t="s">
        <v>152</v>
      </c>
      <c r="T4" s="290" t="s">
        <v>153</v>
      </c>
      <c r="U4" s="290" t="s">
        <v>154</v>
      </c>
      <c r="V4" s="290" t="s">
        <v>155</v>
      </c>
      <c r="W4" s="290" t="s">
        <v>156</v>
      </c>
      <c r="X4" s="290" t="s">
        <v>157</v>
      </c>
      <c r="Y4" s="290" t="s">
        <v>158</v>
      </c>
      <c r="Z4" s="290" t="s">
        <v>159</v>
      </c>
      <c r="AA4" s="290" t="s">
        <v>160</v>
      </c>
      <c r="AB4" s="290" t="s">
        <v>161</v>
      </c>
      <c r="AC4" s="290" t="s">
        <v>162</v>
      </c>
      <c r="AD4" s="291" t="s">
        <v>163</v>
      </c>
      <c r="AE4" s="20"/>
    </row>
    <row r="5" spans="1:31" ht="19.5" customHeight="1">
      <c r="A5" s="97">
        <v>1</v>
      </c>
      <c r="B5" s="203" t="s">
        <v>2</v>
      </c>
      <c r="C5" s="106">
        <v>0.92378387759545644</v>
      </c>
      <c r="D5" s="107">
        <v>3.8007986128456031</v>
      </c>
      <c r="E5" s="107">
        <v>2.2381799461133314</v>
      </c>
      <c r="F5" s="107">
        <v>2.354074925953261</v>
      </c>
      <c r="G5" s="107">
        <v>2.2758928743543914</v>
      </c>
      <c r="H5" s="107">
        <v>3.0718509498351452</v>
      </c>
      <c r="I5" s="107">
        <v>4.0215675398244229E-2</v>
      </c>
      <c r="J5" s="107">
        <v>0.7805682485088925</v>
      </c>
      <c r="K5" s="107">
        <v>1.8707288488619829</v>
      </c>
      <c r="L5" s="107">
        <v>3.271098942458968</v>
      </c>
      <c r="M5" s="107">
        <v>3.4318593118203498</v>
      </c>
      <c r="N5" s="108">
        <v>2.7208627555022606</v>
      </c>
      <c r="O5" s="226">
        <f>MAX(C5:N5)</f>
        <v>3.8007986128456031</v>
      </c>
      <c r="P5" s="227">
        <f>MIN(C5:N5)</f>
        <v>4.0215675398244229E-2</v>
      </c>
      <c r="Q5" s="292">
        <f>AVERAGE(C5:N5)</f>
        <v>2.2316595807706574</v>
      </c>
      <c r="R5" s="20">
        <f t="shared" ref="R5:R56" si="1">COUNT(C5:N5)</f>
        <v>12</v>
      </c>
      <c r="S5" s="293" t="str">
        <f>IF(ABS(C5)&lt;8,"",IF(AND('A+C'!C5&lt;100,ABS(C5)&lt;15),"",IF(AND('A+C'!C5&lt;50,ABS(C5)&lt;30),"",C5)))</f>
        <v/>
      </c>
      <c r="T5" s="294" t="str">
        <f>IF(ABS(D5)&lt;8,"",IF(AND('A+C'!D5&lt;100,ABS(D5)&lt;15),"",IF(AND('A+C'!D5&lt;50,ABS(D5)&lt;30),"",D5)))</f>
        <v/>
      </c>
      <c r="U5" s="294" t="str">
        <f>IF(ABS(E5)&lt;8,"",IF(AND('A+C'!E5&lt;100,ABS(E5)&lt;15),"",IF(AND('A+C'!E5&lt;50,ABS(E5)&lt;30),"",E5)))</f>
        <v/>
      </c>
      <c r="V5" s="294" t="str">
        <f>IF(ABS(F5)&lt;8,"",IF(AND('A+C'!F5&lt;100,ABS(F5)&lt;15),"",IF(AND('A+C'!F5&lt;50,ABS(F5)&lt;30),"",F5)))</f>
        <v/>
      </c>
      <c r="W5" s="294" t="str">
        <f>IF(ABS(G5)&lt;8,"",IF(AND('A+C'!G5&lt;100,ABS(G5)&lt;15),"",IF(AND('A+C'!G5&lt;50,ABS(G5)&lt;30),"",G5)))</f>
        <v/>
      </c>
      <c r="X5" s="294" t="str">
        <f>IF(ABS(H5)&lt;8,"",IF(AND('A+C'!H5&lt;100,ABS(H5)&lt;15),"",IF(AND('A+C'!H5&lt;50,ABS(H5)&lt;30),"",H5)))</f>
        <v/>
      </c>
      <c r="Y5" s="294" t="str">
        <f>IF(ABS(I5)&lt;8,"",IF(AND('A+C'!I5&lt;100,ABS(I5)&lt;15),"",IF(AND('A+C'!I5&lt;50,ABS(I5)&lt;30),"",I5)))</f>
        <v/>
      </c>
      <c r="Z5" s="294" t="str">
        <f>IF(ABS(J5)&lt;8,"",IF(AND('A+C'!J5&lt;100,ABS(J5)&lt;15),"",IF(AND('A+C'!J5&lt;50,ABS(J5)&lt;30),"",J5)))</f>
        <v/>
      </c>
      <c r="AA5" s="294" t="str">
        <f>IF(ABS(K5)&lt;8,"",IF(AND('A+C'!K5&lt;100,ABS(K5)&lt;15),"",IF(AND('A+C'!K5&lt;50,ABS(K5)&lt;30),"",K5)))</f>
        <v/>
      </c>
      <c r="AB5" s="294" t="str">
        <f>IF(ABS(L5)&lt;8,"",IF(AND('A+C'!L5&lt;100,ABS(L5)&lt;15),"",IF(AND('A+C'!L5&lt;50,ABS(L5)&lt;30),"",L5)))</f>
        <v/>
      </c>
      <c r="AC5" s="294" t="str">
        <f>IF(ABS(M5)&lt;8,"",IF(AND('A+C'!M5&lt;100,ABS(M5)&lt;15),"",IF(AND('A+C'!M5&lt;50,ABS(M5)&lt;30),"",M5)))</f>
        <v/>
      </c>
      <c r="AD5" s="295" t="str">
        <f>IF(ABS(N5)&lt;8,"",IF(AND('A+C'!N5&lt;100,ABS(N5)&lt;15),"",IF(AND('A+C'!N5&lt;50,ABS(N5)&lt;30),"",N5)))</f>
        <v/>
      </c>
      <c r="AE5" s="20">
        <f t="shared" ref="AE5:AE17" si="2">COUNT(S5:AD5)</f>
        <v>0</v>
      </c>
    </row>
    <row r="6" spans="1:31" ht="19.5" customHeight="1">
      <c r="A6" s="110">
        <v>2</v>
      </c>
      <c r="B6" s="203" t="s">
        <v>3</v>
      </c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8"/>
      <c r="N6" s="296"/>
      <c r="O6" s="223"/>
      <c r="P6" s="224"/>
      <c r="Q6" s="297"/>
      <c r="R6" s="20">
        <f t="shared" si="1"/>
        <v>0</v>
      </c>
      <c r="S6" s="293" t="str">
        <f>IF(ABS(C6)&lt;8,"",IF(AND('A+C'!C6&lt;100,ABS(C6)&lt;15),"",IF(AND('A+C'!C6&lt;50,ABS(C6)&lt;30),"",C6)))</f>
        <v/>
      </c>
      <c r="T6" s="294" t="str">
        <f>IF(ABS(D6)&lt;8,"",IF(AND('A+C'!D6&lt;100,ABS(D6)&lt;15),"",IF(AND('A+C'!D6&lt;50,ABS(D6)&lt;30),"",D6)))</f>
        <v/>
      </c>
      <c r="U6" s="294" t="str">
        <f>IF(ABS(E6)&lt;8,"",IF(AND('A+C'!E6&lt;100,ABS(E6)&lt;15),"",IF(AND('A+C'!E6&lt;50,ABS(E6)&lt;30),"",E6)))</f>
        <v/>
      </c>
      <c r="V6" s="294" t="str">
        <f>IF(ABS(F6)&lt;8,"",IF(AND('A+C'!F6&lt;100,ABS(F6)&lt;15),"",IF(AND('A+C'!F6&lt;50,ABS(F6)&lt;30),"",F6)))</f>
        <v/>
      </c>
      <c r="W6" s="294" t="str">
        <f>IF(ABS(G6)&lt;8,"",IF(AND('A+C'!G6&lt;100,ABS(G6)&lt;15),"",IF(AND('A+C'!G6&lt;50,ABS(G6)&lt;30),"",G6)))</f>
        <v/>
      </c>
      <c r="X6" s="294" t="str">
        <f>IF(ABS(H6)&lt;8,"",IF(AND('A+C'!H6&lt;100,ABS(H6)&lt;15),"",IF(AND('A+C'!H6&lt;50,ABS(H6)&lt;30),"",H6)))</f>
        <v/>
      </c>
      <c r="Y6" s="294" t="str">
        <f>IF(ABS(I6)&lt;8,"",IF(AND('A+C'!I6&lt;100,ABS(I6)&lt;15),"",IF(AND('A+C'!I6&lt;50,ABS(I6)&lt;30),"",I6)))</f>
        <v/>
      </c>
      <c r="Z6" s="294" t="str">
        <f>IF(ABS(J6)&lt;8,"",IF(AND('A+C'!J6&lt;100,ABS(J6)&lt;15),"",IF(AND('A+C'!J6&lt;50,ABS(J6)&lt;30),"",J6)))</f>
        <v/>
      </c>
      <c r="AA6" s="294" t="str">
        <f>IF(ABS(K6)&lt;8,"",IF(AND('A+C'!K6&lt;100,ABS(K6)&lt;15),"",IF(AND('A+C'!K6&lt;50,ABS(K6)&lt;30),"",K6)))</f>
        <v/>
      </c>
      <c r="AB6" s="294" t="str">
        <f>IF(ABS(L6)&lt;8,"",IF(AND('A+C'!L6&lt;100,ABS(L6)&lt;15),"",IF(AND('A+C'!L6&lt;50,ABS(L6)&lt;30),"",L6)))</f>
        <v/>
      </c>
      <c r="AC6" s="294" t="str">
        <f>IF(ABS(M6)&lt;8,"",IF(AND('A+C'!M6&lt;100,ABS(M6)&lt;15),"",IF(AND('A+C'!M6&lt;50,ABS(M6)&lt;30),"",M6)))</f>
        <v/>
      </c>
      <c r="AD6" s="295" t="str">
        <f>IF(ABS(N6)&lt;8,"",IF(AND('A+C'!N6&lt;100,ABS(N6)&lt;15),"",IF(AND('A+C'!N6&lt;50,ABS(N6)&lt;30),"",N6)))</f>
        <v/>
      </c>
      <c r="AE6" s="20">
        <f t="shared" si="2"/>
        <v>0</v>
      </c>
    </row>
    <row r="7" spans="1:31" ht="19.5" customHeight="1">
      <c r="A7" s="110">
        <v>3</v>
      </c>
      <c r="B7" s="203" t="s">
        <v>4</v>
      </c>
      <c r="C7" s="106">
        <v>2.2996466422021085</v>
      </c>
      <c r="D7" s="107">
        <v>3.5558984774564801</v>
      </c>
      <c r="E7" s="107">
        <v>0.33259696673236822</v>
      </c>
      <c r="F7" s="107">
        <v>-0.10374530713314793</v>
      </c>
      <c r="G7" s="107">
        <v>-1.7286967918261618</v>
      </c>
      <c r="H7" s="107">
        <v>-2.0028994517153085</v>
      </c>
      <c r="I7" s="107">
        <v>-3.8838701884099152</v>
      </c>
      <c r="J7" s="107">
        <v>-0.59517850510002712</v>
      </c>
      <c r="K7" s="107">
        <v>-3.4455594031108325</v>
      </c>
      <c r="L7" s="107">
        <v>-2.7864943571793499</v>
      </c>
      <c r="M7" s="107">
        <v>-3.2054028967372674</v>
      </c>
      <c r="N7" s="108">
        <v>-2.5623544738468169</v>
      </c>
      <c r="O7" s="223">
        <f t="shared" ref="O7:O12" si="3">MAX(C7:N7)</f>
        <v>3.5558984774564801</v>
      </c>
      <c r="P7" s="224">
        <f t="shared" ref="P7:P12" si="4">MIN(C7:N7)</f>
        <v>-3.8838701884099152</v>
      </c>
      <c r="Q7" s="297">
        <f t="shared" ref="Q7:Q12" si="5">AVERAGE(C7:N7)</f>
        <v>-1.1771716073889891</v>
      </c>
      <c r="R7" s="20">
        <f t="shared" si="1"/>
        <v>12</v>
      </c>
      <c r="S7" s="293" t="str">
        <f>IF(ABS(C7)&lt;8,"",IF(AND('A+C'!C7&lt;100,ABS(C7)&lt;15),"",IF(AND('A+C'!C7&lt;50,ABS(C7)&lt;30),"",C7)))</f>
        <v/>
      </c>
      <c r="T7" s="294" t="str">
        <f>IF(ABS(D7)&lt;8,"",IF(AND('A+C'!D7&lt;100,ABS(D7)&lt;15),"",IF(AND('A+C'!D7&lt;50,ABS(D7)&lt;30),"",D7)))</f>
        <v/>
      </c>
      <c r="U7" s="294" t="str">
        <f>IF(ABS(E7)&lt;8,"",IF(AND('A+C'!E7&lt;100,ABS(E7)&lt;15),"",IF(AND('A+C'!E7&lt;50,ABS(E7)&lt;30),"",E7)))</f>
        <v/>
      </c>
      <c r="V7" s="294" t="str">
        <f>IF(ABS(F7)&lt;8,"",IF(AND('A+C'!F7&lt;100,ABS(F7)&lt;15),"",IF(AND('A+C'!F7&lt;50,ABS(F7)&lt;30),"",F7)))</f>
        <v/>
      </c>
      <c r="W7" s="294" t="str">
        <f>IF(ABS(G7)&lt;8,"",IF(AND('A+C'!G7&lt;100,ABS(G7)&lt;15),"",IF(AND('A+C'!G7&lt;50,ABS(G7)&lt;30),"",G7)))</f>
        <v/>
      </c>
      <c r="X7" s="294" t="str">
        <f>IF(ABS(H7)&lt;8,"",IF(AND('A+C'!H7&lt;100,ABS(H7)&lt;15),"",IF(AND('A+C'!H7&lt;50,ABS(H7)&lt;30),"",H7)))</f>
        <v/>
      </c>
      <c r="Y7" s="294" t="str">
        <f>IF(ABS(I7)&lt;8,"",IF(AND('A+C'!I7&lt;100,ABS(I7)&lt;15),"",IF(AND('A+C'!I7&lt;50,ABS(I7)&lt;30),"",I7)))</f>
        <v/>
      </c>
      <c r="Z7" s="294" t="str">
        <f>IF(ABS(J7)&lt;8,"",IF(AND('A+C'!J7&lt;100,ABS(J7)&lt;15),"",IF(AND('A+C'!J7&lt;50,ABS(J7)&lt;30),"",J7)))</f>
        <v/>
      </c>
      <c r="AA7" s="294" t="str">
        <f>IF(ABS(K7)&lt;8,"",IF(AND('A+C'!K7&lt;100,ABS(K7)&lt;15),"",IF(AND('A+C'!K7&lt;50,ABS(K7)&lt;30),"",K7)))</f>
        <v/>
      </c>
      <c r="AB7" s="294" t="str">
        <f>IF(ABS(L7)&lt;8,"",IF(AND('A+C'!L7&lt;100,ABS(L7)&lt;15),"",IF(AND('A+C'!L7&lt;50,ABS(L7)&lt;30),"",L7)))</f>
        <v/>
      </c>
      <c r="AC7" s="294" t="str">
        <f>IF(ABS(M7)&lt;8,"",IF(AND('A+C'!M7&lt;100,ABS(M7)&lt;15),"",IF(AND('A+C'!M7&lt;50,ABS(M7)&lt;30),"",M7)))</f>
        <v/>
      </c>
      <c r="AD7" s="295" t="str">
        <f>IF(ABS(N7)&lt;8,"",IF(AND('A+C'!N7&lt;100,ABS(N7)&lt;15),"",IF(AND('A+C'!N7&lt;50,ABS(N7)&lt;30),"",N7)))</f>
        <v/>
      </c>
      <c r="AE7" s="20">
        <f t="shared" si="2"/>
        <v>0</v>
      </c>
    </row>
    <row r="8" spans="1:31" ht="19.5" customHeight="1">
      <c r="A8" s="110">
        <v>4</v>
      </c>
      <c r="B8" s="203" t="s">
        <v>5</v>
      </c>
      <c r="C8" s="106"/>
      <c r="D8" s="107"/>
      <c r="E8" s="107"/>
      <c r="F8" s="107"/>
      <c r="G8" s="107"/>
      <c r="H8" s="107"/>
      <c r="I8" s="107">
        <v>3.212322060247284</v>
      </c>
      <c r="J8" s="107">
        <v>3.0798595180993065</v>
      </c>
      <c r="K8" s="107">
        <v>1.0930096352473373</v>
      </c>
      <c r="L8" s="107">
        <v>4.4295156975432253</v>
      </c>
      <c r="M8" s="107">
        <v>5.5437725258914954</v>
      </c>
      <c r="N8" s="108">
        <v>1.2317990001144776</v>
      </c>
      <c r="O8" s="223">
        <f t="shared" si="3"/>
        <v>5.5437725258914954</v>
      </c>
      <c r="P8" s="224">
        <f t="shared" si="4"/>
        <v>1.0930096352473373</v>
      </c>
      <c r="Q8" s="297">
        <f t="shared" si="5"/>
        <v>3.0983797395238546</v>
      </c>
      <c r="R8" s="20">
        <f t="shared" si="1"/>
        <v>6</v>
      </c>
      <c r="S8" s="293" t="str">
        <f>IF(ABS(C8)&lt;8,"",IF(AND('A+C'!C8&lt;100,ABS(C8)&lt;15),"",IF(AND('A+C'!C8&lt;50,ABS(C8)&lt;30),"",C8)))</f>
        <v/>
      </c>
      <c r="T8" s="294" t="str">
        <f>IF(ABS(D8)&lt;8,"",IF(AND('A+C'!D8&lt;100,ABS(D8)&lt;15),"",IF(AND('A+C'!D8&lt;50,ABS(D8)&lt;30),"",D8)))</f>
        <v/>
      </c>
      <c r="U8" s="294" t="str">
        <f>IF(ABS(E8)&lt;8,"",IF(AND('A+C'!E8&lt;100,ABS(E8)&lt;15),"",IF(AND('A+C'!E8&lt;50,ABS(E8)&lt;30),"",E8)))</f>
        <v/>
      </c>
      <c r="V8" s="294" t="str">
        <f>IF(ABS(F8)&lt;8,"",IF(AND('A+C'!F8&lt;100,ABS(F8)&lt;15),"",IF(AND('A+C'!F8&lt;50,ABS(F8)&lt;30),"",F8)))</f>
        <v/>
      </c>
      <c r="W8" s="294" t="str">
        <f>IF(ABS(G8)&lt;8,"",IF(AND('A+C'!G8&lt;100,ABS(G8)&lt;15),"",IF(AND('A+C'!G8&lt;50,ABS(G8)&lt;30),"",G8)))</f>
        <v/>
      </c>
      <c r="X8" s="294" t="str">
        <f>IF(ABS(H8)&lt;8,"",IF(AND('A+C'!H8&lt;100,ABS(H8)&lt;15),"",IF(AND('A+C'!H8&lt;50,ABS(H8)&lt;30),"",H8)))</f>
        <v/>
      </c>
      <c r="Y8" s="294" t="str">
        <f>IF(ABS(I8)&lt;8,"",IF(AND('A+C'!I8&lt;100,ABS(I8)&lt;15),"",IF(AND('A+C'!I8&lt;50,ABS(I8)&lt;30),"",I8)))</f>
        <v/>
      </c>
      <c r="Z8" s="294" t="str">
        <f>IF(ABS(J8)&lt;8,"",IF(AND('A+C'!J8&lt;100,ABS(J8)&lt;15),"",IF(AND('A+C'!J8&lt;50,ABS(J8)&lt;30),"",J8)))</f>
        <v/>
      </c>
      <c r="AA8" s="294" t="str">
        <f>IF(ABS(K8)&lt;8,"",IF(AND('A+C'!K8&lt;100,ABS(K8)&lt;15),"",IF(AND('A+C'!K8&lt;50,ABS(K8)&lt;30),"",K8)))</f>
        <v/>
      </c>
      <c r="AB8" s="294" t="str">
        <f>IF(ABS(L8)&lt;8,"",IF(AND('A+C'!L8&lt;100,ABS(L8)&lt;15),"",IF(AND('A+C'!L8&lt;50,ABS(L8)&lt;30),"",L8)))</f>
        <v/>
      </c>
      <c r="AC8" s="294" t="str">
        <f>IF(ABS(M8)&lt;8,"",IF(AND('A+C'!M8&lt;100,ABS(M8)&lt;15),"",IF(AND('A+C'!M8&lt;50,ABS(M8)&lt;30),"",M8)))</f>
        <v/>
      </c>
      <c r="AD8" s="295" t="str">
        <f>IF(ABS(N8)&lt;8,"",IF(AND('A+C'!N8&lt;100,ABS(N8)&lt;15),"",IF(AND('A+C'!N8&lt;50,ABS(N8)&lt;30),"",N8)))</f>
        <v/>
      </c>
      <c r="AE8" s="20">
        <f t="shared" si="2"/>
        <v>0</v>
      </c>
    </row>
    <row r="9" spans="1:31" ht="19.5" customHeight="1">
      <c r="A9" s="110">
        <v>5</v>
      </c>
      <c r="B9" s="203" t="s">
        <v>6</v>
      </c>
      <c r="C9" s="106"/>
      <c r="D9" s="107"/>
      <c r="E9" s="107">
        <v>1.6369182005979555</v>
      </c>
      <c r="F9" s="107"/>
      <c r="G9" s="107">
        <v>-1.54386067819572</v>
      </c>
      <c r="H9" s="107"/>
      <c r="I9" s="107">
        <v>0.34290073235759233</v>
      </c>
      <c r="J9" s="107"/>
      <c r="K9" s="107"/>
      <c r="L9" s="107"/>
      <c r="M9" s="107">
        <v>2.4126125726105578</v>
      </c>
      <c r="N9" s="108"/>
      <c r="O9" s="223">
        <f t="shared" si="3"/>
        <v>2.4126125726105578</v>
      </c>
      <c r="P9" s="224">
        <f t="shared" si="4"/>
        <v>-1.54386067819572</v>
      </c>
      <c r="Q9" s="297">
        <f t="shared" si="5"/>
        <v>0.7121427068425964</v>
      </c>
      <c r="R9" s="20">
        <f t="shared" si="1"/>
        <v>4</v>
      </c>
      <c r="S9" s="293" t="str">
        <f>IF(ABS(C9)&lt;8,"",IF(AND('A+C'!C9&lt;100,ABS(C9)&lt;15),"",IF(AND('A+C'!C9&lt;50,ABS(C9)&lt;30),"",C9)))</f>
        <v/>
      </c>
      <c r="T9" s="294" t="str">
        <f>IF(ABS(D9)&lt;8,"",IF(AND('A+C'!D9&lt;100,ABS(D9)&lt;15),"",IF(AND('A+C'!D9&lt;50,ABS(D9)&lt;30),"",D9)))</f>
        <v/>
      </c>
      <c r="U9" s="294" t="str">
        <f>IF(ABS(E9)&lt;8,"",IF(AND('A+C'!E9&lt;100,ABS(E9)&lt;15),"",IF(AND('A+C'!E9&lt;50,ABS(E9)&lt;30),"",E9)))</f>
        <v/>
      </c>
      <c r="V9" s="294" t="str">
        <f>IF(ABS(F9)&lt;8,"",IF(AND('A+C'!F9&lt;100,ABS(F9)&lt;15),"",IF(AND('A+C'!F9&lt;50,ABS(F9)&lt;30),"",F9)))</f>
        <v/>
      </c>
      <c r="W9" s="294" t="str">
        <f>IF(ABS(G9)&lt;8,"",IF(AND('A+C'!G9&lt;100,ABS(G9)&lt;15),"",IF(AND('A+C'!G9&lt;50,ABS(G9)&lt;30),"",G9)))</f>
        <v/>
      </c>
      <c r="X9" s="294" t="str">
        <f>IF(ABS(H9)&lt;8,"",IF(AND('A+C'!H9&lt;100,ABS(H9)&lt;15),"",IF(AND('A+C'!H9&lt;50,ABS(H9)&lt;30),"",H9)))</f>
        <v/>
      </c>
      <c r="Y9" s="294" t="str">
        <f>IF(ABS(I9)&lt;8,"",IF(AND('A+C'!I9&lt;100,ABS(I9)&lt;15),"",IF(AND('A+C'!I9&lt;50,ABS(I9)&lt;30),"",I9)))</f>
        <v/>
      </c>
      <c r="Z9" s="294" t="str">
        <f>IF(ABS(J9)&lt;8,"",IF(AND('A+C'!J9&lt;100,ABS(J9)&lt;15),"",IF(AND('A+C'!J9&lt;50,ABS(J9)&lt;30),"",J9)))</f>
        <v/>
      </c>
      <c r="AA9" s="294" t="str">
        <f>IF(ABS(K9)&lt;8,"",IF(AND('A+C'!K9&lt;100,ABS(K9)&lt;15),"",IF(AND('A+C'!K9&lt;50,ABS(K9)&lt;30),"",K9)))</f>
        <v/>
      </c>
      <c r="AB9" s="294" t="str">
        <f>IF(ABS(L9)&lt;8,"",IF(AND('A+C'!L9&lt;100,ABS(L9)&lt;15),"",IF(AND('A+C'!L9&lt;50,ABS(L9)&lt;30),"",L9)))</f>
        <v/>
      </c>
      <c r="AC9" s="294" t="str">
        <f>IF(ABS(M9)&lt;8,"",IF(AND('A+C'!M9&lt;100,ABS(M9)&lt;15),"",IF(AND('A+C'!M9&lt;50,ABS(M9)&lt;30),"",M9)))</f>
        <v/>
      </c>
      <c r="AD9" s="295" t="str">
        <f>IF(ABS(N9)&lt;8,"",IF(AND('A+C'!N9&lt;100,ABS(N9)&lt;15),"",IF(AND('A+C'!N9&lt;50,ABS(N9)&lt;30),"",N9)))</f>
        <v/>
      </c>
      <c r="AE9" s="20">
        <f t="shared" si="2"/>
        <v>0</v>
      </c>
    </row>
    <row r="10" spans="1:31" ht="19.5" customHeight="1">
      <c r="A10" s="110">
        <v>6</v>
      </c>
      <c r="B10" s="203" t="s">
        <v>7</v>
      </c>
      <c r="C10" s="119">
        <v>14.162399521982806</v>
      </c>
      <c r="D10" s="107">
        <v>9.9520168259821364</v>
      </c>
      <c r="E10" s="107">
        <v>8.8553237729020378</v>
      </c>
      <c r="F10" s="107">
        <v>5.7916323636791374</v>
      </c>
      <c r="G10" s="107">
        <v>10.903976703143258</v>
      </c>
      <c r="H10" s="107">
        <v>5.158581991554442</v>
      </c>
      <c r="I10" s="107">
        <v>7.6002219730715428</v>
      </c>
      <c r="J10" s="107">
        <v>1.0314819469699186</v>
      </c>
      <c r="K10" s="107">
        <v>0.53328402953870446</v>
      </c>
      <c r="L10" s="107">
        <v>2.5818659827908093</v>
      </c>
      <c r="M10" s="107">
        <v>27.111826865945051</v>
      </c>
      <c r="N10" s="108">
        <v>3.9365323748340466</v>
      </c>
      <c r="O10" s="223">
        <f t="shared" si="3"/>
        <v>27.111826865945051</v>
      </c>
      <c r="P10" s="224">
        <f t="shared" si="4"/>
        <v>0.53328402953870446</v>
      </c>
      <c r="Q10" s="297">
        <f t="shared" si="5"/>
        <v>8.1349286960328229</v>
      </c>
      <c r="R10" s="20">
        <f t="shared" si="1"/>
        <v>12</v>
      </c>
      <c r="S10" s="293">
        <f>IF(ABS(C10)&lt;8,"",IF(AND('A+C'!C10&lt;100,ABS(C10)&lt;15),"",IF(AND('A+C'!C10&lt;50,ABS(C10)&lt;30),"",C10)))</f>
        <v>14.162399521982806</v>
      </c>
      <c r="T10" s="294" t="str">
        <f>IF(ABS(D10)&lt;8,"",IF(AND('A+C'!D10&lt;100,ABS(D10)&lt;15),"",IF(AND('A+C'!D10&lt;50,ABS(D10)&lt;30),"",D10)))</f>
        <v/>
      </c>
      <c r="U10" s="294" t="str">
        <f>IF(ABS(E10)&lt;8,"",IF(AND('A+C'!E10&lt;100,ABS(E10)&lt;15),"",IF(AND('A+C'!E10&lt;50,ABS(E10)&lt;30),"",E10)))</f>
        <v/>
      </c>
      <c r="V10" s="294" t="str">
        <f>IF(ABS(F10)&lt;8,"",IF(AND('A+C'!F10&lt;100,ABS(F10)&lt;15),"",IF(AND('A+C'!F10&lt;50,ABS(F10)&lt;30),"",F10)))</f>
        <v/>
      </c>
      <c r="W10" s="294" t="str">
        <f>IF(ABS(G10)&lt;8,"",IF(AND('A+C'!G10&lt;100,ABS(G10)&lt;15),"",IF(AND('A+C'!G10&lt;50,ABS(G10)&lt;30),"",G10)))</f>
        <v/>
      </c>
      <c r="X10" s="294" t="str">
        <f>IF(ABS(H10)&lt;8,"",IF(AND('A+C'!H10&lt;100,ABS(H10)&lt;15),"",IF(AND('A+C'!H10&lt;50,ABS(H10)&lt;30),"",H10)))</f>
        <v/>
      </c>
      <c r="Y10" s="294" t="str">
        <f>IF(ABS(I10)&lt;8,"",IF(AND('A+C'!I10&lt;100,ABS(I10)&lt;15),"",IF(AND('A+C'!I10&lt;50,ABS(I10)&lt;30),"",I10)))</f>
        <v/>
      </c>
      <c r="Z10" s="294" t="str">
        <f>IF(ABS(J10)&lt;8,"",IF(AND('A+C'!J10&lt;100,ABS(J10)&lt;15),"",IF(AND('A+C'!J10&lt;50,ABS(J10)&lt;30),"",J10)))</f>
        <v/>
      </c>
      <c r="AA10" s="294" t="str">
        <f>IF(ABS(K10)&lt;8,"",IF(AND('A+C'!K10&lt;100,ABS(K10)&lt;15),"",IF(AND('A+C'!K10&lt;50,ABS(K10)&lt;30),"",K10)))</f>
        <v/>
      </c>
      <c r="AB10" s="294" t="str">
        <f>IF(ABS(L10)&lt;8,"",IF(AND('A+C'!L10&lt;100,ABS(L10)&lt;15),"",IF(AND('A+C'!L10&lt;50,ABS(L10)&lt;30),"",L10)))</f>
        <v/>
      </c>
      <c r="AC10" s="294">
        <f>IF(ABS(M10)&lt;8,"",IF(AND('A+C'!M10&lt;100,ABS(M10)&lt;15),"",IF(AND('A+C'!M10&lt;50,ABS(M10)&lt;30),"",M10)))</f>
        <v>27.111826865945051</v>
      </c>
      <c r="AD10" s="295" t="str">
        <f>IF(ABS(N10)&lt;8,"",IF(AND('A+C'!N10&lt;100,ABS(N10)&lt;15),"",IF(AND('A+C'!N10&lt;50,ABS(N10)&lt;30),"",N10)))</f>
        <v/>
      </c>
      <c r="AE10" s="20">
        <f t="shared" si="2"/>
        <v>2</v>
      </c>
    </row>
    <row r="11" spans="1:31" ht="19.5" customHeight="1">
      <c r="A11" s="110">
        <v>7</v>
      </c>
      <c r="B11" s="203" t="s">
        <v>8</v>
      </c>
      <c r="C11" s="106">
        <v>-2.371751013418324</v>
      </c>
      <c r="D11" s="107">
        <v>-6.1617102177620815</v>
      </c>
      <c r="E11" s="107">
        <v>-1.898214484355242</v>
      </c>
      <c r="F11" s="107">
        <v>-4.6383148777023262</v>
      </c>
      <c r="G11" s="107">
        <v>-0.85057227733823104</v>
      </c>
      <c r="H11" s="107">
        <v>-2.5804019187729228</v>
      </c>
      <c r="I11" s="107">
        <v>-3.4028240605729905</v>
      </c>
      <c r="J11" s="107">
        <v>-4.7462666383816279</v>
      </c>
      <c r="K11" s="107">
        <v>-2.0114512032033005</v>
      </c>
      <c r="L11" s="107"/>
      <c r="M11" s="107">
        <v>-4.1445674706747662</v>
      </c>
      <c r="N11" s="108">
        <v>-2.8059034698980563</v>
      </c>
      <c r="O11" s="223">
        <f t="shared" si="3"/>
        <v>-0.85057227733823104</v>
      </c>
      <c r="P11" s="224">
        <f t="shared" si="4"/>
        <v>-6.1617102177620815</v>
      </c>
      <c r="Q11" s="297">
        <f t="shared" si="5"/>
        <v>-3.2374525120072604</v>
      </c>
      <c r="R11" s="20">
        <f t="shared" si="1"/>
        <v>11</v>
      </c>
      <c r="S11" s="293" t="str">
        <f>IF(ABS(C11)&lt;8,"",IF(AND('A+C'!C11&lt;100,ABS(C11)&lt;15),"",IF(AND('A+C'!C11&lt;50,ABS(C11)&lt;30),"",C11)))</f>
        <v/>
      </c>
      <c r="T11" s="294" t="str">
        <f>IF(ABS(D11)&lt;8,"",IF(AND('A+C'!D11&lt;100,ABS(D11)&lt;15),"",IF(AND('A+C'!D11&lt;50,ABS(D11)&lt;30),"",D11)))</f>
        <v/>
      </c>
      <c r="U11" s="294" t="str">
        <f>IF(ABS(E11)&lt;8,"",IF(AND('A+C'!E11&lt;100,ABS(E11)&lt;15),"",IF(AND('A+C'!E11&lt;50,ABS(E11)&lt;30),"",E11)))</f>
        <v/>
      </c>
      <c r="V11" s="294" t="str">
        <f>IF(ABS(F11)&lt;8,"",IF(AND('A+C'!F11&lt;100,ABS(F11)&lt;15),"",IF(AND('A+C'!F11&lt;50,ABS(F11)&lt;30),"",F11)))</f>
        <v/>
      </c>
      <c r="W11" s="294" t="str">
        <f>IF(ABS(G11)&lt;8,"",IF(AND('A+C'!G11&lt;100,ABS(G11)&lt;15),"",IF(AND('A+C'!G11&lt;50,ABS(G11)&lt;30),"",G11)))</f>
        <v/>
      </c>
      <c r="X11" s="294" t="str">
        <f>IF(ABS(H11)&lt;8,"",IF(AND('A+C'!H11&lt;100,ABS(H11)&lt;15),"",IF(AND('A+C'!H11&lt;50,ABS(H11)&lt;30),"",H11)))</f>
        <v/>
      </c>
      <c r="Y11" s="294" t="str">
        <f>IF(ABS(I11)&lt;8,"",IF(AND('A+C'!I11&lt;100,ABS(I11)&lt;15),"",IF(AND('A+C'!I11&lt;50,ABS(I11)&lt;30),"",I11)))</f>
        <v/>
      </c>
      <c r="Z11" s="294" t="str">
        <f>IF(ABS(J11)&lt;8,"",IF(AND('A+C'!J11&lt;100,ABS(J11)&lt;15),"",IF(AND('A+C'!J11&lt;50,ABS(J11)&lt;30),"",J11)))</f>
        <v/>
      </c>
      <c r="AA11" s="294" t="str">
        <f>IF(ABS(K11)&lt;8,"",IF(AND('A+C'!K11&lt;100,ABS(K11)&lt;15),"",IF(AND('A+C'!K11&lt;50,ABS(K11)&lt;30),"",K11)))</f>
        <v/>
      </c>
      <c r="AB11" s="294" t="str">
        <f>IF(ABS(L11)&lt;8,"",IF(AND('A+C'!L11&lt;100,ABS(L11)&lt;15),"",IF(AND('A+C'!L11&lt;50,ABS(L11)&lt;30),"",L11)))</f>
        <v/>
      </c>
      <c r="AC11" s="294" t="str">
        <f>IF(ABS(M11)&lt;8,"",IF(AND('A+C'!M11&lt;100,ABS(M11)&lt;15),"",IF(AND('A+C'!M11&lt;50,ABS(M11)&lt;30),"",M11)))</f>
        <v/>
      </c>
      <c r="AD11" s="295" t="str">
        <f>IF(ABS(N11)&lt;8,"",IF(AND('A+C'!N11&lt;100,ABS(N11)&lt;15),"",IF(AND('A+C'!N11&lt;50,ABS(N11)&lt;30),"",N11)))</f>
        <v/>
      </c>
      <c r="AE11" s="20">
        <f t="shared" si="2"/>
        <v>0</v>
      </c>
    </row>
    <row r="12" spans="1:31" ht="19.5" customHeight="1">
      <c r="A12" s="110">
        <v>8</v>
      </c>
      <c r="B12" s="207" t="s">
        <v>10</v>
      </c>
      <c r="C12" s="162">
        <v>-0.5166074304124082</v>
      </c>
      <c r="D12" s="159">
        <v>6.0851757130729993</v>
      </c>
      <c r="E12" s="159">
        <v>11.066383409933952</v>
      </c>
      <c r="F12" s="159">
        <v>1.9698907402167873</v>
      </c>
      <c r="G12" s="159">
        <v>6.0679350417953701</v>
      </c>
      <c r="H12" s="159">
        <v>4.2264143527662315</v>
      </c>
      <c r="I12" s="159">
        <v>-0.93516241550445933</v>
      </c>
      <c r="J12" s="159">
        <v>-0.25437600943218736</v>
      </c>
      <c r="K12" s="159">
        <v>-0.58194946372125966</v>
      </c>
      <c r="L12" s="159">
        <v>-0.52252385514260768</v>
      </c>
      <c r="M12" s="159">
        <v>1.5788715459942742</v>
      </c>
      <c r="N12" s="161">
        <v>-3.065306659628765</v>
      </c>
      <c r="O12" s="232">
        <f t="shared" si="3"/>
        <v>11.066383409933952</v>
      </c>
      <c r="P12" s="233">
        <f t="shared" si="4"/>
        <v>-3.065306659628765</v>
      </c>
      <c r="Q12" s="298">
        <f t="shared" si="5"/>
        <v>2.0932287474948268</v>
      </c>
      <c r="R12" s="20">
        <f t="shared" si="1"/>
        <v>12</v>
      </c>
      <c r="S12" s="293" t="str">
        <f>IF(ABS(C12)&lt;8,"",IF(AND('A+C'!C12&lt;100,ABS(C12)&lt;15),"",IF(AND('A+C'!C12&lt;50,ABS(C12)&lt;30),"",C12)))</f>
        <v/>
      </c>
      <c r="T12" s="294" t="str">
        <f>IF(ABS(D12)&lt;8,"",IF(AND('A+C'!D12&lt;100,ABS(D12)&lt;15),"",IF(AND('A+C'!D12&lt;50,ABS(D12)&lt;30),"",D12)))</f>
        <v/>
      </c>
      <c r="U12" s="294">
        <f>IF(ABS(E12)&lt;8,"",IF(AND('A+C'!E12&lt;100,ABS(E12)&lt;15),"",IF(AND('A+C'!E12&lt;50,ABS(E12)&lt;30),"",E12)))</f>
        <v>11.066383409933952</v>
      </c>
      <c r="V12" s="294" t="str">
        <f>IF(ABS(F12)&lt;8,"",IF(AND('A+C'!F12&lt;100,ABS(F12)&lt;15),"",IF(AND('A+C'!F12&lt;50,ABS(F12)&lt;30),"",F12)))</f>
        <v/>
      </c>
      <c r="W12" s="294" t="str">
        <f>IF(ABS(G12)&lt;8,"",IF(AND('A+C'!G12&lt;100,ABS(G12)&lt;15),"",IF(AND('A+C'!G12&lt;50,ABS(G12)&lt;30),"",G12)))</f>
        <v/>
      </c>
      <c r="X12" s="294" t="str">
        <f>IF(ABS(H12)&lt;8,"",IF(AND('A+C'!H12&lt;100,ABS(H12)&lt;15),"",IF(AND('A+C'!H12&lt;50,ABS(H12)&lt;30),"",H12)))</f>
        <v/>
      </c>
      <c r="Y12" s="294" t="str">
        <f>IF(ABS(I12)&lt;8,"",IF(AND('A+C'!I12&lt;100,ABS(I12)&lt;15),"",IF(AND('A+C'!I12&lt;50,ABS(I12)&lt;30),"",I12)))</f>
        <v/>
      </c>
      <c r="Z12" s="294" t="str">
        <f>IF(ABS(J12)&lt;8,"",IF(AND('A+C'!J12&lt;100,ABS(J12)&lt;15),"",IF(AND('A+C'!J12&lt;50,ABS(J12)&lt;30),"",J12)))</f>
        <v/>
      </c>
      <c r="AA12" s="294" t="str">
        <f>IF(ABS(K12)&lt;8,"",IF(AND('A+C'!K12&lt;100,ABS(K12)&lt;15),"",IF(AND('A+C'!K12&lt;50,ABS(K12)&lt;30),"",K12)))</f>
        <v/>
      </c>
      <c r="AB12" s="294" t="str">
        <f>IF(ABS(L12)&lt;8,"",IF(AND('A+C'!L12&lt;100,ABS(L12)&lt;15),"",IF(AND('A+C'!L12&lt;50,ABS(L12)&lt;30),"",L12)))</f>
        <v/>
      </c>
      <c r="AC12" s="294" t="str">
        <f>IF(ABS(M12)&lt;8,"",IF(AND('A+C'!M12&lt;100,ABS(M12)&lt;15),"",IF(AND('A+C'!M12&lt;50,ABS(M12)&lt;30),"",M12)))</f>
        <v/>
      </c>
      <c r="AD12" s="295" t="str">
        <f>IF(ABS(N12)&lt;8,"",IF(AND('A+C'!N12&lt;100,ABS(N12)&lt;15),"",IF(AND('A+C'!N12&lt;50,ABS(N12)&lt;30),"",N12)))</f>
        <v/>
      </c>
      <c r="AE12" s="20">
        <f t="shared" si="2"/>
        <v>1</v>
      </c>
    </row>
    <row r="13" spans="1:31" ht="19.5" customHeight="1">
      <c r="A13" s="124">
        <v>9</v>
      </c>
      <c r="B13" s="211" t="s">
        <v>11</v>
      </c>
      <c r="C13" s="132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4"/>
      <c r="O13" s="234"/>
      <c r="P13" s="235"/>
      <c r="Q13" s="299"/>
      <c r="R13" s="20">
        <f t="shared" si="1"/>
        <v>0</v>
      </c>
      <c r="S13" s="293"/>
      <c r="T13" s="294" t="str">
        <f>IF(ABS(D13)&lt;8,"",IF(AND('A+C'!D13&lt;100,ABS(D13)&lt;15),"",IF(AND('A+C'!D13&lt;50,ABS(D13)&lt;30),"",D13)))</f>
        <v/>
      </c>
      <c r="U13" s="294" t="str">
        <f>IF(ABS(E13)&lt;8,"",IF(AND('A+C'!E13&lt;100,ABS(E13)&lt;15),"",IF(AND('A+C'!E13&lt;50,ABS(E13)&lt;30),"",E13)))</f>
        <v/>
      </c>
      <c r="V13" s="294" t="str">
        <f>IF(ABS(F13)&lt;8,"",IF(AND('A+C'!F13&lt;100,ABS(F13)&lt;15),"",IF(AND('A+C'!F13&lt;50,ABS(F13)&lt;30),"",F13)))</f>
        <v/>
      </c>
      <c r="W13" s="294" t="str">
        <f>IF(ABS(G13)&lt;8,"",IF(AND('A+C'!G13&lt;100,ABS(G13)&lt;15),"",IF(AND('A+C'!G13&lt;50,ABS(G13)&lt;30),"",G13)))</f>
        <v/>
      </c>
      <c r="X13" s="294" t="str">
        <f>IF(ABS(H13)&lt;8,"",IF(AND('A+C'!H13&lt;100,ABS(H13)&lt;15),"",IF(AND('A+C'!H13&lt;50,ABS(H13)&lt;30),"",H13)))</f>
        <v/>
      </c>
      <c r="Y13" s="294" t="str">
        <f>IF(ABS(I13)&lt;8,"",IF(AND('A+C'!I13&lt;100,ABS(I13)&lt;15),"",IF(AND('A+C'!I13&lt;50,ABS(I13)&lt;30),"",I13)))</f>
        <v/>
      </c>
      <c r="Z13" s="294" t="str">
        <f>IF(ABS(J13)&lt;8,"",IF(AND('A+C'!J13&lt;100,ABS(J13)&lt;15),"",IF(AND('A+C'!J13&lt;50,ABS(J13)&lt;30),"",J13)))</f>
        <v/>
      </c>
      <c r="AA13" s="294" t="str">
        <f>IF(ABS(K13)&lt;8,"",IF(AND('A+C'!K13&lt;100,ABS(K13)&lt;15),"",IF(AND('A+C'!K13&lt;50,ABS(K13)&lt;30),"",K13)))</f>
        <v/>
      </c>
      <c r="AB13" s="294" t="str">
        <f>IF(ABS(L13)&lt;8,"",IF(AND('A+C'!L13&lt;100,ABS(L13)&lt;15),"",IF(AND('A+C'!L13&lt;50,ABS(L13)&lt;30),"",L13)))</f>
        <v/>
      </c>
      <c r="AC13" s="294" t="str">
        <f>IF(ABS(M13)&lt;8,"",IF(AND('A+C'!M13&lt;100,ABS(M13)&lt;15),"",IF(AND('A+C'!M13&lt;50,ABS(M13)&lt;30),"",M13)))</f>
        <v/>
      </c>
      <c r="AD13" s="295" t="str">
        <f>IF(ABS(N13)&lt;8,"",IF(AND('A+C'!N13&lt;100,ABS(N13)&lt;15),"",IF(AND('A+C'!N13&lt;50,ABS(N13)&lt;30),"",N13)))</f>
        <v/>
      </c>
      <c r="AE13" s="20">
        <f t="shared" si="2"/>
        <v>0</v>
      </c>
    </row>
    <row r="14" spans="1:31" ht="19.5" customHeight="1">
      <c r="A14" s="97">
        <v>10</v>
      </c>
      <c r="B14" s="213" t="s">
        <v>12</v>
      </c>
      <c r="C14" s="173">
        <v>8.5833176019507107</v>
      </c>
      <c r="D14" s="145">
        <v>3.9083330554369411</v>
      </c>
      <c r="E14" s="145">
        <v>-0.11957113548552989</v>
      </c>
      <c r="F14" s="145">
        <v>5.666765614796387</v>
      </c>
      <c r="G14" s="145">
        <v>-2.7115569810229228</v>
      </c>
      <c r="H14" s="145"/>
      <c r="I14" s="145"/>
      <c r="J14" s="145"/>
      <c r="K14" s="145">
        <v>2.5656386404777698</v>
      </c>
      <c r="L14" s="145">
        <v>7.3179857706720508</v>
      </c>
      <c r="M14" s="145">
        <v>4.4311724189095045</v>
      </c>
      <c r="N14" s="146">
        <v>7.1273216551549181</v>
      </c>
      <c r="O14" s="241">
        <f t="shared" ref="O14:O15" si="6">MAX(C14:N14)</f>
        <v>8.5833176019507107</v>
      </c>
      <c r="P14" s="239">
        <f t="shared" ref="P14:P15" si="7">MIN(C14:N14)</f>
        <v>-2.7115569810229228</v>
      </c>
      <c r="Q14" s="300">
        <f t="shared" ref="Q14:Q15" si="8">AVERAGE(C14:N14)</f>
        <v>4.0854896267655363</v>
      </c>
      <c r="R14" s="20">
        <f t="shared" si="1"/>
        <v>9</v>
      </c>
      <c r="S14" s="293">
        <f>IF(ABS(C14)&lt;8,"",IF(AND('A+C'!C14&lt;100,ABS(C14)&lt;15),"",IF(AND('A+C'!C14&lt;50,ABS(C14)&lt;30),"",C14)))</f>
        <v>8.5833176019507107</v>
      </c>
      <c r="T14" s="294" t="str">
        <f>IF(ABS(D14)&lt;8,"",IF(AND('A+C'!D14&lt;100,ABS(D14)&lt;15),"",IF(AND('A+C'!D14&lt;50,ABS(D14)&lt;30),"",D14)))</f>
        <v/>
      </c>
      <c r="U14" s="294" t="str">
        <f>IF(ABS(E14)&lt;8,"",IF(AND('A+C'!E14&lt;100,ABS(E14)&lt;15),"",IF(AND('A+C'!E14&lt;50,ABS(E14)&lt;30),"",E14)))</f>
        <v/>
      </c>
      <c r="V14" s="294" t="str">
        <f>IF(ABS(F14)&lt;8,"",IF(AND('A+C'!F14&lt;100,ABS(F14)&lt;15),"",IF(AND('A+C'!F14&lt;50,ABS(F14)&lt;30),"",F14)))</f>
        <v/>
      </c>
      <c r="W14" s="294" t="str">
        <f>IF(ABS(G14)&lt;8,"",IF(AND('A+C'!G14&lt;100,ABS(G14)&lt;15),"",IF(AND('A+C'!G14&lt;50,ABS(G14)&lt;30),"",G14)))</f>
        <v/>
      </c>
      <c r="X14" s="294" t="str">
        <f>IF(ABS(H14)&lt;8,"",IF(AND('A+C'!H14&lt;100,ABS(H14)&lt;15),"",IF(AND('A+C'!H14&lt;50,ABS(H14)&lt;30),"",H14)))</f>
        <v/>
      </c>
      <c r="Y14" s="294" t="str">
        <f>IF(ABS(I14)&lt;8,"",IF(AND('A+C'!I14&lt;100,ABS(I14)&lt;15),"",IF(AND('A+C'!I14&lt;50,ABS(I14)&lt;30),"",I14)))</f>
        <v/>
      </c>
      <c r="Z14" s="294" t="str">
        <f>IF(ABS(J14)&lt;8,"",IF(AND('A+C'!J14&lt;100,ABS(J14)&lt;15),"",IF(AND('A+C'!J14&lt;50,ABS(J14)&lt;30),"",J14)))</f>
        <v/>
      </c>
      <c r="AA14" s="294" t="str">
        <f>IF(ABS(K14)&lt;8,"",IF(AND('A+C'!K14&lt;100,ABS(K14)&lt;15),"",IF(AND('A+C'!K14&lt;50,ABS(K14)&lt;30),"",K14)))</f>
        <v/>
      </c>
      <c r="AB14" s="294" t="str">
        <f>IF(ABS(L14)&lt;8,"",IF(AND('A+C'!L14&lt;100,ABS(L14)&lt;15),"",IF(AND('A+C'!L14&lt;50,ABS(L14)&lt;30),"",L14)))</f>
        <v/>
      </c>
      <c r="AC14" s="294" t="str">
        <f>IF(ABS(M14)&lt;8,"",IF(AND('A+C'!M14&lt;100,ABS(M14)&lt;15),"",IF(AND('A+C'!M14&lt;50,ABS(M14)&lt;30),"",M14)))</f>
        <v/>
      </c>
      <c r="AD14" s="295" t="str">
        <f>IF(ABS(N14)&lt;8,"",IF(AND('A+C'!N14&lt;100,ABS(N14)&lt;15),"",IF(AND('A+C'!N14&lt;50,ABS(N14)&lt;30),"",N14)))</f>
        <v/>
      </c>
      <c r="AE14" s="20">
        <f t="shared" si="2"/>
        <v>1</v>
      </c>
    </row>
    <row r="15" spans="1:31" ht="19.5" customHeight="1">
      <c r="A15" s="110">
        <v>11</v>
      </c>
      <c r="B15" s="203" t="s">
        <v>13</v>
      </c>
      <c r="C15" s="106">
        <v>6.4336087854358004</v>
      </c>
      <c r="D15" s="107">
        <v>7.0219838894084434</v>
      </c>
      <c r="E15" s="107">
        <v>3.2364984909020329</v>
      </c>
      <c r="F15" s="107">
        <v>2.4144269284077895</v>
      </c>
      <c r="G15" s="107">
        <v>6.6130684878658039</v>
      </c>
      <c r="H15" s="107">
        <v>4.7480102897665946</v>
      </c>
      <c r="I15" s="107">
        <v>3.2440869632387619</v>
      </c>
      <c r="J15" s="107">
        <v>1.3792224735486911</v>
      </c>
      <c r="K15" s="107">
        <v>4.1127639838939496</v>
      </c>
      <c r="L15" s="107">
        <v>3.5833856689823902</v>
      </c>
      <c r="M15" s="107">
        <v>2.2303971138861867</v>
      </c>
      <c r="N15" s="107">
        <v>9.0032941829167934E-2</v>
      </c>
      <c r="O15" s="223">
        <f t="shared" si="6"/>
        <v>7.0219838894084434</v>
      </c>
      <c r="P15" s="224">
        <f t="shared" si="7"/>
        <v>9.0032941829167934E-2</v>
      </c>
      <c r="Q15" s="297">
        <f t="shared" si="8"/>
        <v>3.7589571680971336</v>
      </c>
      <c r="R15" s="20">
        <f t="shared" si="1"/>
        <v>12</v>
      </c>
      <c r="S15" s="293" t="str">
        <f>IF(ABS(C15)&lt;8,"",IF(AND('A+C'!C15&lt;100,ABS(C15)&lt;15),"",IF(AND('A+C'!C15&lt;50,ABS(C15)&lt;30),"",C15)))</f>
        <v/>
      </c>
      <c r="T15" s="294" t="str">
        <f>IF(ABS(D15)&lt;8,"",IF(AND('A+C'!D15&lt;100,ABS(D15)&lt;15),"",IF(AND('A+C'!D15&lt;50,ABS(D15)&lt;30),"",D15)))</f>
        <v/>
      </c>
      <c r="U15" s="294" t="str">
        <f>IF(ABS(E15)&lt;8,"",IF(AND('A+C'!E15&lt;100,ABS(E15)&lt;15),"",IF(AND('A+C'!E15&lt;50,ABS(E15)&lt;30),"",E15)))</f>
        <v/>
      </c>
      <c r="V15" s="294" t="str">
        <f>IF(ABS(F15)&lt;8,"",IF(AND('A+C'!F15&lt;100,ABS(F15)&lt;15),"",IF(AND('A+C'!F15&lt;50,ABS(F15)&lt;30),"",F15)))</f>
        <v/>
      </c>
      <c r="W15" s="294" t="str">
        <f>IF(ABS(G15)&lt;8,"",IF(AND('A+C'!G15&lt;100,ABS(G15)&lt;15),"",IF(AND('A+C'!G15&lt;50,ABS(G15)&lt;30),"",G15)))</f>
        <v/>
      </c>
      <c r="X15" s="294" t="str">
        <f>IF(ABS(H15)&lt;8,"",IF(AND('A+C'!H15&lt;100,ABS(H15)&lt;15),"",IF(AND('A+C'!H15&lt;50,ABS(H15)&lt;30),"",H15)))</f>
        <v/>
      </c>
      <c r="Y15" s="294" t="str">
        <f>IF(ABS(I15)&lt;8,"",IF(AND('A+C'!I15&lt;100,ABS(I15)&lt;15),"",IF(AND('A+C'!I15&lt;50,ABS(I15)&lt;30),"",I15)))</f>
        <v/>
      </c>
      <c r="Z15" s="294" t="str">
        <f>IF(ABS(J15)&lt;8,"",IF(AND('A+C'!J15&lt;100,ABS(J15)&lt;15),"",IF(AND('A+C'!J15&lt;50,ABS(J15)&lt;30),"",J15)))</f>
        <v/>
      </c>
      <c r="AA15" s="294" t="str">
        <f>IF(ABS(K15)&lt;8,"",IF(AND('A+C'!K15&lt;100,ABS(K15)&lt;15),"",IF(AND('A+C'!K15&lt;50,ABS(K15)&lt;30),"",K15)))</f>
        <v/>
      </c>
      <c r="AB15" s="294" t="str">
        <f>IF(ABS(L15)&lt;8,"",IF(AND('A+C'!L15&lt;100,ABS(L15)&lt;15),"",IF(AND('A+C'!L15&lt;50,ABS(L15)&lt;30),"",L15)))</f>
        <v/>
      </c>
      <c r="AC15" s="294" t="str">
        <f>IF(ABS(M15)&lt;8,"",IF(AND('A+C'!M15&lt;100,ABS(M15)&lt;15),"",IF(AND('A+C'!M15&lt;50,ABS(M15)&lt;30),"",M15)))</f>
        <v/>
      </c>
      <c r="AD15" s="295" t="str">
        <f>IF(ABS(N15)&lt;8,"",IF(AND('A+C'!N15&lt;100,ABS(N15)&lt;15),"",IF(AND('A+C'!N15&lt;50,ABS(N15)&lt;30),"",N15)))</f>
        <v/>
      </c>
      <c r="AE15" s="20">
        <f t="shared" si="2"/>
        <v>0</v>
      </c>
    </row>
    <row r="16" spans="1:31" ht="19.5" customHeight="1">
      <c r="A16" s="110">
        <v>12</v>
      </c>
      <c r="B16" s="203" t="s">
        <v>14</v>
      </c>
      <c r="C16" s="106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8"/>
      <c r="O16" s="223"/>
      <c r="P16" s="224"/>
      <c r="Q16" s="297"/>
      <c r="R16" s="20">
        <f t="shared" si="1"/>
        <v>0</v>
      </c>
      <c r="S16" s="293"/>
      <c r="T16" s="294"/>
      <c r="U16" s="294" t="str">
        <f>IF(ABS(E16)&lt;8,"",IF(AND('A+C'!E16&lt;100,ABS(E16)&lt;15),"",IF(AND('A+C'!E16&lt;50,ABS(E16)&lt;30),"",E16)))</f>
        <v/>
      </c>
      <c r="V16" s="294" t="str">
        <f>IF(ABS(F16)&lt;8,"",IF(AND('A+C'!F16&lt;100,ABS(F16)&lt;15),"",IF(AND('A+C'!F16&lt;50,ABS(F16)&lt;30),"",F16)))</f>
        <v/>
      </c>
      <c r="W16" s="294" t="str">
        <f>IF(ABS(G16)&lt;8,"",IF(AND('A+C'!G16&lt;100,ABS(G16)&lt;15),"",IF(AND('A+C'!G16&lt;50,ABS(G16)&lt;30),"",G16)))</f>
        <v/>
      </c>
      <c r="X16" s="294" t="str">
        <f>IF(ABS(H16)&lt;8,"",IF(AND('A+C'!H16&lt;100,ABS(H16)&lt;15),"",IF(AND('A+C'!H16&lt;50,ABS(H16)&lt;30),"",H16)))</f>
        <v/>
      </c>
      <c r="Y16" s="294" t="str">
        <f>IF(ABS(I16)&lt;8,"",IF(AND('A+C'!I16&lt;100,ABS(I16)&lt;15),"",IF(AND('A+C'!I16&lt;50,ABS(I16)&lt;30),"",I16)))</f>
        <v/>
      </c>
      <c r="Z16" s="294" t="str">
        <f>IF(ABS(J16)&lt;8,"",IF(AND('A+C'!J16&lt;100,ABS(J16)&lt;15),"",IF(AND('A+C'!J16&lt;50,ABS(J16)&lt;30),"",J16)))</f>
        <v/>
      </c>
      <c r="AA16" s="294" t="str">
        <f>IF(ABS(K16)&lt;8,"",IF(AND('A+C'!K16&lt;100,ABS(K16)&lt;15),"",IF(AND('A+C'!K16&lt;50,ABS(K16)&lt;30),"",K16)))</f>
        <v/>
      </c>
      <c r="AB16" s="294" t="str">
        <f>IF(ABS(L16)&lt;8,"",IF(AND('A+C'!L16&lt;100,ABS(L16)&lt;15),"",IF(AND('A+C'!L16&lt;50,ABS(L16)&lt;30),"",L16)))</f>
        <v/>
      </c>
      <c r="AC16" s="294" t="str">
        <f>IF(ABS(M16)&lt;8,"",IF(AND('A+C'!M16&lt;100,ABS(M16)&lt;15),"",IF(AND('A+C'!M16&lt;50,ABS(M16)&lt;30),"",M16)))</f>
        <v/>
      </c>
      <c r="AD16" s="295" t="str">
        <f>IF(ABS(N16)&lt;8,"",IF(AND('A+C'!N16&lt;100,ABS(N16)&lt;15),"",IF(AND('A+C'!N16&lt;50,ABS(N16)&lt;30),"",N16)))</f>
        <v/>
      </c>
      <c r="AE16" s="20">
        <f t="shared" si="2"/>
        <v>0</v>
      </c>
    </row>
    <row r="17" spans="1:31" ht="19.5" customHeight="1">
      <c r="A17" s="110">
        <v>13</v>
      </c>
      <c r="B17" s="203" t="s">
        <v>15</v>
      </c>
      <c r="C17" s="106">
        <v>3.7452332509115411</v>
      </c>
      <c r="D17" s="107">
        <v>3.1643709493695082</v>
      </c>
      <c r="E17" s="107">
        <v>1.4988468365817402</v>
      </c>
      <c r="F17" s="107">
        <v>4.4567246544887267</v>
      </c>
      <c r="G17" s="107">
        <v>4.1114027455299036</v>
      </c>
      <c r="H17" s="107">
        <v>4.7304284324274812</v>
      </c>
      <c r="I17" s="107">
        <v>7.1572480201106892</v>
      </c>
      <c r="J17" s="107">
        <v>3.6880881234534808</v>
      </c>
      <c r="K17" s="107">
        <v>2.6254404596097904</v>
      </c>
      <c r="L17" s="107">
        <v>6.5557144264403968</v>
      </c>
      <c r="M17" s="107">
        <v>8.0938937475409585</v>
      </c>
      <c r="N17" s="108"/>
      <c r="O17" s="223">
        <f>MAX(C17:N17)</f>
        <v>8.0938937475409585</v>
      </c>
      <c r="P17" s="224">
        <f>MIN(C17:N17)</f>
        <v>1.4988468365817402</v>
      </c>
      <c r="Q17" s="297">
        <f>AVERAGE(C17:N17)</f>
        <v>4.5297628769512928</v>
      </c>
      <c r="R17" s="20">
        <f t="shared" si="1"/>
        <v>11</v>
      </c>
      <c r="S17" s="293" t="str">
        <f>IF(ABS(C17)&lt;8,"",IF(AND('A+C'!C17&lt;100,ABS(C17)&lt;15),"",IF(AND('A+C'!C17&lt;50,ABS(C17)&lt;30),"",C17)))</f>
        <v/>
      </c>
      <c r="T17" s="294" t="str">
        <f>IF(ABS(D17)&lt;8,"",IF(AND('A+C'!D17&lt;100,ABS(D17)&lt;15),"",IF(AND('A+C'!D17&lt;50,ABS(D17)&lt;30),"",D17)))</f>
        <v/>
      </c>
      <c r="U17" s="294" t="str">
        <f>IF(ABS(E17)&lt;8,"",IF(AND('A+C'!E17&lt;100,ABS(E17)&lt;15),"",IF(AND('A+C'!E17&lt;50,ABS(E17)&lt;30),"",E17)))</f>
        <v/>
      </c>
      <c r="V17" s="294" t="str">
        <f>IF(ABS(F17)&lt;8,"",IF(AND('A+C'!F17&lt;100,ABS(F17)&lt;15),"",IF(AND('A+C'!F17&lt;50,ABS(F17)&lt;30),"",F17)))</f>
        <v/>
      </c>
      <c r="W17" s="294" t="str">
        <f>IF(ABS(G17)&lt;8,"",IF(AND('A+C'!G17&lt;100,ABS(G17)&lt;15),"",IF(AND('A+C'!G17&lt;50,ABS(G17)&lt;30),"",G17)))</f>
        <v/>
      </c>
      <c r="X17" s="294" t="str">
        <f>IF(ABS(H17)&lt;8,"",IF(AND('A+C'!H17&lt;100,ABS(H17)&lt;15),"",IF(AND('A+C'!H17&lt;50,ABS(H17)&lt;30),"",H17)))</f>
        <v/>
      </c>
      <c r="Y17" s="294" t="str">
        <f>IF(ABS(I17)&lt;8,"",IF(AND('A+C'!I17&lt;100,ABS(I17)&lt;15),"",IF(AND('A+C'!I17&lt;50,ABS(I17)&lt;30),"",I17)))</f>
        <v/>
      </c>
      <c r="Z17" s="294" t="str">
        <f>IF(ABS(J17)&lt;8,"",IF(AND('A+C'!J17&lt;100,ABS(J17)&lt;15),"",IF(AND('A+C'!J17&lt;50,ABS(J17)&lt;30),"",J17)))</f>
        <v/>
      </c>
      <c r="AA17" s="294" t="str">
        <f>IF(ABS(K17)&lt;8,"",IF(AND('A+C'!K17&lt;100,ABS(K17)&lt;15),"",IF(AND('A+C'!K17&lt;50,ABS(K17)&lt;30),"",K17)))</f>
        <v/>
      </c>
      <c r="AB17" s="294" t="str">
        <f>IF(ABS(L17)&lt;8,"",IF(AND('A+C'!L17&lt;100,ABS(L17)&lt;15),"",IF(AND('A+C'!L17&lt;50,ABS(L17)&lt;30),"",L17)))</f>
        <v/>
      </c>
      <c r="AC17" s="294">
        <f>IF(ABS(M17)&lt;8,"",IF(AND('A+C'!M17&lt;100,ABS(M17)&lt;15),"",IF(AND('A+C'!M17&lt;50,ABS(M17)&lt;30),"",M17)))</f>
        <v>8.0938937475409585</v>
      </c>
      <c r="AD17" s="295" t="str">
        <f>IF(ABS(N17)&lt;8,"",IF(AND('A+C'!N17&lt;100,ABS(N17)&lt;15),"",IF(AND('A+C'!N17&lt;50,ABS(N17)&lt;30),"",N17)))</f>
        <v/>
      </c>
      <c r="AE17" s="20">
        <f t="shared" si="2"/>
        <v>1</v>
      </c>
    </row>
    <row r="18" spans="1:31" ht="19.5" customHeight="1">
      <c r="A18" s="110">
        <v>14</v>
      </c>
      <c r="B18" s="203" t="s">
        <v>16</v>
      </c>
      <c r="C18" s="106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8"/>
      <c r="O18" s="223"/>
      <c r="P18" s="224"/>
      <c r="Q18" s="297"/>
      <c r="R18" s="20">
        <f t="shared" si="1"/>
        <v>0</v>
      </c>
      <c r="S18" s="293"/>
      <c r="T18" s="294"/>
      <c r="U18" s="294"/>
      <c r="V18" s="294"/>
      <c r="W18" s="294"/>
      <c r="X18" s="294"/>
      <c r="Y18" s="294"/>
      <c r="Z18" s="294"/>
      <c r="AA18" s="294"/>
      <c r="AB18" s="294"/>
      <c r="AC18" s="294"/>
      <c r="AD18" s="295"/>
      <c r="AE18" s="20"/>
    </row>
    <row r="19" spans="1:31" ht="19.5" customHeight="1">
      <c r="A19" s="110">
        <v>15</v>
      </c>
      <c r="B19" s="203" t="s">
        <v>17</v>
      </c>
      <c r="C19" s="106">
        <v>-5.8417096195210068</v>
      </c>
      <c r="D19" s="107">
        <v>-14.453398995612501</v>
      </c>
      <c r="E19" s="107">
        <v>-28.780899079402058</v>
      </c>
      <c r="F19" s="107">
        <v>-17.111581185842073</v>
      </c>
      <c r="G19" s="107">
        <v>-47.588236690589078</v>
      </c>
      <c r="H19" s="107">
        <v>-11.789971500788203</v>
      </c>
      <c r="I19" s="107">
        <v>-7.4438109658455556</v>
      </c>
      <c r="J19" s="107">
        <v>-10.904490616636821</v>
      </c>
      <c r="K19" s="107">
        <v>4.0049352767189372</v>
      </c>
      <c r="L19" s="107">
        <v>5.389286086703688</v>
      </c>
      <c r="M19" s="107">
        <v>13.415906349088266</v>
      </c>
      <c r="N19" s="108">
        <v>-0.21728337615895651</v>
      </c>
      <c r="O19" s="223">
        <f t="shared" ref="O19:O29" si="9">MAX(C19:N19)</f>
        <v>13.415906349088266</v>
      </c>
      <c r="P19" s="224">
        <f t="shared" ref="P19:P29" si="10">MIN(C19:N19)</f>
        <v>-47.588236690589078</v>
      </c>
      <c r="Q19" s="297">
        <f t="shared" ref="Q19:Q29" si="11">AVERAGE(C19:N19)</f>
        <v>-10.110104526490447</v>
      </c>
      <c r="R19" s="20">
        <f t="shared" si="1"/>
        <v>12</v>
      </c>
      <c r="S19" s="293" t="str">
        <f>IF(ABS(C19)&lt;8,"",IF(AND('A+C'!C19&lt;100,ABS(C19)&lt;15),"",IF(AND('A+C'!C19&lt;50,ABS(C19)&lt;30),"",C19)))</f>
        <v/>
      </c>
      <c r="T19" s="294">
        <f>IF(ABS(D19)&lt;8,"",IF(AND('A+C'!D19&lt;100,ABS(D19)&lt;15),"",IF(AND('A+C'!D19&lt;50,ABS(D19)&lt;30),"",D19)))</f>
        <v>-14.453398995612501</v>
      </c>
      <c r="U19" s="294">
        <f>IF(ABS(E19)&lt;8,"",IF(AND('A+C'!E19&lt;100,ABS(E19)&lt;15),"",IF(AND('A+C'!E19&lt;50,ABS(E19)&lt;30),"",E19)))</f>
        <v>-28.780899079402058</v>
      </c>
      <c r="V19" s="294">
        <f>IF(ABS(F19)&lt;8,"",IF(AND('A+C'!F19&lt;100,ABS(F19)&lt;15),"",IF(AND('A+C'!F19&lt;50,ABS(F19)&lt;30),"",F19)))</f>
        <v>-17.111581185842073</v>
      </c>
      <c r="W19" s="294">
        <f>IF(ABS(G19)&lt;8,"",IF(AND('A+C'!G19&lt;100,ABS(G19)&lt;15),"",IF(AND('A+C'!G19&lt;50,ABS(G19)&lt;30),"",G19)))</f>
        <v>-47.588236690589078</v>
      </c>
      <c r="X19" s="294">
        <f>IF(ABS(H19)&lt;8,"",IF(AND('A+C'!H19&lt;100,ABS(H19)&lt;15),"",IF(AND('A+C'!H19&lt;50,ABS(H19)&lt;30),"",H19)))</f>
        <v>-11.789971500788203</v>
      </c>
      <c r="Y19" s="294" t="str">
        <f>IF(ABS(I19)&lt;8,"",IF(AND('A+C'!I19&lt;100,ABS(I19)&lt;15),"",IF(AND('A+C'!I19&lt;50,ABS(I19)&lt;30),"",I19)))</f>
        <v/>
      </c>
      <c r="Z19" s="294">
        <f>IF(ABS(J19)&lt;8,"",IF(AND('A+C'!J19&lt;100,ABS(J19)&lt;15),"",IF(AND('A+C'!J19&lt;50,ABS(J19)&lt;30),"",J19)))</f>
        <v>-10.904490616636821</v>
      </c>
      <c r="AA19" s="294" t="str">
        <f>IF(ABS(K19)&lt;8,"",IF(AND('A+C'!K19&lt;100,ABS(K19)&lt;15),"",IF(AND('A+C'!K19&lt;50,ABS(K19)&lt;30),"",K19)))</f>
        <v/>
      </c>
      <c r="AB19" s="294" t="str">
        <f>IF(ABS(L19)&lt;8,"",IF(AND('A+C'!L19&lt;100,ABS(L19)&lt;15),"",IF(AND('A+C'!L19&lt;50,ABS(L19)&lt;30),"",L19)))</f>
        <v/>
      </c>
      <c r="AC19" s="294">
        <f>IF(ABS(M19)&lt;8,"",IF(AND('A+C'!M19&lt;100,ABS(M19)&lt;15),"",IF(AND('A+C'!M19&lt;50,ABS(M19)&lt;30),"",M19)))</f>
        <v>13.415906349088266</v>
      </c>
      <c r="AD19" s="295" t="str">
        <f>IF(ABS(N19)&lt;8,"",IF(AND('A+C'!N19&lt;100,ABS(N19)&lt;15),"",IF(AND('A+C'!N19&lt;50,ABS(N19)&lt;30),"",N19)))</f>
        <v/>
      </c>
      <c r="AE19" s="20">
        <f t="shared" ref="AE19:AE56" si="12">COUNT(S19:AD19)</f>
        <v>7</v>
      </c>
    </row>
    <row r="20" spans="1:31" ht="19.5" customHeight="1">
      <c r="A20" s="110">
        <v>16</v>
      </c>
      <c r="B20" s="203" t="s">
        <v>18</v>
      </c>
      <c r="C20" s="106">
        <v>12.557981314331963</v>
      </c>
      <c r="D20" s="107">
        <v>-17.772778962436476</v>
      </c>
      <c r="E20" s="107">
        <v>-5.3185890773636926</v>
      </c>
      <c r="F20" s="107">
        <v>-26.428099564263626</v>
      </c>
      <c r="G20" s="107">
        <v>-0.59133608053093623</v>
      </c>
      <c r="H20" s="107">
        <v>-36.958129439276739</v>
      </c>
      <c r="I20" s="107">
        <v>4.7158385565973839</v>
      </c>
      <c r="J20" s="107">
        <v>-2.6160992309937465</v>
      </c>
      <c r="K20" s="107">
        <v>7.9867777348366973</v>
      </c>
      <c r="L20" s="107">
        <v>2.2042196712407778</v>
      </c>
      <c r="M20" s="107">
        <v>-3.7434842901916254</v>
      </c>
      <c r="N20" s="108">
        <v>-0.83699298485110718</v>
      </c>
      <c r="O20" s="223">
        <f t="shared" si="9"/>
        <v>12.557981314331963</v>
      </c>
      <c r="P20" s="224">
        <f t="shared" si="10"/>
        <v>-36.958129439276739</v>
      </c>
      <c r="Q20" s="297">
        <f t="shared" si="11"/>
        <v>-5.56672436274176</v>
      </c>
      <c r="R20" s="20">
        <f t="shared" si="1"/>
        <v>12</v>
      </c>
      <c r="S20" s="293">
        <f>IF(ABS(C20)&lt;8,"",IF(AND('A+C'!C20&lt;100,ABS(C20)&lt;15),"",IF(AND('A+C'!C20&lt;50,ABS(C20)&lt;30),"",C20)))</f>
        <v>12.557981314331963</v>
      </c>
      <c r="T20" s="294">
        <f>IF(ABS(D20)&lt;8,"",IF(AND('A+C'!D20&lt;100,ABS(D20)&lt;15),"",IF(AND('A+C'!D20&lt;50,ABS(D20)&lt;30),"",D20)))</f>
        <v>-17.772778962436476</v>
      </c>
      <c r="U20" s="294" t="str">
        <f>IF(ABS(E20)&lt;8,"",IF(AND('A+C'!E20&lt;100,ABS(E20)&lt;15),"",IF(AND('A+C'!E20&lt;50,ABS(E20)&lt;30),"",E20)))</f>
        <v/>
      </c>
      <c r="V20" s="294">
        <f>IF(ABS(F20)&lt;8,"",IF(AND('A+C'!F20&lt;100,ABS(F20)&lt;15),"",IF(AND('A+C'!F20&lt;50,ABS(F20)&lt;30),"",F20)))</f>
        <v>-26.428099564263626</v>
      </c>
      <c r="W20" s="294" t="str">
        <f>IF(ABS(G20)&lt;8,"",IF(AND('A+C'!G20&lt;100,ABS(G20)&lt;15),"",IF(AND('A+C'!G20&lt;50,ABS(G20)&lt;30),"",G20)))</f>
        <v/>
      </c>
      <c r="X20" s="294">
        <f>IF(ABS(H20)&lt;8,"",IF(AND('A+C'!H20&lt;100,ABS(H20)&lt;15),"",IF(AND('A+C'!H20&lt;50,ABS(H20)&lt;30),"",H20)))</f>
        <v>-36.958129439276739</v>
      </c>
      <c r="Y20" s="294" t="str">
        <f>IF(ABS(I20)&lt;8,"",IF(AND('A+C'!I20&lt;100,ABS(I20)&lt;15),"",IF(AND('A+C'!I20&lt;50,ABS(I20)&lt;30),"",I20)))</f>
        <v/>
      </c>
      <c r="Z20" s="294" t="str">
        <f>IF(ABS(J20)&lt;8,"",IF(AND('A+C'!J20&lt;100,ABS(J20)&lt;15),"",IF(AND('A+C'!J20&lt;50,ABS(J20)&lt;30),"",J20)))</f>
        <v/>
      </c>
      <c r="AA20" s="294" t="str">
        <f>IF(ABS(K20)&lt;8,"",IF(AND('A+C'!K20&lt;100,ABS(K20)&lt;15),"",IF(AND('A+C'!K20&lt;50,ABS(K20)&lt;30),"",K20)))</f>
        <v/>
      </c>
      <c r="AB20" s="294" t="str">
        <f>IF(ABS(L20)&lt;8,"",IF(AND('A+C'!L20&lt;100,ABS(L20)&lt;15),"",IF(AND('A+C'!L20&lt;50,ABS(L20)&lt;30),"",L20)))</f>
        <v/>
      </c>
      <c r="AC20" s="294" t="str">
        <f>IF(ABS(M20)&lt;8,"",IF(AND('A+C'!M20&lt;100,ABS(M20)&lt;15),"",IF(AND('A+C'!M20&lt;50,ABS(M20)&lt;30),"",M20)))</f>
        <v/>
      </c>
      <c r="AD20" s="295" t="str">
        <f>IF(ABS(N20)&lt;8,"",IF(AND('A+C'!N20&lt;100,ABS(N20)&lt;15),"",IF(AND('A+C'!N20&lt;50,ABS(N20)&lt;30),"",N20)))</f>
        <v/>
      </c>
      <c r="AE20" s="20">
        <f t="shared" si="12"/>
        <v>4</v>
      </c>
    </row>
    <row r="21" spans="1:31" ht="19.5" customHeight="1">
      <c r="A21" s="110">
        <v>17</v>
      </c>
      <c r="B21" s="203" t="s">
        <v>19</v>
      </c>
      <c r="C21" s="106">
        <v>-4.4920177360383652E-2</v>
      </c>
      <c r="D21" s="107">
        <v>2.5680875706073256</v>
      </c>
      <c r="E21" s="107">
        <v>-5.63545056444958</v>
      </c>
      <c r="F21" s="107">
        <v>-3.2103536946080573</v>
      </c>
      <c r="G21" s="107">
        <v>1.8945605356786683</v>
      </c>
      <c r="H21" s="107">
        <v>6.2726853625918046</v>
      </c>
      <c r="I21" s="107">
        <v>2.1998204402441708</v>
      </c>
      <c r="J21" s="107">
        <v>18.693359834142068</v>
      </c>
      <c r="K21" s="107">
        <v>6.5566196296896688</v>
      </c>
      <c r="L21" s="107">
        <v>2.8579475449715734</v>
      </c>
      <c r="M21" s="107">
        <v>-1.6034791106160033</v>
      </c>
      <c r="N21" s="108">
        <v>0.93749513483070535</v>
      </c>
      <c r="O21" s="223">
        <f t="shared" si="9"/>
        <v>18.693359834142068</v>
      </c>
      <c r="P21" s="224">
        <f t="shared" si="10"/>
        <v>-5.63545056444958</v>
      </c>
      <c r="Q21" s="297">
        <f t="shared" si="11"/>
        <v>2.6238643754768303</v>
      </c>
      <c r="R21" s="20">
        <f t="shared" si="1"/>
        <v>12</v>
      </c>
      <c r="S21" s="293" t="str">
        <f>IF(ABS(C21)&lt;8,"",IF(AND('A+C'!C21&lt;100,ABS(C21)&lt;15),"",IF(AND('A+C'!C21&lt;50,ABS(C21)&lt;30),"",C21)))</f>
        <v/>
      </c>
      <c r="T21" s="294" t="str">
        <f>IF(ABS(D21)&lt;8,"",IF(AND('A+C'!D21&lt;100,ABS(D21)&lt;15),"",IF(AND('A+C'!D21&lt;50,ABS(D21)&lt;30),"",D21)))</f>
        <v/>
      </c>
      <c r="U21" s="294" t="str">
        <f>IF(ABS(E21)&lt;8,"",IF(AND('A+C'!E21&lt;100,ABS(E21)&lt;15),"",IF(AND('A+C'!E21&lt;50,ABS(E21)&lt;30),"",E21)))</f>
        <v/>
      </c>
      <c r="V21" s="294" t="str">
        <f>IF(ABS(F21)&lt;8,"",IF(AND('A+C'!F21&lt;100,ABS(F21)&lt;15),"",IF(AND('A+C'!F21&lt;50,ABS(F21)&lt;30),"",F21)))</f>
        <v/>
      </c>
      <c r="W21" s="294" t="str">
        <f>IF(ABS(G21)&lt;8,"",IF(AND('A+C'!G21&lt;100,ABS(G21)&lt;15),"",IF(AND('A+C'!G21&lt;50,ABS(G21)&lt;30),"",G21)))</f>
        <v/>
      </c>
      <c r="X21" s="294" t="str">
        <f>IF(ABS(H21)&lt;8,"",IF(AND('A+C'!H21&lt;100,ABS(H21)&lt;15),"",IF(AND('A+C'!H21&lt;50,ABS(H21)&lt;30),"",H21)))</f>
        <v/>
      </c>
      <c r="Y21" s="294" t="str">
        <f>IF(ABS(I21)&lt;8,"",IF(AND('A+C'!I21&lt;100,ABS(I21)&lt;15),"",IF(AND('A+C'!I21&lt;50,ABS(I21)&lt;30),"",I21)))</f>
        <v/>
      </c>
      <c r="Z21" s="294">
        <f>IF(ABS(J21)&lt;8,"",IF(AND('A+C'!J21&lt;100,ABS(J21)&lt;15),"",IF(AND('A+C'!J21&lt;50,ABS(J21)&lt;30),"",J21)))</f>
        <v>18.693359834142068</v>
      </c>
      <c r="AA21" s="294" t="str">
        <f>IF(ABS(K21)&lt;8,"",IF(AND('A+C'!K21&lt;100,ABS(K21)&lt;15),"",IF(AND('A+C'!K21&lt;50,ABS(K21)&lt;30),"",K21)))</f>
        <v/>
      </c>
      <c r="AB21" s="294" t="str">
        <f>IF(ABS(L21)&lt;8,"",IF(AND('A+C'!L21&lt;100,ABS(L21)&lt;15),"",IF(AND('A+C'!L21&lt;50,ABS(L21)&lt;30),"",L21)))</f>
        <v/>
      </c>
      <c r="AC21" s="294" t="str">
        <f>IF(ABS(M21)&lt;8,"",IF(AND('A+C'!M21&lt;100,ABS(M21)&lt;15),"",IF(AND('A+C'!M21&lt;50,ABS(M21)&lt;30),"",M21)))</f>
        <v/>
      </c>
      <c r="AD21" s="295" t="str">
        <f>IF(ABS(N21)&lt;8,"",IF(AND('A+C'!N21&lt;100,ABS(N21)&lt;15),"",IF(AND('A+C'!N21&lt;50,ABS(N21)&lt;30),"",N21)))</f>
        <v/>
      </c>
      <c r="AE21" s="20">
        <f t="shared" si="12"/>
        <v>1</v>
      </c>
    </row>
    <row r="22" spans="1:31" ht="19.5" customHeight="1">
      <c r="A22" s="110">
        <v>18</v>
      </c>
      <c r="B22" s="203" t="s">
        <v>20</v>
      </c>
      <c r="C22" s="106">
        <v>-3.2363125022661818</v>
      </c>
      <c r="D22" s="107">
        <v>-6.0987288775800099</v>
      </c>
      <c r="E22" s="107">
        <v>-9.9525552674919595</v>
      </c>
      <c r="F22" s="107">
        <v>9.336617393739024</v>
      </c>
      <c r="G22" s="107">
        <v>16.214578521687926</v>
      </c>
      <c r="H22" s="107">
        <v>2.6417044986537146</v>
      </c>
      <c r="I22" s="107">
        <v>-3.2424230355067611</v>
      </c>
      <c r="J22" s="107">
        <v>4.9765755010781927</v>
      </c>
      <c r="K22" s="107">
        <v>-7.5670446590061937</v>
      </c>
      <c r="L22" s="107">
        <v>6.3222456759837051</v>
      </c>
      <c r="M22" s="107">
        <v>-4.7198120914646449</v>
      </c>
      <c r="N22" s="108">
        <v>1.1122399693166145</v>
      </c>
      <c r="O22" s="223">
        <f t="shared" si="9"/>
        <v>16.214578521687926</v>
      </c>
      <c r="P22" s="224">
        <f t="shared" si="10"/>
        <v>-9.9525552674919595</v>
      </c>
      <c r="Q22" s="297">
        <f t="shared" si="11"/>
        <v>0.48225709392861876</v>
      </c>
      <c r="R22" s="20">
        <f t="shared" si="1"/>
        <v>12</v>
      </c>
      <c r="S22" s="293" t="str">
        <f>IF(ABS(C22)&lt;8,"",IF(AND('A+C'!C22&lt;100,ABS(C22)&lt;15),"",IF(AND('A+C'!C22&lt;50,ABS(C22)&lt;30),"",C22)))</f>
        <v/>
      </c>
      <c r="T22" s="294" t="str">
        <f>IF(ABS(D22)&lt;8,"",IF(AND('A+C'!D22&lt;100,ABS(D22)&lt;15),"",IF(AND('A+C'!D22&lt;50,ABS(D22)&lt;30),"",D22)))</f>
        <v/>
      </c>
      <c r="U22" s="294">
        <f>IF(ABS(E22)&lt;8,"",IF(AND('A+C'!E22&lt;100,ABS(E22)&lt;15),"",IF(AND('A+C'!E22&lt;50,ABS(E22)&lt;30),"",E22)))</f>
        <v>-9.9525552674919595</v>
      </c>
      <c r="V22" s="294">
        <f>IF(ABS(F22)&lt;8,"",IF(AND('A+C'!F22&lt;100,ABS(F22)&lt;15),"",IF(AND('A+C'!F22&lt;50,ABS(F22)&lt;30),"",F22)))</f>
        <v>9.336617393739024</v>
      </c>
      <c r="W22" s="294">
        <f>IF(ABS(G22)&lt;8,"",IF(AND('A+C'!G22&lt;100,ABS(G22)&lt;15),"",IF(AND('A+C'!G22&lt;50,ABS(G22)&lt;30),"",G22)))</f>
        <v>16.214578521687926</v>
      </c>
      <c r="X22" s="294" t="str">
        <f>IF(ABS(H22)&lt;8,"",IF(AND('A+C'!H22&lt;100,ABS(H22)&lt;15),"",IF(AND('A+C'!H22&lt;50,ABS(H22)&lt;30),"",H22)))</f>
        <v/>
      </c>
      <c r="Y22" s="294" t="str">
        <f>IF(ABS(I22)&lt;8,"",IF(AND('A+C'!I22&lt;100,ABS(I22)&lt;15),"",IF(AND('A+C'!I22&lt;50,ABS(I22)&lt;30),"",I22)))</f>
        <v/>
      </c>
      <c r="Z22" s="294" t="str">
        <f>IF(ABS(J22)&lt;8,"",IF(AND('A+C'!J22&lt;100,ABS(J22)&lt;15),"",IF(AND('A+C'!J22&lt;50,ABS(J22)&lt;30),"",J22)))</f>
        <v/>
      </c>
      <c r="AA22" s="294" t="str">
        <f>IF(ABS(K22)&lt;8,"",IF(AND('A+C'!K22&lt;100,ABS(K22)&lt;15),"",IF(AND('A+C'!K22&lt;50,ABS(K22)&lt;30),"",K22)))</f>
        <v/>
      </c>
      <c r="AB22" s="294" t="str">
        <f>IF(ABS(L22)&lt;8,"",IF(AND('A+C'!L22&lt;100,ABS(L22)&lt;15),"",IF(AND('A+C'!L22&lt;50,ABS(L22)&lt;30),"",L22)))</f>
        <v/>
      </c>
      <c r="AC22" s="294" t="str">
        <f>IF(ABS(M22)&lt;8,"",IF(AND('A+C'!M22&lt;100,ABS(M22)&lt;15),"",IF(AND('A+C'!M22&lt;50,ABS(M22)&lt;30),"",M22)))</f>
        <v/>
      </c>
      <c r="AD22" s="295" t="str">
        <f>IF(ABS(N22)&lt;8,"",IF(AND('A+C'!N22&lt;100,ABS(N22)&lt;15),"",IF(AND('A+C'!N22&lt;50,ABS(N22)&lt;30),"",N22)))</f>
        <v/>
      </c>
      <c r="AE22" s="20">
        <f t="shared" si="12"/>
        <v>3</v>
      </c>
    </row>
    <row r="23" spans="1:31" ht="19.5" customHeight="1">
      <c r="A23" s="110">
        <v>19</v>
      </c>
      <c r="B23" s="203" t="s">
        <v>21</v>
      </c>
      <c r="C23" s="106">
        <v>1.2193606831882633</v>
      </c>
      <c r="D23" s="107">
        <v>3.58196375895491</v>
      </c>
      <c r="E23" s="107">
        <v>2.6682680364062556</v>
      </c>
      <c r="F23" s="107">
        <v>6.4941496850273914</v>
      </c>
      <c r="G23" s="107">
        <v>2.1357733847903266</v>
      </c>
      <c r="H23" s="107">
        <v>4.8131723907099708</v>
      </c>
      <c r="I23" s="107">
        <v>7.7980992685431252</v>
      </c>
      <c r="J23" s="107">
        <v>4.8272709608892734</v>
      </c>
      <c r="K23" s="107">
        <v>6.1718076205832118</v>
      </c>
      <c r="L23" s="107">
        <v>6.5009121420983389</v>
      </c>
      <c r="M23" s="107">
        <v>8.233931883505301</v>
      </c>
      <c r="N23" s="108">
        <v>3.7592943350790549</v>
      </c>
      <c r="O23" s="223">
        <f t="shared" si="9"/>
        <v>8.233931883505301</v>
      </c>
      <c r="P23" s="224">
        <f t="shared" si="10"/>
        <v>1.2193606831882633</v>
      </c>
      <c r="Q23" s="297">
        <f t="shared" si="11"/>
        <v>4.8503336791479512</v>
      </c>
      <c r="R23" s="20">
        <f t="shared" si="1"/>
        <v>12</v>
      </c>
      <c r="S23" s="293" t="str">
        <f>IF(ABS(C23)&lt;8,"",IF(AND('A+C'!C23&lt;100,ABS(C23)&lt;15),"",IF(AND('A+C'!C23&lt;50,ABS(C23)&lt;30),"",C23)))</f>
        <v/>
      </c>
      <c r="T23" s="294" t="str">
        <f>IF(ABS(D23)&lt;8,"",IF(AND('A+C'!D23&lt;100,ABS(D23)&lt;15),"",IF(AND('A+C'!D23&lt;50,ABS(D23)&lt;30),"",D23)))</f>
        <v/>
      </c>
      <c r="U23" s="294" t="str">
        <f>IF(ABS(E23)&lt;8,"",IF(AND('A+C'!E23&lt;100,ABS(E23)&lt;15),"",IF(AND('A+C'!E23&lt;50,ABS(E23)&lt;30),"",E23)))</f>
        <v/>
      </c>
      <c r="V23" s="294" t="str">
        <f>IF(ABS(F23)&lt;8,"",IF(AND('A+C'!F23&lt;100,ABS(F23)&lt;15),"",IF(AND('A+C'!F23&lt;50,ABS(F23)&lt;30),"",F23)))</f>
        <v/>
      </c>
      <c r="W23" s="294" t="str">
        <f>IF(ABS(G23)&lt;8,"",IF(AND('A+C'!G23&lt;100,ABS(G23)&lt;15),"",IF(AND('A+C'!G23&lt;50,ABS(G23)&lt;30),"",G23)))</f>
        <v/>
      </c>
      <c r="X23" s="294" t="str">
        <f>IF(ABS(H23)&lt;8,"",IF(AND('A+C'!H23&lt;100,ABS(H23)&lt;15),"",IF(AND('A+C'!H23&lt;50,ABS(H23)&lt;30),"",H23)))</f>
        <v/>
      </c>
      <c r="Y23" s="294" t="str">
        <f>IF(ABS(I23)&lt;8,"",IF(AND('A+C'!I23&lt;100,ABS(I23)&lt;15),"",IF(AND('A+C'!I23&lt;50,ABS(I23)&lt;30),"",I23)))</f>
        <v/>
      </c>
      <c r="Z23" s="294" t="str">
        <f>IF(ABS(J23)&lt;8,"",IF(AND('A+C'!J23&lt;100,ABS(J23)&lt;15),"",IF(AND('A+C'!J23&lt;50,ABS(J23)&lt;30),"",J23)))</f>
        <v/>
      </c>
      <c r="AA23" s="294" t="str">
        <f>IF(ABS(K23)&lt;8,"",IF(AND('A+C'!K23&lt;100,ABS(K23)&lt;15),"",IF(AND('A+C'!K23&lt;50,ABS(K23)&lt;30),"",K23)))</f>
        <v/>
      </c>
      <c r="AB23" s="294" t="str">
        <f>IF(ABS(L23)&lt;8,"",IF(AND('A+C'!L23&lt;100,ABS(L23)&lt;15),"",IF(AND('A+C'!L23&lt;50,ABS(L23)&lt;30),"",L23)))</f>
        <v/>
      </c>
      <c r="AC23" s="294">
        <f>IF(ABS(M23)&lt;8,"",IF(AND('A+C'!M23&lt;100,ABS(M23)&lt;15),"",IF(AND('A+C'!M23&lt;50,ABS(M23)&lt;30),"",M23)))</f>
        <v>8.233931883505301</v>
      </c>
      <c r="AD23" s="295" t="str">
        <f>IF(ABS(N23)&lt;8,"",IF(AND('A+C'!N23&lt;100,ABS(N23)&lt;15),"",IF(AND('A+C'!N23&lt;50,ABS(N23)&lt;30),"",N23)))</f>
        <v/>
      </c>
      <c r="AE23" s="20">
        <f t="shared" si="12"/>
        <v>1</v>
      </c>
    </row>
    <row r="24" spans="1:31" ht="19.5" customHeight="1">
      <c r="A24" s="110">
        <v>20</v>
      </c>
      <c r="B24" s="203" t="s">
        <v>22</v>
      </c>
      <c r="C24" s="106">
        <v>-1.7588730443995428</v>
      </c>
      <c r="D24" s="107">
        <v>-2.6038212559880898</v>
      </c>
      <c r="E24" s="107">
        <v>-0.6807936439377732</v>
      </c>
      <c r="F24" s="107">
        <v>-1.0763845168754187</v>
      </c>
      <c r="G24" s="107">
        <v>-2.059330698787416</v>
      </c>
      <c r="H24" s="107">
        <v>-0.64762240959895467</v>
      </c>
      <c r="I24" s="107">
        <v>-6.039282154420798</v>
      </c>
      <c r="J24" s="107">
        <v>-3.7967324276143413</v>
      </c>
      <c r="K24" s="107">
        <v>0.76884360004239105</v>
      </c>
      <c r="L24" s="107">
        <v>-2.0528977868465916</v>
      </c>
      <c r="M24" s="107">
        <v>-2.8840613750262403</v>
      </c>
      <c r="N24" s="108">
        <v>-3.2571229636910202</v>
      </c>
      <c r="O24" s="223">
        <f t="shared" si="9"/>
        <v>0.76884360004239105</v>
      </c>
      <c r="P24" s="224">
        <f t="shared" si="10"/>
        <v>-6.039282154420798</v>
      </c>
      <c r="Q24" s="297">
        <f t="shared" si="11"/>
        <v>-2.1740065564286497</v>
      </c>
      <c r="R24" s="20">
        <f t="shared" si="1"/>
        <v>12</v>
      </c>
      <c r="S24" s="293" t="str">
        <f>IF(ABS(C24)&lt;8,"",IF(AND('A+C'!C24&lt;100,ABS(C24)&lt;15),"",IF(AND('A+C'!C24&lt;50,ABS(C24)&lt;30),"",C24)))</f>
        <v/>
      </c>
      <c r="T24" s="294" t="str">
        <f>IF(ABS(D24)&lt;8,"",IF(AND('A+C'!D24&lt;100,ABS(D24)&lt;15),"",IF(AND('A+C'!D24&lt;50,ABS(D24)&lt;30),"",D24)))</f>
        <v/>
      </c>
      <c r="U24" s="294" t="str">
        <f>IF(ABS(E24)&lt;8,"",IF(AND('A+C'!E24&lt;100,ABS(E24)&lt;15),"",IF(AND('A+C'!E24&lt;50,ABS(E24)&lt;30),"",E24)))</f>
        <v/>
      </c>
      <c r="V24" s="294" t="str">
        <f>IF(ABS(F24)&lt;8,"",IF(AND('A+C'!F24&lt;100,ABS(F24)&lt;15),"",IF(AND('A+C'!F24&lt;50,ABS(F24)&lt;30),"",F24)))</f>
        <v/>
      </c>
      <c r="W24" s="294" t="str">
        <f>IF(ABS(G24)&lt;8,"",IF(AND('A+C'!G24&lt;100,ABS(G24)&lt;15),"",IF(AND('A+C'!G24&lt;50,ABS(G24)&lt;30),"",G24)))</f>
        <v/>
      </c>
      <c r="X24" s="294" t="str">
        <f>IF(ABS(H24)&lt;8,"",IF(AND('A+C'!H24&lt;100,ABS(H24)&lt;15),"",IF(AND('A+C'!H24&lt;50,ABS(H24)&lt;30),"",H24)))</f>
        <v/>
      </c>
      <c r="Y24" s="294" t="str">
        <f>IF(ABS(I24)&lt;8,"",IF(AND('A+C'!I24&lt;100,ABS(I24)&lt;15),"",IF(AND('A+C'!I24&lt;50,ABS(I24)&lt;30),"",I24)))</f>
        <v/>
      </c>
      <c r="Z24" s="294" t="str">
        <f>IF(ABS(J24)&lt;8,"",IF(AND('A+C'!J24&lt;100,ABS(J24)&lt;15),"",IF(AND('A+C'!J24&lt;50,ABS(J24)&lt;30),"",J24)))</f>
        <v/>
      </c>
      <c r="AA24" s="294" t="str">
        <f>IF(ABS(K24)&lt;8,"",IF(AND('A+C'!K24&lt;100,ABS(K24)&lt;15),"",IF(AND('A+C'!K24&lt;50,ABS(K24)&lt;30),"",K24)))</f>
        <v/>
      </c>
      <c r="AB24" s="294" t="str">
        <f>IF(ABS(L24)&lt;8,"",IF(AND('A+C'!L24&lt;100,ABS(L24)&lt;15),"",IF(AND('A+C'!L24&lt;50,ABS(L24)&lt;30),"",L24)))</f>
        <v/>
      </c>
      <c r="AC24" s="294" t="str">
        <f>IF(ABS(M24)&lt;8,"",IF(AND('A+C'!M24&lt;100,ABS(M24)&lt;15),"",IF(AND('A+C'!M24&lt;50,ABS(M24)&lt;30),"",M24)))</f>
        <v/>
      </c>
      <c r="AD24" s="295" t="str">
        <f>IF(ABS(N24)&lt;8,"",IF(AND('A+C'!N24&lt;100,ABS(N24)&lt;15),"",IF(AND('A+C'!N24&lt;50,ABS(N24)&lt;30),"",N24)))</f>
        <v/>
      </c>
      <c r="AE24" s="20">
        <f t="shared" si="12"/>
        <v>0</v>
      </c>
    </row>
    <row r="25" spans="1:31" ht="19.5" customHeight="1">
      <c r="A25" s="124">
        <v>21</v>
      </c>
      <c r="B25" s="207" t="s">
        <v>23</v>
      </c>
      <c r="C25" s="162">
        <v>-12.930386252977337</v>
      </c>
      <c r="D25" s="159">
        <v>-10.563687645311692</v>
      </c>
      <c r="E25" s="159">
        <v>-16.537605766744882</v>
      </c>
      <c r="F25" s="159">
        <v>-21.73143551408079</v>
      </c>
      <c r="G25" s="159">
        <v>-22.537526336220445</v>
      </c>
      <c r="H25" s="159">
        <v>-10.485637494991257</v>
      </c>
      <c r="I25" s="159">
        <v>-14.072117644460613</v>
      </c>
      <c r="J25" s="159">
        <v>-19.898009513805235</v>
      </c>
      <c r="K25" s="159">
        <v>-13.544014780004261</v>
      </c>
      <c r="L25" s="159">
        <v>-14.17433668976437</v>
      </c>
      <c r="M25" s="159">
        <v>-25.27627648813867</v>
      </c>
      <c r="N25" s="161">
        <v>-18.543344791097482</v>
      </c>
      <c r="O25" s="232">
        <f t="shared" si="9"/>
        <v>-10.485637494991257</v>
      </c>
      <c r="P25" s="233">
        <f t="shared" si="10"/>
        <v>-25.27627648813867</v>
      </c>
      <c r="Q25" s="298">
        <f t="shared" si="11"/>
        <v>-16.691198243133087</v>
      </c>
      <c r="R25" s="20">
        <f t="shared" si="1"/>
        <v>12</v>
      </c>
      <c r="S25" s="293">
        <f>IF(ABS(C25)&lt;8,"",IF(AND('A+C'!C25&lt;100,ABS(C25)&lt;15),"",IF(AND('A+C'!C25&lt;50,ABS(C25)&lt;30),"",C25)))</f>
        <v>-12.930386252977337</v>
      </c>
      <c r="T25" s="294">
        <f>IF(ABS(D25)&lt;8,"",IF(AND('A+C'!D25&lt;100,ABS(D25)&lt;15),"",IF(AND('A+C'!D25&lt;50,ABS(D25)&lt;30),"",D25)))</f>
        <v>-10.563687645311692</v>
      </c>
      <c r="U25" s="294">
        <f>IF(ABS(E25)&lt;8,"",IF(AND('A+C'!E25&lt;100,ABS(E25)&lt;15),"",IF(AND('A+C'!E25&lt;50,ABS(E25)&lt;30),"",E25)))</f>
        <v>-16.537605766744882</v>
      </c>
      <c r="V25" s="294">
        <f>IF(ABS(F25)&lt;8,"",IF(AND('A+C'!F25&lt;100,ABS(F25)&lt;15),"",IF(AND('A+C'!F25&lt;50,ABS(F25)&lt;30),"",F25)))</f>
        <v>-21.73143551408079</v>
      </c>
      <c r="W25" s="294">
        <f>IF(ABS(G25)&lt;8,"",IF(AND('A+C'!G25&lt;100,ABS(G25)&lt;15),"",IF(AND('A+C'!G25&lt;50,ABS(G25)&lt;30),"",G25)))</f>
        <v>-22.537526336220445</v>
      </c>
      <c r="X25" s="294">
        <f>IF(ABS(H25)&lt;8,"",IF(AND('A+C'!H25&lt;100,ABS(H25)&lt;15),"",IF(AND('A+C'!H25&lt;50,ABS(H25)&lt;30),"",H25)))</f>
        <v>-10.485637494991257</v>
      </c>
      <c r="Y25" s="294">
        <f>IF(ABS(I25)&lt;8,"",IF(AND('A+C'!I25&lt;100,ABS(I25)&lt;15),"",IF(AND('A+C'!I25&lt;50,ABS(I25)&lt;30),"",I25)))</f>
        <v>-14.072117644460613</v>
      </c>
      <c r="Z25" s="294">
        <f>IF(ABS(J25)&lt;8,"",IF(AND('A+C'!J25&lt;100,ABS(J25)&lt;15),"",IF(AND('A+C'!J25&lt;50,ABS(J25)&lt;30),"",J25)))</f>
        <v>-19.898009513805235</v>
      </c>
      <c r="AA25" s="294">
        <f>IF(ABS(K25)&lt;8,"",IF(AND('A+C'!K25&lt;100,ABS(K25)&lt;15),"",IF(AND('A+C'!K25&lt;50,ABS(K25)&lt;30),"",K25)))</f>
        <v>-13.544014780004261</v>
      </c>
      <c r="AB25" s="294">
        <f>IF(ABS(L25)&lt;8,"",IF(AND('A+C'!L25&lt;100,ABS(L25)&lt;15),"",IF(AND('A+C'!L25&lt;50,ABS(L25)&lt;30),"",L25)))</f>
        <v>-14.17433668976437</v>
      </c>
      <c r="AC25" s="294">
        <f>IF(ABS(M25)&lt;8,"",IF(AND('A+C'!M25&lt;100,ABS(M25)&lt;15),"",IF(AND('A+C'!M25&lt;50,ABS(M25)&lt;30),"",M25)))</f>
        <v>-25.27627648813867</v>
      </c>
      <c r="AD25" s="295">
        <f>IF(ABS(N25)&lt;8,"",IF(AND('A+C'!N25&lt;100,ABS(N25)&lt;15),"",IF(AND('A+C'!N25&lt;50,ABS(N25)&lt;30),"",N25)))</f>
        <v>-18.543344791097482</v>
      </c>
      <c r="AE25" s="20">
        <f t="shared" si="12"/>
        <v>12</v>
      </c>
    </row>
    <row r="26" spans="1:31" ht="19.5" customHeight="1">
      <c r="A26" s="163">
        <v>22</v>
      </c>
      <c r="B26" s="215" t="s">
        <v>24</v>
      </c>
      <c r="C26" s="109">
        <v>4.5922871838017532</v>
      </c>
      <c r="D26" s="167">
        <v>-1.6923799111592457</v>
      </c>
      <c r="E26" s="167">
        <v>-4.277406560096126</v>
      </c>
      <c r="F26" s="167">
        <v>5.746608807521028</v>
      </c>
      <c r="G26" s="167">
        <v>9.7969179840001797</v>
      </c>
      <c r="H26" s="167">
        <v>2.5774465163766962</v>
      </c>
      <c r="I26" s="167">
        <v>-0.22443599528887198</v>
      </c>
      <c r="J26" s="167">
        <v>3.2090718359663657</v>
      </c>
      <c r="K26" s="167">
        <v>-1.3146736796945067</v>
      </c>
      <c r="L26" s="167">
        <v>1.4989951941995274</v>
      </c>
      <c r="M26" s="167">
        <v>1.4841927701335369</v>
      </c>
      <c r="N26" s="168">
        <v>6.1587940401405579</v>
      </c>
      <c r="O26" s="226">
        <f t="shared" si="9"/>
        <v>9.7969179840001797</v>
      </c>
      <c r="P26" s="227">
        <f t="shared" si="10"/>
        <v>-4.277406560096126</v>
      </c>
      <c r="Q26" s="292">
        <f t="shared" si="11"/>
        <v>2.2962848488250742</v>
      </c>
      <c r="R26" s="20">
        <f t="shared" si="1"/>
        <v>12</v>
      </c>
      <c r="S26" s="293" t="str">
        <f>IF(ABS(C26)&lt;8,"",IF(AND('A+C'!C26&lt;100,ABS(C26)&lt;15),"",IF(AND('A+C'!C26&lt;50,ABS(C26)&lt;30),"",C26)))</f>
        <v/>
      </c>
      <c r="T26" s="294" t="str">
        <f>IF(ABS(D26)&lt;8,"",IF(AND('A+C'!D26&lt;100,ABS(D26)&lt;15),"",IF(AND('A+C'!D26&lt;50,ABS(D26)&lt;30),"",D26)))</f>
        <v/>
      </c>
      <c r="U26" s="294" t="str">
        <f>IF(ABS(E26)&lt;8,"",IF(AND('A+C'!E26&lt;100,ABS(E26)&lt;15),"",IF(AND('A+C'!E26&lt;50,ABS(E26)&lt;30),"",E26)))</f>
        <v/>
      </c>
      <c r="V26" s="294" t="str">
        <f>IF(ABS(F26)&lt;8,"",IF(AND('A+C'!F26&lt;100,ABS(F26)&lt;15),"",IF(AND('A+C'!F26&lt;50,ABS(F26)&lt;30),"",F26)))</f>
        <v/>
      </c>
      <c r="W26" s="294">
        <f>IF(ABS(G26)&lt;8,"",IF(AND('A+C'!G26&lt;100,ABS(G26)&lt;15),"",IF(AND('A+C'!G26&lt;50,ABS(G26)&lt;30),"",G26)))</f>
        <v>9.7969179840001797</v>
      </c>
      <c r="X26" s="294" t="str">
        <f>IF(ABS(H26)&lt;8,"",IF(AND('A+C'!H26&lt;100,ABS(H26)&lt;15),"",IF(AND('A+C'!H26&lt;50,ABS(H26)&lt;30),"",H26)))</f>
        <v/>
      </c>
      <c r="Y26" s="294" t="str">
        <f>IF(ABS(I26)&lt;8,"",IF(AND('A+C'!I26&lt;100,ABS(I26)&lt;15),"",IF(AND('A+C'!I26&lt;50,ABS(I26)&lt;30),"",I26)))</f>
        <v/>
      </c>
      <c r="Z26" s="294" t="str">
        <f>IF(ABS(J26)&lt;8,"",IF(AND('A+C'!J26&lt;100,ABS(J26)&lt;15),"",IF(AND('A+C'!J26&lt;50,ABS(J26)&lt;30),"",J26)))</f>
        <v/>
      </c>
      <c r="AA26" s="294" t="str">
        <f>IF(ABS(K26)&lt;8,"",IF(AND('A+C'!K26&lt;100,ABS(K26)&lt;15),"",IF(AND('A+C'!K26&lt;50,ABS(K26)&lt;30),"",K26)))</f>
        <v/>
      </c>
      <c r="AB26" s="294" t="str">
        <f>IF(ABS(L26)&lt;8,"",IF(AND('A+C'!L26&lt;100,ABS(L26)&lt;15),"",IF(AND('A+C'!L26&lt;50,ABS(L26)&lt;30),"",L26)))</f>
        <v/>
      </c>
      <c r="AC26" s="294" t="str">
        <f>IF(ABS(M26)&lt;8,"",IF(AND('A+C'!M26&lt;100,ABS(M26)&lt;15),"",IF(AND('A+C'!M26&lt;50,ABS(M26)&lt;30),"",M26)))</f>
        <v/>
      </c>
      <c r="AD26" s="295" t="str">
        <f>IF(ABS(N26)&lt;8,"",IF(AND('A+C'!N26&lt;100,ABS(N26)&lt;15),"",IF(AND('A+C'!N26&lt;50,ABS(N26)&lt;30),"",N26)))</f>
        <v/>
      </c>
      <c r="AE26" s="20">
        <f t="shared" si="12"/>
        <v>1</v>
      </c>
    </row>
    <row r="27" spans="1:31" ht="19.5" customHeight="1">
      <c r="A27" s="110">
        <v>23</v>
      </c>
      <c r="B27" s="203" t="s">
        <v>25</v>
      </c>
      <c r="C27" s="106">
        <v>1.7913926766429098</v>
      </c>
      <c r="D27" s="107">
        <v>-0.32356641135182518</v>
      </c>
      <c r="E27" s="107">
        <v>-1.3920595027357263</v>
      </c>
      <c r="F27" s="107">
        <v>0.66735743475794196</v>
      </c>
      <c r="G27" s="107">
        <v>1.7044848762266724</v>
      </c>
      <c r="H27" s="107">
        <v>-1.2287837074164769</v>
      </c>
      <c r="I27" s="107">
        <v>-0.35645765688194803</v>
      </c>
      <c r="J27" s="107">
        <v>0.74760405957703335</v>
      </c>
      <c r="K27" s="107">
        <v>1.0927099482156253</v>
      </c>
      <c r="L27" s="107">
        <v>1.4928592846362985</v>
      </c>
      <c r="M27" s="107">
        <v>0.17012495696575355</v>
      </c>
      <c r="N27" s="108">
        <v>4.2244730660032674</v>
      </c>
      <c r="O27" s="223">
        <f t="shared" si="9"/>
        <v>4.2244730660032674</v>
      </c>
      <c r="P27" s="224">
        <f t="shared" si="10"/>
        <v>-1.3920595027357263</v>
      </c>
      <c r="Q27" s="297">
        <f t="shared" si="11"/>
        <v>0.71584491871996059</v>
      </c>
      <c r="R27" s="20">
        <f t="shared" si="1"/>
        <v>12</v>
      </c>
      <c r="S27" s="293" t="str">
        <f>IF(ABS(C27)&lt;8,"",IF(AND('A+C'!C27&lt;100,ABS(C27)&lt;15),"",IF(AND('A+C'!C27&lt;50,ABS(C27)&lt;30),"",C27)))</f>
        <v/>
      </c>
      <c r="T27" s="294" t="str">
        <f>IF(ABS(D27)&lt;8,"",IF(AND('A+C'!D27&lt;100,ABS(D27)&lt;15),"",IF(AND('A+C'!D27&lt;50,ABS(D27)&lt;30),"",D27)))</f>
        <v/>
      </c>
      <c r="U27" s="294" t="str">
        <f>IF(ABS(E27)&lt;8,"",IF(AND('A+C'!E27&lt;100,ABS(E27)&lt;15),"",IF(AND('A+C'!E27&lt;50,ABS(E27)&lt;30),"",E27)))</f>
        <v/>
      </c>
      <c r="V27" s="294" t="str">
        <f>IF(ABS(F27)&lt;8,"",IF(AND('A+C'!F27&lt;100,ABS(F27)&lt;15),"",IF(AND('A+C'!F27&lt;50,ABS(F27)&lt;30),"",F27)))</f>
        <v/>
      </c>
      <c r="W27" s="294" t="str">
        <f>IF(ABS(G27)&lt;8,"",IF(AND('A+C'!G27&lt;100,ABS(G27)&lt;15),"",IF(AND('A+C'!G27&lt;50,ABS(G27)&lt;30),"",G27)))</f>
        <v/>
      </c>
      <c r="X27" s="294" t="str">
        <f>IF(ABS(H27)&lt;8,"",IF(AND('A+C'!H27&lt;100,ABS(H27)&lt;15),"",IF(AND('A+C'!H27&lt;50,ABS(H27)&lt;30),"",H27)))</f>
        <v/>
      </c>
      <c r="Y27" s="294" t="str">
        <f>IF(ABS(I27)&lt;8,"",IF(AND('A+C'!I27&lt;100,ABS(I27)&lt;15),"",IF(AND('A+C'!I27&lt;50,ABS(I27)&lt;30),"",I27)))</f>
        <v/>
      </c>
      <c r="Z27" s="294" t="str">
        <f>IF(ABS(J27)&lt;8,"",IF(AND('A+C'!J27&lt;100,ABS(J27)&lt;15),"",IF(AND('A+C'!J27&lt;50,ABS(J27)&lt;30),"",J27)))</f>
        <v/>
      </c>
      <c r="AA27" s="294" t="str">
        <f>IF(ABS(K27)&lt;8,"",IF(AND('A+C'!K27&lt;100,ABS(K27)&lt;15),"",IF(AND('A+C'!K27&lt;50,ABS(K27)&lt;30),"",K27)))</f>
        <v/>
      </c>
      <c r="AB27" s="294" t="str">
        <f>IF(ABS(L27)&lt;8,"",IF(AND('A+C'!L27&lt;100,ABS(L27)&lt;15),"",IF(AND('A+C'!L27&lt;50,ABS(L27)&lt;30),"",L27)))</f>
        <v/>
      </c>
      <c r="AC27" s="294" t="str">
        <f>IF(ABS(M27)&lt;8,"",IF(AND('A+C'!M27&lt;100,ABS(M27)&lt;15),"",IF(AND('A+C'!M27&lt;50,ABS(M27)&lt;30),"",M27)))</f>
        <v/>
      </c>
      <c r="AD27" s="295" t="str">
        <f>IF(ABS(N27)&lt;8,"",IF(AND('A+C'!N27&lt;100,ABS(N27)&lt;15),"",IF(AND('A+C'!N27&lt;50,ABS(N27)&lt;30),"",N27)))</f>
        <v/>
      </c>
      <c r="AE27" s="20">
        <f t="shared" si="12"/>
        <v>0</v>
      </c>
    </row>
    <row r="28" spans="1:31" ht="19.5" customHeight="1">
      <c r="A28" s="110">
        <v>24</v>
      </c>
      <c r="B28" s="203" t="s">
        <v>27</v>
      </c>
      <c r="C28" s="106">
        <v>0.4154516269314068</v>
      </c>
      <c r="D28" s="107">
        <v>-4.6166767644849731</v>
      </c>
      <c r="E28" s="107">
        <v>-5.3193323424270815</v>
      </c>
      <c r="F28" s="107">
        <v>-12.129701650836282</v>
      </c>
      <c r="G28" s="107">
        <v>-9.9327100945068736</v>
      </c>
      <c r="H28" s="107">
        <v>-10.255996518781952</v>
      </c>
      <c r="I28" s="107">
        <v>-4.1184398418332471</v>
      </c>
      <c r="J28" s="107">
        <v>-1.7486427328831702</v>
      </c>
      <c r="K28" s="107">
        <v>-0.62212924307498085</v>
      </c>
      <c r="L28" s="107">
        <v>-1.3387470460868993</v>
      </c>
      <c r="M28" s="107">
        <v>-0.36157564659684444</v>
      </c>
      <c r="N28" s="108">
        <v>1.1401511547830585</v>
      </c>
      <c r="O28" s="223">
        <f t="shared" si="9"/>
        <v>1.1401511547830585</v>
      </c>
      <c r="P28" s="224">
        <f t="shared" si="10"/>
        <v>-12.129701650836282</v>
      </c>
      <c r="Q28" s="297">
        <f t="shared" si="11"/>
        <v>-4.0740290916498205</v>
      </c>
      <c r="R28" s="20">
        <f t="shared" si="1"/>
        <v>12</v>
      </c>
      <c r="S28" s="293" t="str">
        <f>IF(ABS(C28)&lt;8,"",IF(AND('A+C'!C28&lt;100,ABS(C28)&lt;15),"",IF(AND('A+C'!C28&lt;50,ABS(C28)&lt;30),"",C28)))</f>
        <v/>
      </c>
      <c r="T28" s="294" t="str">
        <f>IF(ABS(D28)&lt;8,"",IF(AND('A+C'!D28&lt;100,ABS(D28)&lt;15),"",IF(AND('A+C'!D28&lt;50,ABS(D28)&lt;30),"",D28)))</f>
        <v/>
      </c>
      <c r="U28" s="294" t="str">
        <f>IF(ABS(E28)&lt;8,"",IF(AND('A+C'!E28&lt;100,ABS(E28)&lt;15),"",IF(AND('A+C'!E28&lt;50,ABS(E28)&lt;30),"",E28)))</f>
        <v/>
      </c>
      <c r="V28" s="294" t="str">
        <f>IF(ABS(F28)&lt;8,"",IF(AND('A+C'!F28&lt;100,ABS(F28)&lt;15),"",IF(AND('A+C'!F28&lt;50,ABS(F28)&lt;30),"",F28)))</f>
        <v/>
      </c>
      <c r="W28" s="294" t="str">
        <f>IF(ABS(G28)&lt;8,"",IF(AND('A+C'!G28&lt;100,ABS(G28)&lt;15),"",IF(AND('A+C'!G28&lt;50,ABS(G28)&lt;30),"",G28)))</f>
        <v/>
      </c>
      <c r="X28" s="294" t="str">
        <f>IF(ABS(H28)&lt;8,"",IF(AND('A+C'!H28&lt;100,ABS(H28)&lt;15),"",IF(AND('A+C'!H28&lt;50,ABS(H28)&lt;30),"",H28)))</f>
        <v/>
      </c>
      <c r="Y28" s="294" t="str">
        <f>IF(ABS(I28)&lt;8,"",IF(AND('A+C'!I28&lt;100,ABS(I28)&lt;15),"",IF(AND('A+C'!I28&lt;50,ABS(I28)&lt;30),"",I28)))</f>
        <v/>
      </c>
      <c r="Z28" s="294" t="str">
        <f>IF(ABS(J28)&lt;8,"",IF(AND('A+C'!J28&lt;100,ABS(J28)&lt;15),"",IF(AND('A+C'!J28&lt;50,ABS(J28)&lt;30),"",J28)))</f>
        <v/>
      </c>
      <c r="AA28" s="294" t="str">
        <f>IF(ABS(K28)&lt;8,"",IF(AND('A+C'!K28&lt;100,ABS(K28)&lt;15),"",IF(AND('A+C'!K28&lt;50,ABS(K28)&lt;30),"",K28)))</f>
        <v/>
      </c>
      <c r="AB28" s="294" t="str">
        <f>IF(ABS(L28)&lt;8,"",IF(AND('A+C'!L28&lt;100,ABS(L28)&lt;15),"",IF(AND('A+C'!L28&lt;50,ABS(L28)&lt;30),"",L28)))</f>
        <v/>
      </c>
      <c r="AC28" s="294" t="str">
        <f>IF(ABS(M28)&lt;8,"",IF(AND('A+C'!M28&lt;100,ABS(M28)&lt;15),"",IF(AND('A+C'!M28&lt;50,ABS(M28)&lt;30),"",M28)))</f>
        <v/>
      </c>
      <c r="AD28" s="295" t="str">
        <f>IF(ABS(N28)&lt;8,"",IF(AND('A+C'!N28&lt;100,ABS(N28)&lt;15),"",IF(AND('A+C'!N28&lt;50,ABS(N28)&lt;30),"",N28)))</f>
        <v/>
      </c>
      <c r="AE28" s="20">
        <f t="shared" si="12"/>
        <v>0</v>
      </c>
    </row>
    <row r="29" spans="1:31" ht="19.5" customHeight="1">
      <c r="A29" s="110">
        <v>25</v>
      </c>
      <c r="B29" s="203" t="s">
        <v>28</v>
      </c>
      <c r="C29" s="106">
        <v>22.972201337034633</v>
      </c>
      <c r="D29" s="107">
        <v>-2.8550261606685714</v>
      </c>
      <c r="E29" s="107">
        <v>-11.004749833616827</v>
      </c>
      <c r="F29" s="107">
        <v>-6.7061594604192827</v>
      </c>
      <c r="G29" s="107">
        <v>-1.203045101578492</v>
      </c>
      <c r="H29" s="107">
        <v>10.293360690516257</v>
      </c>
      <c r="I29" s="107">
        <v>1.9416643096531143</v>
      </c>
      <c r="J29" s="107">
        <v>0.45355961272227219</v>
      </c>
      <c r="K29" s="107">
        <v>1.5478879756073869</v>
      </c>
      <c r="L29" s="107">
        <v>2.8960712168048639</v>
      </c>
      <c r="M29" s="107">
        <v>2.8185611765784699</v>
      </c>
      <c r="N29" s="108">
        <v>2.5505404889107446</v>
      </c>
      <c r="O29" s="223">
        <f t="shared" si="9"/>
        <v>22.972201337034633</v>
      </c>
      <c r="P29" s="224">
        <f t="shared" si="10"/>
        <v>-11.004749833616827</v>
      </c>
      <c r="Q29" s="297">
        <f t="shared" si="11"/>
        <v>1.9754055209620471</v>
      </c>
      <c r="R29" s="20">
        <f t="shared" si="1"/>
        <v>12</v>
      </c>
      <c r="S29" s="293">
        <f>IF(ABS(C29)&lt;8,"",IF(AND('A+C'!C29&lt;100,ABS(C29)&lt;15),"",IF(AND('A+C'!C29&lt;50,ABS(C29)&lt;30),"",C29)))</f>
        <v>22.972201337034633</v>
      </c>
      <c r="T29" s="294" t="str">
        <f>IF(ABS(D29)&lt;8,"",IF(AND('A+C'!D29&lt;100,ABS(D29)&lt;15),"",IF(AND('A+C'!D29&lt;50,ABS(D29)&lt;30),"",D29)))</f>
        <v/>
      </c>
      <c r="U29" s="294">
        <f>IF(ABS(E29)&lt;8,"",IF(AND('A+C'!E29&lt;100,ABS(E29)&lt;15),"",IF(AND('A+C'!E29&lt;50,ABS(E29)&lt;30),"",E29)))</f>
        <v>-11.004749833616827</v>
      </c>
      <c r="V29" s="294" t="str">
        <f>IF(ABS(F29)&lt;8,"",IF(AND('A+C'!F29&lt;100,ABS(F29)&lt;15),"",IF(AND('A+C'!F29&lt;50,ABS(F29)&lt;30),"",F29)))</f>
        <v/>
      </c>
      <c r="W29" s="294" t="str">
        <f>IF(ABS(G29)&lt;8,"",IF(AND('A+C'!G29&lt;100,ABS(G29)&lt;15),"",IF(AND('A+C'!G29&lt;50,ABS(G29)&lt;30),"",G29)))</f>
        <v/>
      </c>
      <c r="X29" s="294">
        <f>IF(ABS(H29)&lt;8,"",IF(AND('A+C'!H29&lt;100,ABS(H29)&lt;15),"",IF(AND('A+C'!H29&lt;50,ABS(H29)&lt;30),"",H29)))</f>
        <v>10.293360690516257</v>
      </c>
      <c r="Y29" s="294" t="str">
        <f>IF(ABS(I29)&lt;8,"",IF(AND('A+C'!I29&lt;100,ABS(I29)&lt;15),"",IF(AND('A+C'!I29&lt;50,ABS(I29)&lt;30),"",I29)))</f>
        <v/>
      </c>
      <c r="Z29" s="294" t="str">
        <f>IF(ABS(J29)&lt;8,"",IF(AND('A+C'!J29&lt;100,ABS(J29)&lt;15),"",IF(AND('A+C'!J29&lt;50,ABS(J29)&lt;30),"",J29)))</f>
        <v/>
      </c>
      <c r="AA29" s="294" t="str">
        <f>IF(ABS(K29)&lt;8,"",IF(AND('A+C'!K29&lt;100,ABS(K29)&lt;15),"",IF(AND('A+C'!K29&lt;50,ABS(K29)&lt;30),"",K29)))</f>
        <v/>
      </c>
      <c r="AB29" s="294" t="str">
        <f>IF(ABS(L29)&lt;8,"",IF(AND('A+C'!L29&lt;100,ABS(L29)&lt;15),"",IF(AND('A+C'!L29&lt;50,ABS(L29)&lt;30),"",L29)))</f>
        <v/>
      </c>
      <c r="AC29" s="294" t="str">
        <f>IF(ABS(M29)&lt;8,"",IF(AND('A+C'!M29&lt;100,ABS(M29)&lt;15),"",IF(AND('A+C'!M29&lt;50,ABS(M29)&lt;30),"",M29)))</f>
        <v/>
      </c>
      <c r="AD29" s="295" t="str">
        <f>IF(ABS(N29)&lt;8,"",IF(AND('A+C'!N29&lt;100,ABS(N29)&lt;15),"",IF(AND('A+C'!N29&lt;50,ABS(N29)&lt;30),"",N29)))</f>
        <v/>
      </c>
      <c r="AE29" s="20">
        <f t="shared" si="12"/>
        <v>3</v>
      </c>
    </row>
    <row r="30" spans="1:31" ht="19.5" customHeight="1">
      <c r="A30" s="110">
        <v>26</v>
      </c>
      <c r="B30" s="203" t="s">
        <v>29</v>
      </c>
      <c r="C30" s="106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8"/>
      <c r="O30" s="223"/>
      <c r="P30" s="224"/>
      <c r="Q30" s="297"/>
      <c r="R30" s="20">
        <f t="shared" si="1"/>
        <v>0</v>
      </c>
      <c r="S30" s="293"/>
      <c r="T30" s="294" t="str">
        <f>IF(ABS(D30)&lt;8,"",IF(AND('A+C'!D30&lt;100,ABS(D30)&lt;15),"",IF(AND('A+C'!D30&lt;50,ABS(D30)&lt;30),"",D30)))</f>
        <v/>
      </c>
      <c r="U30" s="294" t="str">
        <f>IF(ABS(E30)&lt;8,"",IF(AND('A+C'!E30&lt;100,ABS(E30)&lt;15),"",IF(AND('A+C'!E30&lt;50,ABS(E30)&lt;30),"",E30)))</f>
        <v/>
      </c>
      <c r="V30" s="294" t="str">
        <f>IF(ABS(F30)&lt;8,"",IF(AND('A+C'!F30&lt;100,ABS(F30)&lt;15),"",IF(AND('A+C'!F30&lt;50,ABS(F30)&lt;30),"",F30)))</f>
        <v/>
      </c>
      <c r="W30" s="294" t="str">
        <f>IF(ABS(G30)&lt;8,"",IF(AND('A+C'!G30&lt;100,ABS(G30)&lt;15),"",IF(AND('A+C'!G30&lt;50,ABS(G30)&lt;30),"",G30)))</f>
        <v/>
      </c>
      <c r="X30" s="294" t="str">
        <f>IF(ABS(H30)&lt;8,"",IF(AND('A+C'!H30&lt;100,ABS(H30)&lt;15),"",IF(AND('A+C'!H30&lt;50,ABS(H30)&lt;30),"",H30)))</f>
        <v/>
      </c>
      <c r="Y30" s="294" t="str">
        <f>IF(ABS(I30)&lt;8,"",IF(AND('A+C'!I30&lt;100,ABS(I30)&lt;15),"",IF(AND('A+C'!I30&lt;50,ABS(I30)&lt;30),"",I30)))</f>
        <v/>
      </c>
      <c r="Z30" s="294" t="str">
        <f>IF(ABS(J30)&lt;8,"",IF(AND('A+C'!J30&lt;100,ABS(J30)&lt;15),"",IF(AND('A+C'!J30&lt;50,ABS(J30)&lt;30),"",J30)))</f>
        <v/>
      </c>
      <c r="AA30" s="294" t="str">
        <f>IF(ABS(K30)&lt;8,"",IF(AND('A+C'!K30&lt;100,ABS(K30)&lt;15),"",IF(AND('A+C'!K30&lt;50,ABS(K30)&lt;30),"",K30)))</f>
        <v/>
      </c>
      <c r="AB30" s="294" t="str">
        <f>IF(ABS(L30)&lt;8,"",IF(AND('A+C'!L30&lt;100,ABS(L30)&lt;15),"",IF(AND('A+C'!L30&lt;50,ABS(L30)&lt;30),"",L30)))</f>
        <v/>
      </c>
      <c r="AC30" s="294" t="str">
        <f>IF(ABS(M30)&lt;8,"",IF(AND('A+C'!M30&lt;100,ABS(M30)&lt;15),"",IF(AND('A+C'!M30&lt;50,ABS(M30)&lt;30),"",M30)))</f>
        <v/>
      </c>
      <c r="AD30" s="295" t="str">
        <f>IF(ABS(N30)&lt;8,"",IF(AND('A+C'!N30&lt;100,ABS(N30)&lt;15),"",IF(AND('A+C'!N30&lt;50,ABS(N30)&lt;30),"",N30)))</f>
        <v/>
      </c>
      <c r="AE30" s="20">
        <f t="shared" si="12"/>
        <v>0</v>
      </c>
    </row>
    <row r="31" spans="1:31" ht="19.5" customHeight="1">
      <c r="A31" s="110">
        <v>27</v>
      </c>
      <c r="B31" s="203" t="s">
        <v>30</v>
      </c>
      <c r="C31" s="106">
        <v>9.3649077991779155</v>
      </c>
      <c r="D31" s="107">
        <v>2.4637986767062201</v>
      </c>
      <c r="E31" s="107">
        <v>-0.72308656772766189</v>
      </c>
      <c r="F31" s="107">
        <v>5.0690380407917717</v>
      </c>
      <c r="G31" s="107">
        <v>4.1978969761532108</v>
      </c>
      <c r="H31" s="107">
        <v>5.765935419800873</v>
      </c>
      <c r="I31" s="107">
        <v>3.2555899738071576</v>
      </c>
      <c r="J31" s="107">
        <v>0.26903419849384475</v>
      </c>
      <c r="K31" s="107"/>
      <c r="L31" s="107">
        <v>9.546720768823926</v>
      </c>
      <c r="M31" s="107">
        <v>2.3322102516907299</v>
      </c>
      <c r="N31" s="108">
        <v>4.3555611789111905</v>
      </c>
      <c r="O31" s="223">
        <f t="shared" ref="O31:O51" si="13">MAX(C31:N31)</f>
        <v>9.546720768823926</v>
      </c>
      <c r="P31" s="224">
        <f t="shared" ref="P31:P51" si="14">MIN(C31:N31)</f>
        <v>-0.72308656772766189</v>
      </c>
      <c r="Q31" s="297">
        <f t="shared" ref="Q31:Q51" si="15">AVERAGE(C31:N31)</f>
        <v>4.1725097015117436</v>
      </c>
      <c r="R31" s="20">
        <f t="shared" si="1"/>
        <v>11</v>
      </c>
      <c r="S31" s="293" t="str">
        <f>IF(ABS(C31)&lt;8,"",IF(AND('A+C'!C31&lt;100,ABS(C31)&lt;15),"",IF(AND('A+C'!C31&lt;50,ABS(C31)&lt;30),"",C31)))</f>
        <v/>
      </c>
      <c r="T31" s="294" t="str">
        <f>IF(ABS(D31)&lt;8,"",IF(AND('A+C'!D31&lt;100,ABS(D31)&lt;15),"",IF(AND('A+C'!D31&lt;50,ABS(D31)&lt;30),"",D31)))</f>
        <v/>
      </c>
      <c r="U31" s="294" t="str">
        <f>IF(ABS(E31)&lt;8,"",IF(AND('A+C'!E31&lt;100,ABS(E31)&lt;15),"",IF(AND('A+C'!E31&lt;50,ABS(E31)&lt;30),"",E31)))</f>
        <v/>
      </c>
      <c r="V31" s="294" t="str">
        <f>IF(ABS(F31)&lt;8,"",IF(AND('A+C'!F31&lt;100,ABS(F31)&lt;15),"",IF(AND('A+C'!F31&lt;50,ABS(F31)&lt;30),"",F31)))</f>
        <v/>
      </c>
      <c r="W31" s="294" t="str">
        <f>IF(ABS(G31)&lt;8,"",IF(AND('A+C'!G31&lt;100,ABS(G31)&lt;15),"",IF(AND('A+C'!G31&lt;50,ABS(G31)&lt;30),"",G31)))</f>
        <v/>
      </c>
      <c r="X31" s="294" t="str">
        <f>IF(ABS(H31)&lt;8,"",IF(AND('A+C'!H31&lt;100,ABS(H31)&lt;15),"",IF(AND('A+C'!H31&lt;50,ABS(H31)&lt;30),"",H31)))</f>
        <v/>
      </c>
      <c r="Y31" s="294" t="str">
        <f>IF(ABS(I31)&lt;8,"",IF(AND('A+C'!I31&lt;100,ABS(I31)&lt;15),"",IF(AND('A+C'!I31&lt;50,ABS(I31)&lt;30),"",I31)))</f>
        <v/>
      </c>
      <c r="Z31" s="294" t="str">
        <f>IF(ABS(J31)&lt;8,"",IF(AND('A+C'!J31&lt;100,ABS(J31)&lt;15),"",IF(AND('A+C'!J31&lt;50,ABS(J31)&lt;30),"",J31)))</f>
        <v/>
      </c>
      <c r="AA31" s="294" t="str">
        <f>IF(ABS(K31)&lt;8,"",IF(AND('A+C'!K31&lt;100,ABS(K31)&lt;15),"",IF(AND('A+C'!K31&lt;50,ABS(K31)&lt;30),"",K31)))</f>
        <v/>
      </c>
      <c r="AB31" s="294">
        <f>IF(ABS(L31)&lt;8,"",IF(AND('A+C'!L31&lt;100,ABS(L31)&lt;15),"",IF(AND('A+C'!L31&lt;50,ABS(L31)&lt;30),"",L31)))</f>
        <v>9.546720768823926</v>
      </c>
      <c r="AC31" s="294" t="str">
        <f>IF(ABS(M31)&lt;8,"",IF(AND('A+C'!M31&lt;100,ABS(M31)&lt;15),"",IF(AND('A+C'!M31&lt;50,ABS(M31)&lt;30),"",M31)))</f>
        <v/>
      </c>
      <c r="AD31" s="295" t="str">
        <f>IF(ABS(N31)&lt;8,"",IF(AND('A+C'!N31&lt;100,ABS(N31)&lt;15),"",IF(AND('A+C'!N31&lt;50,ABS(N31)&lt;30),"",N31)))</f>
        <v/>
      </c>
      <c r="AE31" s="20">
        <f t="shared" si="12"/>
        <v>1</v>
      </c>
    </row>
    <row r="32" spans="1:31" ht="19.5" customHeight="1">
      <c r="A32" s="110">
        <v>28</v>
      </c>
      <c r="B32" s="203" t="s">
        <v>31</v>
      </c>
      <c r="C32" s="106">
        <v>35.348859856502301</v>
      </c>
      <c r="D32" s="107">
        <v>19.309661977851697</v>
      </c>
      <c r="E32" s="107">
        <v>11.136539581240056</v>
      </c>
      <c r="F32" s="107">
        <v>8.1941751322644709</v>
      </c>
      <c r="G32" s="107">
        <v>15.423234601008325</v>
      </c>
      <c r="H32" s="107">
        <v>11.069823043942995</v>
      </c>
      <c r="I32" s="107">
        <v>19.751183181414397</v>
      </c>
      <c r="J32" s="107">
        <v>16.615982543882517</v>
      </c>
      <c r="K32" s="107">
        <v>10.311728212937222</v>
      </c>
      <c r="L32" s="107">
        <v>13.42565484261714</v>
      </c>
      <c r="M32" s="107">
        <v>15.167834587244714</v>
      </c>
      <c r="N32" s="108">
        <v>10.144698254296053</v>
      </c>
      <c r="O32" s="223">
        <f t="shared" si="13"/>
        <v>35.348859856502301</v>
      </c>
      <c r="P32" s="224">
        <f t="shared" si="14"/>
        <v>8.1941751322644709</v>
      </c>
      <c r="Q32" s="297">
        <f t="shared" si="15"/>
        <v>15.491614651266827</v>
      </c>
      <c r="R32" s="20">
        <f t="shared" si="1"/>
        <v>12</v>
      </c>
      <c r="S32" s="293">
        <f>IF(ABS(C32)&lt;8,"",IF(AND('A+C'!C32&lt;100,ABS(C32)&lt;15),"",IF(AND('A+C'!C32&lt;50,ABS(C32)&lt;30),"",C32)))</f>
        <v>35.348859856502301</v>
      </c>
      <c r="T32" s="294">
        <f>IF(ABS(D32)&lt;8,"",IF(AND('A+C'!D32&lt;100,ABS(D32)&lt;15),"",IF(AND('A+C'!D32&lt;50,ABS(D32)&lt;30),"",D32)))</f>
        <v>19.309661977851697</v>
      </c>
      <c r="U32" s="294">
        <f>IF(ABS(E32)&lt;8,"",IF(AND('A+C'!E32&lt;100,ABS(E32)&lt;15),"",IF(AND('A+C'!E32&lt;50,ABS(E32)&lt;30),"",E32)))</f>
        <v>11.136539581240056</v>
      </c>
      <c r="V32" s="294">
        <f>IF(ABS(F32)&lt;8,"",IF(AND('A+C'!F32&lt;100,ABS(F32)&lt;15),"",IF(AND('A+C'!F32&lt;50,ABS(F32)&lt;30),"",F32)))</f>
        <v>8.1941751322644709</v>
      </c>
      <c r="W32" s="294">
        <f>IF(ABS(G32)&lt;8,"",IF(AND('A+C'!G32&lt;100,ABS(G32)&lt;15),"",IF(AND('A+C'!G32&lt;50,ABS(G32)&lt;30),"",G32)))</f>
        <v>15.423234601008325</v>
      </c>
      <c r="X32" s="294">
        <f>IF(ABS(H32)&lt;8,"",IF(AND('A+C'!H32&lt;100,ABS(H32)&lt;15),"",IF(AND('A+C'!H32&lt;50,ABS(H32)&lt;30),"",H32)))</f>
        <v>11.069823043942995</v>
      </c>
      <c r="Y32" s="294">
        <f>IF(ABS(I32)&lt;8,"",IF(AND('A+C'!I32&lt;100,ABS(I32)&lt;15),"",IF(AND('A+C'!I32&lt;50,ABS(I32)&lt;30),"",I32)))</f>
        <v>19.751183181414397</v>
      </c>
      <c r="Z32" s="294">
        <f>IF(ABS(J32)&lt;8,"",IF(AND('A+C'!J32&lt;100,ABS(J32)&lt;15),"",IF(AND('A+C'!J32&lt;50,ABS(J32)&lt;30),"",J32)))</f>
        <v>16.615982543882517</v>
      </c>
      <c r="AA32" s="294">
        <f>IF(ABS(K32)&lt;8,"",IF(AND('A+C'!K32&lt;100,ABS(K32)&lt;15),"",IF(AND('A+C'!K32&lt;50,ABS(K32)&lt;30),"",K32)))</f>
        <v>10.311728212937222</v>
      </c>
      <c r="AB32" s="294">
        <f>IF(ABS(L32)&lt;8,"",IF(AND('A+C'!L32&lt;100,ABS(L32)&lt;15),"",IF(AND('A+C'!L32&lt;50,ABS(L32)&lt;30),"",L32)))</f>
        <v>13.42565484261714</v>
      </c>
      <c r="AC32" s="294">
        <f>IF(ABS(M32)&lt;8,"",IF(AND('A+C'!M32&lt;100,ABS(M32)&lt;15),"",IF(AND('A+C'!M32&lt;50,ABS(M32)&lt;30),"",M32)))</f>
        <v>15.167834587244714</v>
      </c>
      <c r="AD32" s="295">
        <f>IF(ABS(N32)&lt;8,"",IF(AND('A+C'!N32&lt;100,ABS(N32)&lt;15),"",IF(AND('A+C'!N32&lt;50,ABS(N32)&lt;30),"",N32)))</f>
        <v>10.144698254296053</v>
      </c>
      <c r="AE32" s="20">
        <f t="shared" si="12"/>
        <v>12</v>
      </c>
    </row>
    <row r="33" spans="1:31" ht="19.5" customHeight="1">
      <c r="A33" s="110">
        <v>29</v>
      </c>
      <c r="B33" s="203" t="s">
        <v>32</v>
      </c>
      <c r="C33" s="106"/>
      <c r="D33" s="107"/>
      <c r="E33" s="107"/>
      <c r="F33" s="107"/>
      <c r="G33" s="107"/>
      <c r="H33" s="107"/>
      <c r="I33" s="107"/>
      <c r="J33" s="107">
        <v>-5.2037015090393615</v>
      </c>
      <c r="K33" s="107"/>
      <c r="L33" s="107">
        <v>-0.34176112501863382</v>
      </c>
      <c r="M33" s="107">
        <v>-1.1933572686964296</v>
      </c>
      <c r="N33" s="108">
        <v>3.6211495965874083</v>
      </c>
      <c r="O33" s="223">
        <f t="shared" si="13"/>
        <v>3.6211495965874083</v>
      </c>
      <c r="P33" s="224">
        <f t="shared" si="14"/>
        <v>-5.2037015090393615</v>
      </c>
      <c r="Q33" s="297">
        <f t="shared" si="15"/>
        <v>-0.77941757654175403</v>
      </c>
      <c r="R33" s="20">
        <f t="shared" si="1"/>
        <v>4</v>
      </c>
      <c r="S33" s="293" t="str">
        <f>IF(ABS(C33)&lt;8,"",IF(AND('A+C'!C33&lt;100,ABS(C33)&lt;15),"",IF(AND('A+C'!C33&lt;50,ABS(C33)&lt;30),"",C33)))</f>
        <v/>
      </c>
      <c r="T33" s="294" t="str">
        <f>IF(ABS(D33)&lt;8,"",IF(AND('A+C'!D33&lt;100,ABS(D33)&lt;15),"",IF(AND('A+C'!D33&lt;50,ABS(D33)&lt;30),"",D33)))</f>
        <v/>
      </c>
      <c r="U33" s="294" t="str">
        <f>IF(ABS(E33)&lt;8,"",IF(AND('A+C'!E33&lt;100,ABS(E33)&lt;15),"",IF(AND('A+C'!E33&lt;50,ABS(E33)&lt;30),"",E33)))</f>
        <v/>
      </c>
      <c r="V33" s="294" t="str">
        <f>IF(ABS(F33)&lt;8,"",IF(AND('A+C'!F33&lt;100,ABS(F33)&lt;15),"",IF(AND('A+C'!F33&lt;50,ABS(F33)&lt;30),"",F33)))</f>
        <v/>
      </c>
      <c r="W33" s="294" t="str">
        <f>IF(ABS(G33)&lt;8,"",IF(AND('A+C'!G33&lt;100,ABS(G33)&lt;15),"",IF(AND('A+C'!G33&lt;50,ABS(G33)&lt;30),"",G33)))</f>
        <v/>
      </c>
      <c r="X33" s="294" t="str">
        <f>IF(ABS(H33)&lt;8,"",IF(AND('A+C'!H33&lt;100,ABS(H33)&lt;15),"",IF(AND('A+C'!H33&lt;50,ABS(H33)&lt;30),"",H33)))</f>
        <v/>
      </c>
      <c r="Y33" s="294" t="str">
        <f>IF(ABS(I33)&lt;8,"",IF(AND('A+C'!I33&lt;100,ABS(I33)&lt;15),"",IF(AND('A+C'!I33&lt;50,ABS(I33)&lt;30),"",I33)))</f>
        <v/>
      </c>
      <c r="Z33" s="294" t="str">
        <f>IF(ABS(J33)&lt;8,"",IF(AND('A+C'!J33&lt;100,ABS(J33)&lt;15),"",IF(AND('A+C'!J33&lt;50,ABS(J33)&lt;30),"",J33)))</f>
        <v/>
      </c>
      <c r="AA33" s="294" t="str">
        <f>IF(ABS(K33)&lt;8,"",IF(AND('A+C'!K33&lt;100,ABS(K33)&lt;15),"",IF(AND('A+C'!K33&lt;50,ABS(K33)&lt;30),"",K33)))</f>
        <v/>
      </c>
      <c r="AB33" s="294" t="str">
        <f>IF(ABS(L33)&lt;8,"",IF(AND('A+C'!L33&lt;100,ABS(L33)&lt;15),"",IF(AND('A+C'!L33&lt;50,ABS(L33)&lt;30),"",L33)))</f>
        <v/>
      </c>
      <c r="AC33" s="294" t="str">
        <f>IF(ABS(M33)&lt;8,"",IF(AND('A+C'!M33&lt;100,ABS(M33)&lt;15),"",IF(AND('A+C'!M33&lt;50,ABS(M33)&lt;30),"",M33)))</f>
        <v/>
      </c>
      <c r="AD33" s="295" t="str">
        <f>IF(ABS(N33)&lt;8,"",IF(AND('A+C'!N33&lt;100,ABS(N33)&lt;15),"",IF(AND('A+C'!N33&lt;50,ABS(N33)&lt;30),"",N33)))</f>
        <v/>
      </c>
      <c r="AE33" s="20">
        <f t="shared" si="12"/>
        <v>0</v>
      </c>
    </row>
    <row r="34" spans="1:31" ht="19.5" customHeight="1">
      <c r="A34" s="110">
        <v>30</v>
      </c>
      <c r="B34" s="203" t="s">
        <v>33</v>
      </c>
      <c r="C34" s="106"/>
      <c r="D34" s="107"/>
      <c r="E34" s="107"/>
      <c r="F34" s="107"/>
      <c r="G34" s="107"/>
      <c r="H34" s="107">
        <v>23.798699421703308</v>
      </c>
      <c r="I34" s="107">
        <v>3.3711778735173756</v>
      </c>
      <c r="J34" s="107">
        <v>0.34333717384778462</v>
      </c>
      <c r="K34" s="107">
        <v>4.8241579613856036</v>
      </c>
      <c r="L34" s="107">
        <v>3.2112861928906606</v>
      </c>
      <c r="M34" s="107">
        <v>-0.44028221822797825</v>
      </c>
      <c r="N34" s="108">
        <v>9.7055278299778607</v>
      </c>
      <c r="O34" s="223">
        <f t="shared" si="13"/>
        <v>23.798699421703308</v>
      </c>
      <c r="P34" s="224">
        <f t="shared" si="14"/>
        <v>-0.44028221822797825</v>
      </c>
      <c r="Q34" s="297">
        <f t="shared" si="15"/>
        <v>6.4019863192992315</v>
      </c>
      <c r="R34" s="20">
        <f t="shared" si="1"/>
        <v>7</v>
      </c>
      <c r="S34" s="293" t="str">
        <f>IF(ABS(C34)&lt;8,"",IF(AND('A+C'!C34&lt;100,ABS(C34)&lt;15),"",IF(AND('A+C'!C34&lt;50,ABS(C34)&lt;30),"",C34)))</f>
        <v/>
      </c>
      <c r="T34" s="294" t="str">
        <f>IF(ABS(D34)&lt;8,"",IF(AND('A+C'!D34&lt;100,ABS(D34)&lt;15),"",IF(AND('A+C'!D34&lt;50,ABS(D34)&lt;30),"",D34)))</f>
        <v/>
      </c>
      <c r="U34" s="294" t="str">
        <f>IF(ABS(E34)&lt;8,"",IF(AND('A+C'!E34&lt;100,ABS(E34)&lt;15),"",IF(AND('A+C'!E34&lt;50,ABS(E34)&lt;30),"",E34)))</f>
        <v/>
      </c>
      <c r="V34" s="294" t="str">
        <f>IF(ABS(F34)&lt;8,"",IF(AND('A+C'!F34&lt;100,ABS(F34)&lt;15),"",IF(AND('A+C'!F34&lt;50,ABS(F34)&lt;30),"",F34)))</f>
        <v/>
      </c>
      <c r="W34" s="294" t="str">
        <f>IF(ABS(G34)&lt;8,"",IF(AND('A+C'!G34&lt;100,ABS(G34)&lt;15),"",IF(AND('A+C'!G34&lt;50,ABS(G34)&lt;30),"",G34)))</f>
        <v/>
      </c>
      <c r="X34" s="294">
        <f>IF(ABS(H34)&lt;8,"",IF(AND('A+C'!H34&lt;100,ABS(H34)&lt;15),"",IF(AND('A+C'!H34&lt;50,ABS(H34)&lt;30),"",H34)))</f>
        <v>23.798699421703308</v>
      </c>
      <c r="Y34" s="294" t="str">
        <f>IF(ABS(I34)&lt;8,"",IF(AND('A+C'!I34&lt;100,ABS(I34)&lt;15),"",IF(AND('A+C'!I34&lt;50,ABS(I34)&lt;30),"",I34)))</f>
        <v/>
      </c>
      <c r="Z34" s="294" t="str">
        <f>IF(ABS(J34)&lt;8,"",IF(AND('A+C'!J34&lt;100,ABS(J34)&lt;15),"",IF(AND('A+C'!J34&lt;50,ABS(J34)&lt;30),"",J34)))</f>
        <v/>
      </c>
      <c r="AA34" s="294" t="str">
        <f>IF(ABS(K34)&lt;8,"",IF(AND('A+C'!K34&lt;100,ABS(K34)&lt;15),"",IF(AND('A+C'!K34&lt;50,ABS(K34)&lt;30),"",K34)))</f>
        <v/>
      </c>
      <c r="AB34" s="294" t="str">
        <f>IF(ABS(L34)&lt;8,"",IF(AND('A+C'!L34&lt;100,ABS(L34)&lt;15),"",IF(AND('A+C'!L34&lt;50,ABS(L34)&lt;30),"",L34)))</f>
        <v/>
      </c>
      <c r="AC34" s="294" t="str">
        <f>IF(ABS(M34)&lt;8,"",IF(AND('A+C'!M34&lt;100,ABS(M34)&lt;15),"",IF(AND('A+C'!M34&lt;50,ABS(M34)&lt;30),"",M34)))</f>
        <v/>
      </c>
      <c r="AD34" s="295">
        <f>IF(ABS(N34)&lt;8,"",IF(AND('A+C'!N34&lt;100,ABS(N34)&lt;15),"",IF(AND('A+C'!N34&lt;50,ABS(N34)&lt;30),"",N34)))</f>
        <v>9.7055278299778607</v>
      </c>
      <c r="AE34" s="20">
        <f t="shared" si="12"/>
        <v>2</v>
      </c>
    </row>
    <row r="35" spans="1:31" ht="19.5" customHeight="1">
      <c r="A35" s="110">
        <v>31</v>
      </c>
      <c r="B35" s="203" t="s">
        <v>35</v>
      </c>
      <c r="C35" s="106">
        <v>4.9555934325581994</v>
      </c>
      <c r="D35" s="107">
        <v>12.07646234176749</v>
      </c>
      <c r="E35" s="107">
        <v>6.499166773490578</v>
      </c>
      <c r="F35" s="107">
        <v>-3.8053457788675531</v>
      </c>
      <c r="G35" s="107">
        <v>-15.307609133352635</v>
      </c>
      <c r="H35" s="107">
        <v>-0.4803749267721108</v>
      </c>
      <c r="I35" s="107">
        <v>-2.1120548300399808</v>
      </c>
      <c r="J35" s="107">
        <v>1.4577674065296276</v>
      </c>
      <c r="K35" s="107">
        <v>-6.461602666471971</v>
      </c>
      <c r="L35" s="107">
        <v>2.6312476394309408</v>
      </c>
      <c r="M35" s="107">
        <v>-6.5619835333134953</v>
      </c>
      <c r="N35" s="108">
        <v>1.9737153396555713</v>
      </c>
      <c r="O35" s="223">
        <f t="shared" si="13"/>
        <v>12.07646234176749</v>
      </c>
      <c r="P35" s="224">
        <f t="shared" si="14"/>
        <v>-15.307609133352635</v>
      </c>
      <c r="Q35" s="297">
        <f t="shared" si="15"/>
        <v>-0.42791816128211141</v>
      </c>
      <c r="R35" s="20">
        <f t="shared" si="1"/>
        <v>12</v>
      </c>
      <c r="S35" s="293" t="str">
        <f>IF(ABS(C35)&lt;8,"",IF(AND('A+C'!C35&lt;100,ABS(C35)&lt;15),"",IF(AND('A+C'!C35&lt;50,ABS(C35)&lt;30),"",C35)))</f>
        <v/>
      </c>
      <c r="T35" s="294" t="str">
        <f>IF(ABS(D35)&lt;8,"",IF(AND('A+C'!D35&lt;100,ABS(D35)&lt;15),"",IF(AND('A+C'!D35&lt;50,ABS(D35)&lt;30),"",D35)))</f>
        <v/>
      </c>
      <c r="U35" s="294" t="str">
        <f>IF(ABS(E35)&lt;8,"",IF(AND('A+C'!E35&lt;100,ABS(E35)&lt;15),"",IF(AND('A+C'!E35&lt;50,ABS(E35)&lt;30),"",E35)))</f>
        <v/>
      </c>
      <c r="V35" s="294" t="str">
        <f>IF(ABS(F35)&lt;8,"",IF(AND('A+C'!F35&lt;100,ABS(F35)&lt;15),"",IF(AND('A+C'!F35&lt;50,ABS(F35)&lt;30),"",F35)))</f>
        <v/>
      </c>
      <c r="W35" s="294">
        <f>IF(ABS(G35)&lt;8,"",IF(AND('A+C'!G35&lt;100,ABS(G35)&lt;15),"",IF(AND('A+C'!G35&lt;50,ABS(G35)&lt;30),"",G35)))</f>
        <v>-15.307609133352635</v>
      </c>
      <c r="X35" s="294" t="str">
        <f>IF(ABS(H35)&lt;8,"",IF(AND('A+C'!H35&lt;100,ABS(H35)&lt;15),"",IF(AND('A+C'!H35&lt;50,ABS(H35)&lt;30),"",H35)))</f>
        <v/>
      </c>
      <c r="Y35" s="294" t="str">
        <f>IF(ABS(I35)&lt;8,"",IF(AND('A+C'!I35&lt;100,ABS(I35)&lt;15),"",IF(AND('A+C'!I35&lt;50,ABS(I35)&lt;30),"",I35)))</f>
        <v/>
      </c>
      <c r="Z35" s="294" t="str">
        <f>IF(ABS(J35)&lt;8,"",IF(AND('A+C'!J35&lt;100,ABS(J35)&lt;15),"",IF(AND('A+C'!J35&lt;50,ABS(J35)&lt;30),"",J35)))</f>
        <v/>
      </c>
      <c r="AA35" s="294" t="str">
        <f>IF(ABS(K35)&lt;8,"",IF(AND('A+C'!K35&lt;100,ABS(K35)&lt;15),"",IF(AND('A+C'!K35&lt;50,ABS(K35)&lt;30),"",K35)))</f>
        <v/>
      </c>
      <c r="AB35" s="294" t="str">
        <f>IF(ABS(L35)&lt;8,"",IF(AND('A+C'!L35&lt;100,ABS(L35)&lt;15),"",IF(AND('A+C'!L35&lt;50,ABS(L35)&lt;30),"",L35)))</f>
        <v/>
      </c>
      <c r="AC35" s="294" t="str">
        <f>IF(ABS(M35)&lt;8,"",IF(AND('A+C'!M35&lt;100,ABS(M35)&lt;15),"",IF(AND('A+C'!M35&lt;50,ABS(M35)&lt;30),"",M35)))</f>
        <v/>
      </c>
      <c r="AD35" s="295" t="str">
        <f>IF(ABS(N35)&lt;8,"",IF(AND('A+C'!N35&lt;100,ABS(N35)&lt;15),"",IF(AND('A+C'!N35&lt;50,ABS(N35)&lt;30),"",N35)))</f>
        <v/>
      </c>
      <c r="AE35" s="20">
        <f t="shared" si="12"/>
        <v>1</v>
      </c>
    </row>
    <row r="36" spans="1:31" ht="19.5" customHeight="1">
      <c r="A36" s="110">
        <v>32</v>
      </c>
      <c r="B36" s="203" t="s">
        <v>36</v>
      </c>
      <c r="C36" s="107">
        <v>3.649045526283897</v>
      </c>
      <c r="D36" s="107">
        <v>-4.5686705522269628</v>
      </c>
      <c r="E36" s="107">
        <v>-6.1242079970886873</v>
      </c>
      <c r="F36" s="107">
        <v>-1.6503552086293694</v>
      </c>
      <c r="G36" s="107">
        <v>3.5103203988065657</v>
      </c>
      <c r="H36" s="107">
        <v>-0.42460940097837729</v>
      </c>
      <c r="I36" s="107">
        <v>-1.0162998909638223</v>
      </c>
      <c r="J36" s="107">
        <v>-4.5693217634152363</v>
      </c>
      <c r="K36" s="107"/>
      <c r="L36" s="107">
        <v>-0.37340756591456975</v>
      </c>
      <c r="M36" s="107">
        <v>-3.0065077346619309</v>
      </c>
      <c r="N36" s="108">
        <v>3.0105532769718204</v>
      </c>
      <c r="O36" s="223">
        <f t="shared" si="13"/>
        <v>3.649045526283897</v>
      </c>
      <c r="P36" s="224">
        <f t="shared" si="14"/>
        <v>-6.1242079970886873</v>
      </c>
      <c r="Q36" s="297">
        <f t="shared" si="15"/>
        <v>-1.0512237192560612</v>
      </c>
      <c r="R36" s="20">
        <f t="shared" si="1"/>
        <v>11</v>
      </c>
      <c r="S36" s="293" t="str">
        <f>IF(ABS(C36)&lt;8,"",IF(AND('A+C'!C36&lt;100,ABS(C36)&lt;15),"",IF(AND('A+C'!C36&lt;50,ABS(C36)&lt;30),"",C36)))</f>
        <v/>
      </c>
      <c r="T36" s="294" t="str">
        <f>IF(ABS(D36)&lt;8,"",IF(AND('A+C'!D36&lt;100,ABS(D36)&lt;15),"",IF(AND('A+C'!D36&lt;50,ABS(D36)&lt;30),"",D36)))</f>
        <v/>
      </c>
      <c r="U36" s="294" t="str">
        <f>IF(ABS(E36)&lt;8,"",IF(AND('A+C'!E36&lt;100,ABS(E36)&lt;15),"",IF(AND('A+C'!E36&lt;50,ABS(E36)&lt;30),"",E36)))</f>
        <v/>
      </c>
      <c r="V36" s="294" t="str">
        <f>IF(ABS(F36)&lt;8,"",IF(AND('A+C'!F36&lt;100,ABS(F36)&lt;15),"",IF(AND('A+C'!F36&lt;50,ABS(F36)&lt;30),"",F36)))</f>
        <v/>
      </c>
      <c r="W36" s="294" t="str">
        <f>IF(ABS(G36)&lt;8,"",IF(AND('A+C'!G36&lt;100,ABS(G36)&lt;15),"",IF(AND('A+C'!G36&lt;50,ABS(G36)&lt;30),"",G36)))</f>
        <v/>
      </c>
      <c r="X36" s="294" t="str">
        <f>IF(ABS(H36)&lt;8,"",IF(AND('A+C'!H36&lt;100,ABS(H36)&lt;15),"",IF(AND('A+C'!H36&lt;50,ABS(H36)&lt;30),"",H36)))</f>
        <v/>
      </c>
      <c r="Y36" s="294" t="str">
        <f>IF(ABS(I36)&lt;8,"",IF(AND('A+C'!I36&lt;100,ABS(I36)&lt;15),"",IF(AND('A+C'!I36&lt;50,ABS(I36)&lt;30),"",I36)))</f>
        <v/>
      </c>
      <c r="Z36" s="294" t="str">
        <f>IF(ABS(J36)&lt;8,"",IF(AND('A+C'!J36&lt;100,ABS(J36)&lt;15),"",IF(AND('A+C'!J36&lt;50,ABS(J36)&lt;30),"",J36)))</f>
        <v/>
      </c>
      <c r="AA36" s="294" t="str">
        <f>IF(ABS(K36)&lt;8,"",IF(AND('A+C'!K36&lt;100,ABS(K36)&lt;15),"",IF(AND('A+C'!K36&lt;50,ABS(K36)&lt;30),"",K36)))</f>
        <v/>
      </c>
      <c r="AB36" s="294" t="str">
        <f>IF(ABS(L36)&lt;8,"",IF(AND('A+C'!L36&lt;100,ABS(L36)&lt;15),"",IF(AND('A+C'!L36&lt;50,ABS(L36)&lt;30),"",L36)))</f>
        <v/>
      </c>
      <c r="AC36" s="294" t="str">
        <f>IF(ABS(M36)&lt;8,"",IF(AND('A+C'!M36&lt;100,ABS(M36)&lt;15),"",IF(AND('A+C'!M36&lt;50,ABS(M36)&lt;30),"",M36)))</f>
        <v/>
      </c>
      <c r="AD36" s="295" t="str">
        <f>IF(ABS(N36)&lt;8,"",IF(AND('A+C'!N36&lt;100,ABS(N36)&lt;15),"",IF(AND('A+C'!N36&lt;50,ABS(N36)&lt;30),"",N36)))</f>
        <v/>
      </c>
      <c r="AE36" s="20">
        <f t="shared" si="12"/>
        <v>0</v>
      </c>
    </row>
    <row r="37" spans="1:31" ht="19.5" customHeight="1">
      <c r="A37" s="110">
        <v>33</v>
      </c>
      <c r="B37" s="203" t="s">
        <v>37</v>
      </c>
      <c r="C37" s="106">
        <v>20.551368885298469</v>
      </c>
      <c r="D37" s="107">
        <v>1.9605026780617361</v>
      </c>
      <c r="E37" s="107">
        <v>4.6812564940431276</v>
      </c>
      <c r="F37" s="107">
        <v>11.918552303335773</v>
      </c>
      <c r="G37" s="107">
        <v>6.1417659066677732</v>
      </c>
      <c r="H37" s="107">
        <v>47.723030293852403</v>
      </c>
      <c r="I37" s="107">
        <v>42.248500374269845</v>
      </c>
      <c r="J37" s="107">
        <v>-1.8628569405880407E-2</v>
      </c>
      <c r="K37" s="107"/>
      <c r="L37" s="107">
        <v>9.2382764180891641</v>
      </c>
      <c r="M37" s="107">
        <v>-8.3865342854017335</v>
      </c>
      <c r="N37" s="108">
        <v>-0.43966187222731756</v>
      </c>
      <c r="O37" s="223">
        <f t="shared" si="13"/>
        <v>47.723030293852403</v>
      </c>
      <c r="P37" s="224">
        <f t="shared" si="14"/>
        <v>-8.3865342854017335</v>
      </c>
      <c r="Q37" s="297">
        <f t="shared" si="15"/>
        <v>12.328948056962126</v>
      </c>
      <c r="R37" s="20">
        <f t="shared" si="1"/>
        <v>11</v>
      </c>
      <c r="S37" s="293">
        <f>IF(ABS(C37)&lt;8,"",IF(AND('A+C'!C37&lt;100,ABS(C37)&lt;15),"",IF(AND('A+C'!C37&lt;50,ABS(C37)&lt;30),"",C37)))</f>
        <v>20.551368885298469</v>
      </c>
      <c r="T37" s="294" t="str">
        <f>IF(ABS(D37)&lt;8,"",IF(AND('A+C'!D37&lt;100,ABS(D37)&lt;15),"",IF(AND('A+C'!D37&lt;50,ABS(D37)&lt;30),"",D37)))</f>
        <v/>
      </c>
      <c r="U37" s="294" t="str">
        <f>IF(ABS(E37)&lt;8,"",IF(AND('A+C'!E37&lt;100,ABS(E37)&lt;15),"",IF(AND('A+C'!E37&lt;50,ABS(E37)&lt;30),"",E37)))</f>
        <v/>
      </c>
      <c r="V37" s="294">
        <f>IF(ABS(F37)&lt;8,"",IF(AND('A+C'!F37&lt;100,ABS(F37)&lt;15),"",IF(AND('A+C'!F37&lt;50,ABS(F37)&lt;30),"",F37)))</f>
        <v>11.918552303335773</v>
      </c>
      <c r="W37" s="294" t="str">
        <f>IF(ABS(G37)&lt;8,"",IF(AND('A+C'!G37&lt;100,ABS(G37)&lt;15),"",IF(AND('A+C'!G37&lt;50,ABS(G37)&lt;30),"",G37)))</f>
        <v/>
      </c>
      <c r="X37" s="294">
        <f>IF(ABS(H37)&lt;8,"",IF(AND('A+C'!H37&lt;100,ABS(H37)&lt;15),"",IF(AND('A+C'!H37&lt;50,ABS(H37)&lt;30),"",H37)))</f>
        <v>47.723030293852403</v>
      </c>
      <c r="Y37" s="294">
        <f>IF(ABS(I37)&lt;8,"",IF(AND('A+C'!I37&lt;100,ABS(I37)&lt;15),"",IF(AND('A+C'!I37&lt;50,ABS(I37)&lt;30),"",I37)))</f>
        <v>42.248500374269845</v>
      </c>
      <c r="Z37" s="294" t="str">
        <f>IF(ABS(J37)&lt;8,"",IF(AND('A+C'!J37&lt;100,ABS(J37)&lt;15),"",IF(AND('A+C'!J37&lt;50,ABS(J37)&lt;30),"",J37)))</f>
        <v/>
      </c>
      <c r="AA37" s="294" t="str">
        <f>IF(ABS(K37)&lt;8,"",IF(AND('A+C'!K37&lt;100,ABS(K37)&lt;15),"",IF(AND('A+C'!K37&lt;50,ABS(K37)&lt;30),"",K37)))</f>
        <v/>
      </c>
      <c r="AB37" s="294">
        <f>IF(ABS(L37)&lt;8,"",IF(AND('A+C'!L37&lt;100,ABS(L37)&lt;15),"",IF(AND('A+C'!L37&lt;50,ABS(L37)&lt;30),"",L37)))</f>
        <v>9.2382764180891641</v>
      </c>
      <c r="AC37" s="294">
        <f>IF(ABS(M37)&lt;8,"",IF(AND('A+C'!M37&lt;100,ABS(M37)&lt;15),"",IF(AND('A+C'!M37&lt;50,ABS(M37)&lt;30),"",M37)))</f>
        <v>-8.3865342854017335</v>
      </c>
      <c r="AD37" s="295" t="str">
        <f>IF(ABS(N37)&lt;8,"",IF(AND('A+C'!N37&lt;100,ABS(N37)&lt;15),"",IF(AND('A+C'!N37&lt;50,ABS(N37)&lt;30),"",N37)))</f>
        <v/>
      </c>
      <c r="AE37" s="20">
        <f t="shared" si="12"/>
        <v>6</v>
      </c>
    </row>
    <row r="38" spans="1:31" ht="19.5" customHeight="1">
      <c r="A38" s="110">
        <v>34</v>
      </c>
      <c r="B38" s="203" t="s">
        <v>38</v>
      </c>
      <c r="C38" s="106"/>
      <c r="D38" s="107"/>
      <c r="E38" s="107"/>
      <c r="F38" s="107">
        <v>4.2699785217545614</v>
      </c>
      <c r="G38" s="107">
        <v>2.733475114973464</v>
      </c>
      <c r="H38" s="107">
        <v>-2.3274580019449682</v>
      </c>
      <c r="I38" s="107">
        <v>4.6527309507754486</v>
      </c>
      <c r="J38" s="107">
        <v>-3.6611629576453755</v>
      </c>
      <c r="K38" s="107">
        <v>-2.150882139387762</v>
      </c>
      <c r="L38" s="107">
        <v>-1.7478285823633097</v>
      </c>
      <c r="M38" s="107">
        <v>15.657955111917614</v>
      </c>
      <c r="N38" s="108">
        <v>-0.67066713731026362</v>
      </c>
      <c r="O38" s="223">
        <f t="shared" si="13"/>
        <v>15.657955111917614</v>
      </c>
      <c r="P38" s="224">
        <f t="shared" si="14"/>
        <v>-3.6611629576453755</v>
      </c>
      <c r="Q38" s="297">
        <f t="shared" si="15"/>
        <v>1.8617934311966009</v>
      </c>
      <c r="R38" s="20">
        <f t="shared" si="1"/>
        <v>9</v>
      </c>
      <c r="S38" s="293" t="str">
        <f>IF(ABS(C38)&lt;8,"",IF(AND('A+C'!C38&lt;100,ABS(C38)&lt;15),"",IF(AND('A+C'!C38&lt;50,ABS(C38)&lt;30),"",C38)))</f>
        <v/>
      </c>
      <c r="T38" s="294" t="str">
        <f>IF(ABS(D38)&lt;8,"",IF(AND('A+C'!D38&lt;100,ABS(D38)&lt;15),"",IF(AND('A+C'!D38&lt;50,ABS(D38)&lt;30),"",D38)))</f>
        <v/>
      </c>
      <c r="U38" s="294" t="str">
        <f>IF(ABS(E38)&lt;8,"",IF(AND('A+C'!E38&lt;100,ABS(E38)&lt;15),"",IF(AND('A+C'!E38&lt;50,ABS(E38)&lt;30),"",E38)))</f>
        <v/>
      </c>
      <c r="V38" s="294" t="str">
        <f>IF(ABS(F38)&lt;8,"",IF(AND('A+C'!F38&lt;100,ABS(F38)&lt;15),"",IF(AND('A+C'!F38&lt;50,ABS(F38)&lt;30),"",F38)))</f>
        <v/>
      </c>
      <c r="W38" s="294" t="str">
        <f>IF(ABS(G38)&lt;8,"",IF(AND('A+C'!G38&lt;100,ABS(G38)&lt;15),"",IF(AND('A+C'!G38&lt;50,ABS(G38)&lt;30),"",G38)))</f>
        <v/>
      </c>
      <c r="X38" s="294" t="str">
        <f>IF(ABS(H38)&lt;8,"",IF(AND('A+C'!H38&lt;100,ABS(H38)&lt;15),"",IF(AND('A+C'!H38&lt;50,ABS(H38)&lt;30),"",H38)))</f>
        <v/>
      </c>
      <c r="Y38" s="294" t="str">
        <f>IF(ABS(I38)&lt;8,"",IF(AND('A+C'!I38&lt;100,ABS(I38)&lt;15),"",IF(AND('A+C'!I38&lt;50,ABS(I38)&lt;30),"",I38)))</f>
        <v/>
      </c>
      <c r="Z38" s="294" t="str">
        <f>IF(ABS(J38)&lt;8,"",IF(AND('A+C'!J38&lt;100,ABS(J38)&lt;15),"",IF(AND('A+C'!J38&lt;50,ABS(J38)&lt;30),"",J38)))</f>
        <v/>
      </c>
      <c r="AA38" s="294" t="str">
        <f>IF(ABS(K38)&lt;8,"",IF(AND('A+C'!K38&lt;100,ABS(K38)&lt;15),"",IF(AND('A+C'!K38&lt;50,ABS(K38)&lt;30),"",K38)))</f>
        <v/>
      </c>
      <c r="AB38" s="294" t="str">
        <f>IF(ABS(L38)&lt;8,"",IF(AND('A+C'!L38&lt;100,ABS(L38)&lt;15),"",IF(AND('A+C'!L38&lt;50,ABS(L38)&lt;30),"",L38)))</f>
        <v/>
      </c>
      <c r="AC38" s="294">
        <f>IF(ABS(M38)&lt;8,"",IF(AND('A+C'!M38&lt;100,ABS(M38)&lt;15),"",IF(AND('A+C'!M38&lt;50,ABS(M38)&lt;30),"",M38)))</f>
        <v>15.657955111917614</v>
      </c>
      <c r="AD38" s="295" t="str">
        <f>IF(ABS(N38)&lt;8,"",IF(AND('A+C'!N38&lt;100,ABS(N38)&lt;15),"",IF(AND('A+C'!N38&lt;50,ABS(N38)&lt;30),"",N38)))</f>
        <v/>
      </c>
      <c r="AE38" s="20">
        <f t="shared" si="12"/>
        <v>1</v>
      </c>
    </row>
    <row r="39" spans="1:31" ht="19.5" customHeight="1">
      <c r="A39" s="169">
        <v>35</v>
      </c>
      <c r="B39" s="207" t="s">
        <v>40</v>
      </c>
      <c r="C39" s="162">
        <v>4.8788086922830409</v>
      </c>
      <c r="D39" s="159">
        <v>2.740301680940052</v>
      </c>
      <c r="E39" s="159">
        <v>1.1093740900188136</v>
      </c>
      <c r="F39" s="159">
        <v>-0.84253459014464671</v>
      </c>
      <c r="G39" s="159">
        <v>1.2253944056991908</v>
      </c>
      <c r="H39" s="159">
        <v>4.3131339413869538</v>
      </c>
      <c r="I39" s="159">
        <v>1.9561576306763619</v>
      </c>
      <c r="J39" s="159">
        <v>2.0078944104312146</v>
      </c>
      <c r="K39" s="159">
        <v>1.6490452533744107</v>
      </c>
      <c r="L39" s="159">
        <v>4.0820721896351344</v>
      </c>
      <c r="M39" s="159">
        <v>4.9570413544083411</v>
      </c>
      <c r="N39" s="161">
        <v>5.0146233251922592</v>
      </c>
      <c r="O39" s="232">
        <f t="shared" si="13"/>
        <v>5.0146233251922592</v>
      </c>
      <c r="P39" s="233">
        <f t="shared" si="14"/>
        <v>-0.84253459014464671</v>
      </c>
      <c r="Q39" s="298">
        <f t="shared" si="15"/>
        <v>2.7576093653250937</v>
      </c>
      <c r="R39" s="20">
        <f t="shared" si="1"/>
        <v>12</v>
      </c>
      <c r="S39" s="293" t="str">
        <f>IF(ABS(C39)&lt;8,"",IF(AND('A+C'!C39&lt;100,ABS(C39)&lt;15),"",IF(AND('A+C'!C39&lt;50,ABS(C39)&lt;30),"",C39)))</f>
        <v/>
      </c>
      <c r="T39" s="294" t="str">
        <f>IF(ABS(D39)&lt;8,"",IF(AND('A+C'!D39&lt;100,ABS(D39)&lt;15),"",IF(AND('A+C'!D39&lt;50,ABS(D39)&lt;30),"",D39)))</f>
        <v/>
      </c>
      <c r="U39" s="294" t="str">
        <f>IF(ABS(E39)&lt;8,"",IF(AND('A+C'!E39&lt;100,ABS(E39)&lt;15),"",IF(AND('A+C'!E39&lt;50,ABS(E39)&lt;30),"",E39)))</f>
        <v/>
      </c>
      <c r="V39" s="294" t="str">
        <f>IF(ABS(F39)&lt;8,"",IF(AND('A+C'!F39&lt;100,ABS(F39)&lt;15),"",IF(AND('A+C'!F39&lt;50,ABS(F39)&lt;30),"",F39)))</f>
        <v/>
      </c>
      <c r="W39" s="294" t="str">
        <f>IF(ABS(G39)&lt;8,"",IF(AND('A+C'!G39&lt;100,ABS(G39)&lt;15),"",IF(AND('A+C'!G39&lt;50,ABS(G39)&lt;30),"",G39)))</f>
        <v/>
      </c>
      <c r="X39" s="294" t="str">
        <f>IF(ABS(H39)&lt;8,"",IF(AND('A+C'!H39&lt;100,ABS(H39)&lt;15),"",IF(AND('A+C'!H39&lt;50,ABS(H39)&lt;30),"",H39)))</f>
        <v/>
      </c>
      <c r="Y39" s="294" t="str">
        <f>IF(ABS(I39)&lt;8,"",IF(AND('A+C'!I39&lt;100,ABS(I39)&lt;15),"",IF(AND('A+C'!I39&lt;50,ABS(I39)&lt;30),"",I39)))</f>
        <v/>
      </c>
      <c r="Z39" s="294" t="str">
        <f>IF(ABS(J39)&lt;8,"",IF(AND('A+C'!J39&lt;100,ABS(J39)&lt;15),"",IF(AND('A+C'!J39&lt;50,ABS(J39)&lt;30),"",J39)))</f>
        <v/>
      </c>
      <c r="AA39" s="294" t="str">
        <f>IF(ABS(K39)&lt;8,"",IF(AND('A+C'!K39&lt;100,ABS(K39)&lt;15),"",IF(AND('A+C'!K39&lt;50,ABS(K39)&lt;30),"",K39)))</f>
        <v/>
      </c>
      <c r="AB39" s="294" t="str">
        <f>IF(ABS(L39)&lt;8,"",IF(AND('A+C'!L39&lt;100,ABS(L39)&lt;15),"",IF(AND('A+C'!L39&lt;50,ABS(L39)&lt;30),"",L39)))</f>
        <v/>
      </c>
      <c r="AC39" s="294" t="str">
        <f>IF(ABS(M39)&lt;8,"",IF(AND('A+C'!M39&lt;100,ABS(M39)&lt;15),"",IF(AND('A+C'!M39&lt;50,ABS(M39)&lt;30),"",M39)))</f>
        <v/>
      </c>
      <c r="AD39" s="295" t="str">
        <f>IF(ABS(N39)&lt;8,"",IF(AND('A+C'!N39&lt;100,ABS(N39)&lt;15),"",IF(AND('A+C'!N39&lt;50,ABS(N39)&lt;30),"",N39)))</f>
        <v/>
      </c>
      <c r="AE39" s="20">
        <f t="shared" si="12"/>
        <v>0</v>
      </c>
    </row>
    <row r="40" spans="1:31" ht="19.5" customHeight="1">
      <c r="A40" s="97">
        <v>36</v>
      </c>
      <c r="B40" s="215" t="s">
        <v>41</v>
      </c>
      <c r="C40" s="171"/>
      <c r="D40" s="167">
        <v>-2.0499857689196488</v>
      </c>
      <c r="E40" s="167">
        <v>-4.7349115633346557</v>
      </c>
      <c r="F40" s="167">
        <v>-0.13907988625699719</v>
      </c>
      <c r="G40" s="167">
        <v>1.1889429653415271</v>
      </c>
      <c r="H40" s="167">
        <v>0.880854806815624</v>
      </c>
      <c r="I40" s="167">
        <v>-5.0637863460627353</v>
      </c>
      <c r="J40" s="167">
        <v>2.3977597869419536</v>
      </c>
      <c r="K40" s="167">
        <v>-0.66025877580047843</v>
      </c>
      <c r="L40" s="167">
        <v>-1.7681964762964211</v>
      </c>
      <c r="M40" s="167">
        <v>-3.683292612517266</v>
      </c>
      <c r="N40" s="168">
        <v>8.5304874290798249</v>
      </c>
      <c r="O40" s="226">
        <f t="shared" si="13"/>
        <v>8.5304874290798249</v>
      </c>
      <c r="P40" s="227">
        <f t="shared" si="14"/>
        <v>-5.0637863460627353</v>
      </c>
      <c r="Q40" s="292">
        <f t="shared" si="15"/>
        <v>-0.46376967645538852</v>
      </c>
      <c r="R40" s="20">
        <f t="shared" si="1"/>
        <v>11</v>
      </c>
      <c r="S40" s="293" t="str">
        <f>IF(ABS(C40)&lt;8,"",IF(AND('A+C'!C40&lt;100,ABS(C40)&lt;15),"",IF(AND('A+C'!C40&lt;50,ABS(C40)&lt;30),"",C40)))</f>
        <v/>
      </c>
      <c r="T40" s="294" t="str">
        <f>IF(ABS(D40)&lt;8,"",IF(AND('A+C'!D40&lt;100,ABS(D40)&lt;15),"",IF(AND('A+C'!D40&lt;50,ABS(D40)&lt;30),"",D40)))</f>
        <v/>
      </c>
      <c r="U40" s="294" t="str">
        <f>IF(ABS(E40)&lt;8,"",IF(AND('A+C'!E40&lt;100,ABS(E40)&lt;15),"",IF(AND('A+C'!E40&lt;50,ABS(E40)&lt;30),"",E40)))</f>
        <v/>
      </c>
      <c r="V40" s="294"/>
      <c r="W40" s="294"/>
      <c r="X40" s="294"/>
      <c r="Y40" s="294"/>
      <c r="Z40" s="294"/>
      <c r="AA40" s="294"/>
      <c r="AB40" s="294"/>
      <c r="AC40" s="294"/>
      <c r="AD40" s="295"/>
      <c r="AE40" s="20">
        <f t="shared" si="12"/>
        <v>0</v>
      </c>
    </row>
    <row r="41" spans="1:31" ht="19.5" customHeight="1">
      <c r="A41" s="163">
        <v>37</v>
      </c>
      <c r="B41" s="213" t="s">
        <v>42</v>
      </c>
      <c r="C41" s="145"/>
      <c r="D41" s="145"/>
      <c r="E41" s="145"/>
      <c r="F41" s="145"/>
      <c r="G41" s="145">
        <v>-1.6842541833086704</v>
      </c>
      <c r="H41" s="145">
        <v>2.7193962408196963</v>
      </c>
      <c r="I41" s="145">
        <v>1.3262363879527606</v>
      </c>
      <c r="J41" s="145">
        <v>2.5199605599444714</v>
      </c>
      <c r="K41" s="145">
        <v>0.23705414719535803</v>
      </c>
      <c r="L41" s="145">
        <v>-5.2966590552765161E-2</v>
      </c>
      <c r="M41" s="145">
        <v>2.2190613147185925</v>
      </c>
      <c r="N41" s="146">
        <v>9.9808858208066873</v>
      </c>
      <c r="O41" s="241">
        <f t="shared" si="13"/>
        <v>9.9808858208066873</v>
      </c>
      <c r="P41" s="239">
        <f t="shared" si="14"/>
        <v>-1.6842541833086704</v>
      </c>
      <c r="Q41" s="300">
        <f t="shared" si="15"/>
        <v>2.1581717121970163</v>
      </c>
      <c r="R41" s="20">
        <f t="shared" si="1"/>
        <v>8</v>
      </c>
      <c r="S41" s="293" t="str">
        <f>IF(ABS(C41)&lt;8,"",IF(AND('A+C'!C41&lt;100,ABS(C41)&lt;15),"",IF(AND('A+C'!C41&lt;50,ABS(C41)&lt;30),"",C41)))</f>
        <v/>
      </c>
      <c r="T41" s="294" t="str">
        <f>IF(ABS(D41)&lt;8,"",IF(AND('A+C'!D41&lt;100,ABS(D41)&lt;15),"",IF(AND('A+C'!D41&lt;50,ABS(D41)&lt;30),"",D41)))</f>
        <v/>
      </c>
      <c r="U41" s="294" t="str">
        <f>IF(ABS(E41)&lt;8,"",IF(AND('A+C'!E41&lt;100,ABS(E41)&lt;15),"",IF(AND('A+C'!E41&lt;50,ABS(E41)&lt;30),"",E41)))</f>
        <v/>
      </c>
      <c r="V41" s="294" t="str">
        <f>IF(ABS(F41)&lt;8,"",IF(AND('A+C'!F41&lt;100,ABS(F41)&lt;15),"",IF(AND('A+C'!F41&lt;50,ABS(F41)&lt;30),"",F41)))</f>
        <v/>
      </c>
      <c r="W41" s="294" t="str">
        <f>IF(ABS(G41)&lt;8,"",IF(AND('A+C'!G41&lt;100,ABS(G41)&lt;15),"",IF(AND('A+C'!G41&lt;50,ABS(G41)&lt;30),"",G41)))</f>
        <v/>
      </c>
      <c r="X41" s="294" t="str">
        <f>IF(ABS(H41)&lt;8,"",IF(AND('A+C'!H41&lt;100,ABS(H41)&lt;15),"",IF(AND('A+C'!H41&lt;50,ABS(H41)&lt;30),"",H41)))</f>
        <v/>
      </c>
      <c r="Y41" s="294" t="str">
        <f>IF(ABS(I41)&lt;8,"",IF(AND('A+C'!I41&lt;100,ABS(I41)&lt;15),"",IF(AND('A+C'!I41&lt;50,ABS(I41)&lt;30),"",I41)))</f>
        <v/>
      </c>
      <c r="Z41" s="294" t="str">
        <f>IF(ABS(J41)&lt;8,"",IF(AND('A+C'!J41&lt;100,ABS(J41)&lt;15),"",IF(AND('A+C'!J41&lt;50,ABS(J41)&lt;30),"",J41)))</f>
        <v/>
      </c>
      <c r="AA41" s="294" t="str">
        <f>IF(ABS(K41)&lt;8,"",IF(AND('A+C'!K41&lt;100,ABS(K41)&lt;15),"",IF(AND('A+C'!K41&lt;50,ABS(K41)&lt;30),"",K41)))</f>
        <v/>
      </c>
      <c r="AB41" s="294" t="str">
        <f>IF(ABS(L41)&lt;8,"",IF(AND('A+C'!L41&lt;100,ABS(L41)&lt;15),"",IF(AND('A+C'!L41&lt;50,ABS(L41)&lt;30),"",L41)))</f>
        <v/>
      </c>
      <c r="AC41" s="294" t="str">
        <f>IF(ABS(M41)&lt;8,"",IF(AND('A+C'!M41&lt;100,ABS(M41)&lt;15),"",IF(AND('A+C'!M41&lt;50,ABS(M41)&lt;30),"",M41)))</f>
        <v/>
      </c>
      <c r="AD41" s="295">
        <f>IF(ABS(N41)&lt;8,"",IF(AND('A+C'!N41&lt;100,ABS(N41)&lt;15),"",IF(AND('A+C'!N41&lt;50,ABS(N41)&lt;30),"",N41)))</f>
        <v>9.9808858208066873</v>
      </c>
      <c r="AE41" s="20">
        <f t="shared" si="12"/>
        <v>1</v>
      </c>
    </row>
    <row r="42" spans="1:31" ht="19.5" customHeight="1">
      <c r="A42" s="110">
        <v>38</v>
      </c>
      <c r="B42" s="203" t="s">
        <v>44</v>
      </c>
      <c r="C42" s="106">
        <v>2.3152350469346814</v>
      </c>
      <c r="D42" s="107">
        <v>-0.62267587516573475</v>
      </c>
      <c r="E42" s="107">
        <v>-1.7172853661538479</v>
      </c>
      <c r="F42" s="107">
        <v>-1.3963932236753955</v>
      </c>
      <c r="G42" s="107">
        <v>-2.2803429653922263</v>
      </c>
      <c r="H42" s="107">
        <v>1.2943640551609223</v>
      </c>
      <c r="I42" s="107">
        <v>-1.2638882741327957</v>
      </c>
      <c r="J42" s="107">
        <v>1.3684270453270428</v>
      </c>
      <c r="K42" s="107">
        <v>1.9002514820302543</v>
      </c>
      <c r="L42" s="107">
        <v>0.68615690119944239</v>
      </c>
      <c r="M42" s="107">
        <v>2.3058313793234277</v>
      </c>
      <c r="N42" s="108">
        <v>0.24962881615775293</v>
      </c>
      <c r="O42" s="223">
        <f t="shared" si="13"/>
        <v>2.3152350469346814</v>
      </c>
      <c r="P42" s="224">
        <f t="shared" si="14"/>
        <v>-2.2803429653922263</v>
      </c>
      <c r="Q42" s="297">
        <f t="shared" si="15"/>
        <v>0.23660908513446033</v>
      </c>
      <c r="R42" s="20">
        <f t="shared" si="1"/>
        <v>12</v>
      </c>
      <c r="S42" s="293" t="str">
        <f>IF(ABS(C42)&lt;8,"",IF(AND('A+C'!C42&lt;100,ABS(C42)&lt;15),"",IF(AND('A+C'!C42&lt;50,ABS(C42)&lt;30),"",C42)))</f>
        <v/>
      </c>
      <c r="T42" s="294" t="str">
        <f>IF(ABS(D42)&lt;8,"",IF(AND('A+C'!D42&lt;100,ABS(D42)&lt;15),"",IF(AND('A+C'!D42&lt;50,ABS(D42)&lt;30),"",D42)))</f>
        <v/>
      </c>
      <c r="U42" s="294" t="str">
        <f>IF(ABS(E42)&lt;8,"",IF(AND('A+C'!E42&lt;100,ABS(E42)&lt;15),"",IF(AND('A+C'!E42&lt;50,ABS(E42)&lt;30),"",E42)))</f>
        <v/>
      </c>
      <c r="V42" s="294" t="str">
        <f>IF(ABS(F42)&lt;8,"",IF(AND('A+C'!F42&lt;100,ABS(F42)&lt;15),"",IF(AND('A+C'!F42&lt;50,ABS(F42)&lt;30),"",F42)))</f>
        <v/>
      </c>
      <c r="W42" s="294" t="str">
        <f>IF(ABS(G42)&lt;8,"",IF(AND('A+C'!G42&lt;100,ABS(G42)&lt;15),"",IF(AND('A+C'!G42&lt;50,ABS(G42)&lt;30),"",G42)))</f>
        <v/>
      </c>
      <c r="X42" s="294" t="str">
        <f>IF(ABS(H42)&lt;8,"",IF(AND('A+C'!H42&lt;100,ABS(H42)&lt;15),"",IF(AND('A+C'!H42&lt;50,ABS(H42)&lt;30),"",H42)))</f>
        <v/>
      </c>
      <c r="Y42" s="294" t="str">
        <f>IF(ABS(I42)&lt;8,"",IF(AND('A+C'!I42&lt;100,ABS(I42)&lt;15),"",IF(AND('A+C'!I42&lt;50,ABS(I42)&lt;30),"",I42)))</f>
        <v/>
      </c>
      <c r="Z42" s="294" t="str">
        <f>IF(ABS(J42)&lt;8,"",IF(AND('A+C'!J42&lt;100,ABS(J42)&lt;15),"",IF(AND('A+C'!J42&lt;50,ABS(J42)&lt;30),"",J42)))</f>
        <v/>
      </c>
      <c r="AA42" s="294" t="str">
        <f>IF(ABS(K42)&lt;8,"",IF(AND('A+C'!K42&lt;100,ABS(K42)&lt;15),"",IF(AND('A+C'!K42&lt;50,ABS(K42)&lt;30),"",K42)))</f>
        <v/>
      </c>
      <c r="AB42" s="294" t="str">
        <f>IF(ABS(L42)&lt;8,"",IF(AND('A+C'!L42&lt;100,ABS(L42)&lt;15),"",IF(AND('A+C'!L42&lt;50,ABS(L42)&lt;30),"",L42)))</f>
        <v/>
      </c>
      <c r="AC42" s="294" t="str">
        <f>IF(ABS(M42)&lt;8,"",IF(AND('A+C'!M42&lt;100,ABS(M42)&lt;15),"",IF(AND('A+C'!M42&lt;50,ABS(M42)&lt;30),"",M42)))</f>
        <v/>
      </c>
      <c r="AD42" s="295" t="str">
        <f>IF(ABS(N42)&lt;8,"",IF(AND('A+C'!N42&lt;100,ABS(N42)&lt;15),"",IF(AND('A+C'!N42&lt;50,ABS(N42)&lt;30),"",N42)))</f>
        <v/>
      </c>
      <c r="AE42" s="20">
        <f t="shared" si="12"/>
        <v>0</v>
      </c>
    </row>
    <row r="43" spans="1:31" ht="19.5" customHeight="1">
      <c r="A43" s="110">
        <v>39</v>
      </c>
      <c r="B43" s="203" t="s">
        <v>45</v>
      </c>
      <c r="C43" s="106">
        <v>-2.4040559230324763</v>
      </c>
      <c r="D43" s="107">
        <v>-6.9236448446751684</v>
      </c>
      <c r="E43" s="107">
        <v>-4.0151267383276608</v>
      </c>
      <c r="F43" s="107">
        <v>-3.8958368603023907</v>
      </c>
      <c r="G43" s="107">
        <v>8.4947545630258823</v>
      </c>
      <c r="H43" s="107">
        <v>4.1503192787133196</v>
      </c>
      <c r="I43" s="107">
        <v>2.5858059290498847</v>
      </c>
      <c r="J43" s="107">
        <v>5.4809771206760747</v>
      </c>
      <c r="K43" s="107">
        <v>-5.4672267577718898</v>
      </c>
      <c r="L43" s="107">
        <v>-0.51162835609513224</v>
      </c>
      <c r="M43" s="107">
        <v>3.4353518645564973</v>
      </c>
      <c r="N43" s="108">
        <v>5.6621202498779617</v>
      </c>
      <c r="O43" s="223">
        <f t="shared" si="13"/>
        <v>8.4947545630258823</v>
      </c>
      <c r="P43" s="224">
        <f t="shared" si="14"/>
        <v>-6.9236448446751684</v>
      </c>
      <c r="Q43" s="297">
        <f t="shared" si="15"/>
        <v>0.54931746047457508</v>
      </c>
      <c r="R43" s="20">
        <f t="shared" si="1"/>
        <v>12</v>
      </c>
      <c r="S43" s="293" t="str">
        <f>IF(ABS(C43)&lt;8,"",IF(AND('A+C'!C43&lt;100,ABS(C43)&lt;15),"",IF(AND('A+C'!C43&lt;50,ABS(C43)&lt;30),"",C43)))</f>
        <v/>
      </c>
      <c r="T43" s="294" t="str">
        <f>IF(ABS(D43)&lt;8,"",IF(AND('A+C'!D43&lt;100,ABS(D43)&lt;15),"",IF(AND('A+C'!D43&lt;50,ABS(D43)&lt;30),"",D43)))</f>
        <v/>
      </c>
      <c r="U43" s="294" t="str">
        <f>IF(ABS(E43)&lt;8,"",IF(AND('A+C'!E43&lt;100,ABS(E43)&lt;15),"",IF(AND('A+C'!E43&lt;50,ABS(E43)&lt;30),"",E43)))</f>
        <v/>
      </c>
      <c r="V43" s="294" t="str">
        <f>IF(ABS(F43)&lt;8,"",IF(AND('A+C'!F43&lt;100,ABS(F43)&lt;15),"",IF(AND('A+C'!F43&lt;50,ABS(F43)&lt;30),"",F43)))</f>
        <v/>
      </c>
      <c r="W43" s="294" t="str">
        <f>IF(ABS(G43)&lt;8,"",IF(AND('A+C'!G43&lt;100,ABS(G43)&lt;15),"",IF(AND('A+C'!G43&lt;50,ABS(G43)&lt;30),"",G43)))</f>
        <v/>
      </c>
      <c r="X43" s="294" t="str">
        <f>IF(ABS(H43)&lt;8,"",IF(AND('A+C'!H43&lt;100,ABS(H43)&lt;15),"",IF(AND('A+C'!H43&lt;50,ABS(H43)&lt;30),"",H43)))</f>
        <v/>
      </c>
      <c r="Y43" s="294" t="str">
        <f>IF(ABS(I43)&lt;8,"",IF(AND('A+C'!I43&lt;100,ABS(I43)&lt;15),"",IF(AND('A+C'!I43&lt;50,ABS(I43)&lt;30),"",I43)))</f>
        <v/>
      </c>
      <c r="Z43" s="294" t="str">
        <f>IF(ABS(J43)&lt;8,"",IF(AND('A+C'!J43&lt;100,ABS(J43)&lt;15),"",IF(AND('A+C'!J43&lt;50,ABS(J43)&lt;30),"",J43)))</f>
        <v/>
      </c>
      <c r="AA43" s="294" t="str">
        <f>IF(ABS(K43)&lt;8,"",IF(AND('A+C'!K43&lt;100,ABS(K43)&lt;15),"",IF(AND('A+C'!K43&lt;50,ABS(K43)&lt;30),"",K43)))</f>
        <v/>
      </c>
      <c r="AB43" s="294" t="str">
        <f>IF(ABS(L43)&lt;8,"",IF(AND('A+C'!L43&lt;100,ABS(L43)&lt;15),"",IF(AND('A+C'!L43&lt;50,ABS(L43)&lt;30),"",L43)))</f>
        <v/>
      </c>
      <c r="AC43" s="294" t="str">
        <f>IF(ABS(M43)&lt;8,"",IF(AND('A+C'!M43&lt;100,ABS(M43)&lt;15),"",IF(AND('A+C'!M43&lt;50,ABS(M43)&lt;30),"",M43)))</f>
        <v/>
      </c>
      <c r="AD43" s="295" t="str">
        <f>IF(ABS(N43)&lt;8,"",IF(AND('A+C'!N43&lt;100,ABS(N43)&lt;15),"",IF(AND('A+C'!N43&lt;50,ABS(N43)&lt;30),"",N43)))</f>
        <v/>
      </c>
      <c r="AE43" s="20">
        <f t="shared" si="12"/>
        <v>0</v>
      </c>
    </row>
    <row r="44" spans="1:31" ht="19.5" customHeight="1">
      <c r="A44" s="110">
        <v>40</v>
      </c>
      <c r="B44" s="203" t="s">
        <v>46</v>
      </c>
      <c r="C44" s="106"/>
      <c r="D44" s="107"/>
      <c r="E44" s="107"/>
      <c r="F44" s="107"/>
      <c r="G44" s="107"/>
      <c r="H44" s="107"/>
      <c r="I44" s="107">
        <v>11.140933224785645</v>
      </c>
      <c r="J44" s="107">
        <v>8.5859841687511853</v>
      </c>
      <c r="K44" s="107">
        <v>0.26538622438044712</v>
      </c>
      <c r="L44" s="107">
        <v>5.7073608234981972</v>
      </c>
      <c r="M44" s="107">
        <v>-8.7349009980283476</v>
      </c>
      <c r="N44" s="108">
        <v>6.0953651697686206</v>
      </c>
      <c r="O44" s="223">
        <f t="shared" si="13"/>
        <v>11.140933224785645</v>
      </c>
      <c r="P44" s="224">
        <f t="shared" si="14"/>
        <v>-8.7349009980283476</v>
      </c>
      <c r="Q44" s="297">
        <f t="shared" si="15"/>
        <v>3.8433547688592906</v>
      </c>
      <c r="R44" s="20">
        <f t="shared" si="1"/>
        <v>6</v>
      </c>
      <c r="S44" s="293" t="str">
        <f>IF(ABS(C44)&lt;8,"",IF(AND('A+C'!C44&lt;100,ABS(C44)&lt;15),"",IF(AND('A+C'!C44&lt;50,ABS(C44)&lt;30),"",C44)))</f>
        <v/>
      </c>
      <c r="T44" s="294" t="str">
        <f>IF(ABS(D44)&lt;8,"",IF(AND('A+C'!D44&lt;100,ABS(D44)&lt;15),"",IF(AND('A+C'!D44&lt;50,ABS(D44)&lt;30),"",D44)))</f>
        <v/>
      </c>
      <c r="U44" s="294" t="str">
        <f>IF(ABS(E44)&lt;8,"",IF(AND('A+C'!E44&lt;100,ABS(E44)&lt;15),"",IF(AND('A+C'!E44&lt;50,ABS(E44)&lt;30),"",E44)))</f>
        <v/>
      </c>
      <c r="V44" s="294" t="str">
        <f>IF(ABS(F44)&lt;8,"",IF(AND('A+C'!F44&lt;100,ABS(F44)&lt;15),"",IF(AND('A+C'!F44&lt;50,ABS(F44)&lt;30),"",F44)))</f>
        <v/>
      </c>
      <c r="W44" s="294" t="str">
        <f>IF(ABS(G44)&lt;8,"",IF(AND('A+C'!G44&lt;100,ABS(G44)&lt;15),"",IF(AND('A+C'!G44&lt;50,ABS(G44)&lt;30),"",G44)))</f>
        <v/>
      </c>
      <c r="X44" s="294" t="str">
        <f>IF(ABS(H44)&lt;8,"",IF(AND('A+C'!H44&lt;100,ABS(H44)&lt;15),"",IF(AND('A+C'!H44&lt;50,ABS(H44)&lt;30),"",H44)))</f>
        <v/>
      </c>
      <c r="Y44" s="294">
        <f>IF(ABS(I44)&lt;8,"",IF(AND('A+C'!I44&lt;100,ABS(I44)&lt;15),"",IF(AND('A+C'!I44&lt;50,ABS(I44)&lt;30),"",I44)))</f>
        <v>11.140933224785645</v>
      </c>
      <c r="Z44" s="294">
        <f>IF(ABS(J44)&lt;8,"",IF(AND('A+C'!J44&lt;100,ABS(J44)&lt;15),"",IF(AND('A+C'!J44&lt;50,ABS(J44)&lt;30),"",J44)))</f>
        <v>8.5859841687511853</v>
      </c>
      <c r="AA44" s="294" t="str">
        <f>IF(ABS(K44)&lt;8,"",IF(AND('A+C'!K44&lt;100,ABS(K44)&lt;15),"",IF(AND('A+C'!K44&lt;50,ABS(K44)&lt;30),"",K44)))</f>
        <v/>
      </c>
      <c r="AB44" s="294" t="str">
        <f>IF(ABS(L44)&lt;8,"",IF(AND('A+C'!L44&lt;100,ABS(L44)&lt;15),"",IF(AND('A+C'!L44&lt;50,ABS(L44)&lt;30),"",L44)))</f>
        <v/>
      </c>
      <c r="AC44" s="294">
        <f>IF(ABS(M44)&lt;8,"",IF(AND('A+C'!M44&lt;100,ABS(M44)&lt;15),"",IF(AND('A+C'!M44&lt;50,ABS(M44)&lt;30),"",M44)))</f>
        <v>-8.7349009980283476</v>
      </c>
      <c r="AD44" s="295" t="str">
        <f>IF(ABS(N44)&lt;8,"",IF(AND('A+C'!N44&lt;100,ABS(N44)&lt;15),"",IF(AND('A+C'!N44&lt;50,ABS(N44)&lt;30),"",N44)))</f>
        <v/>
      </c>
      <c r="AE44" s="20">
        <f t="shared" si="12"/>
        <v>3</v>
      </c>
    </row>
    <row r="45" spans="1:31" ht="19.5" customHeight="1">
      <c r="A45" s="110">
        <v>41</v>
      </c>
      <c r="B45" s="203" t="s">
        <v>47</v>
      </c>
      <c r="C45" s="107"/>
      <c r="D45" s="107"/>
      <c r="E45" s="107"/>
      <c r="F45" s="107"/>
      <c r="G45" s="301">
        <v>12.016091372469187</v>
      </c>
      <c r="H45" s="302">
        <v>3.8988767149723906</v>
      </c>
      <c r="I45" s="107">
        <v>8.4224095805501751</v>
      </c>
      <c r="J45" s="107">
        <v>-8.4550448881146938</v>
      </c>
      <c r="K45" s="107">
        <v>7.057074417806338</v>
      </c>
      <c r="L45" s="107">
        <v>-4.4175657418411305</v>
      </c>
      <c r="M45" s="107">
        <v>0.84299997330272225</v>
      </c>
      <c r="N45" s="108">
        <v>0.75075970743375797</v>
      </c>
      <c r="O45" s="223">
        <f t="shared" si="13"/>
        <v>12.016091372469187</v>
      </c>
      <c r="P45" s="224">
        <f t="shared" si="14"/>
        <v>-8.4550448881146938</v>
      </c>
      <c r="Q45" s="297">
        <f t="shared" si="15"/>
        <v>2.5144501420723433</v>
      </c>
      <c r="R45" s="20">
        <f t="shared" si="1"/>
        <v>8</v>
      </c>
      <c r="S45" s="293" t="str">
        <f>IF(ABS(C45)&lt;8,"",IF(AND('A+C'!C45&lt;100,ABS(C45)&lt;15),"",IF(AND('A+C'!C45&lt;50,ABS(C45)&lt;30),"",C45)))</f>
        <v/>
      </c>
      <c r="T45" s="294" t="str">
        <f>IF(ABS(D45)&lt;8,"",IF(AND('A+C'!D45&lt;100,ABS(D45)&lt;15),"",IF(AND('A+C'!D45&lt;50,ABS(D45)&lt;30),"",D45)))</f>
        <v/>
      </c>
      <c r="U45" s="294" t="str">
        <f>IF(ABS(E45)&lt;8,"",IF(AND('A+C'!E45&lt;100,ABS(E45)&lt;15),"",IF(AND('A+C'!E45&lt;50,ABS(E45)&lt;30),"",E45)))</f>
        <v/>
      </c>
      <c r="V45" s="294" t="str">
        <f>IF(ABS(F45)&lt;8,"",IF(AND('A+C'!F45&lt;100,ABS(F45)&lt;15),"",IF(AND('A+C'!F45&lt;50,ABS(F45)&lt;30),"",F45)))</f>
        <v/>
      </c>
      <c r="W45" s="294" t="str">
        <f>IF(ABS(G45)&lt;8,"",IF(AND('A+C'!G45&lt;100,ABS(G45)&lt;15),"",IF(AND('A+C'!G45&lt;50,ABS(G45)&lt;30),"",G45)))</f>
        <v/>
      </c>
      <c r="X45" s="294" t="str">
        <f>IF(ABS(H45)&lt;8,"",IF(AND('A+C'!H45&lt;100,ABS(H45)&lt;15),"",IF(AND('A+C'!H45&lt;50,ABS(H45)&lt;30),"",H45)))</f>
        <v/>
      </c>
      <c r="Y45" s="294" t="str">
        <f>IF(ABS(I45)&lt;8,"",IF(AND('A+C'!I45&lt;100,ABS(I45)&lt;15),"",IF(AND('A+C'!I45&lt;50,ABS(I45)&lt;30),"",I45)))</f>
        <v/>
      </c>
      <c r="Z45" s="294" t="str">
        <f>IF(ABS(J45)&lt;8,"",IF(AND('A+C'!J45&lt;100,ABS(J45)&lt;15),"",IF(AND('A+C'!J45&lt;50,ABS(J45)&lt;30),"",J45)))</f>
        <v/>
      </c>
      <c r="AA45" s="294" t="str">
        <f>IF(ABS(K45)&lt;8,"",IF(AND('A+C'!K45&lt;100,ABS(K45)&lt;15),"",IF(AND('A+C'!K45&lt;50,ABS(K45)&lt;30),"",K45)))</f>
        <v/>
      </c>
      <c r="AB45" s="294" t="str">
        <f>IF(ABS(L45)&lt;8,"",IF(AND('A+C'!L45&lt;100,ABS(L45)&lt;15),"",IF(AND('A+C'!L45&lt;50,ABS(L45)&lt;30),"",L45)))</f>
        <v/>
      </c>
      <c r="AC45" s="294" t="str">
        <f>IF(ABS(M45)&lt;8,"",IF(AND('A+C'!M45&lt;100,ABS(M45)&lt;15),"",IF(AND('A+C'!M45&lt;50,ABS(M45)&lt;30),"",M45)))</f>
        <v/>
      </c>
      <c r="AD45" s="295" t="str">
        <f>IF(ABS(N45)&lt;8,"",IF(AND('A+C'!N45&lt;100,ABS(N45)&lt;15),"",IF(AND('A+C'!N45&lt;50,ABS(N45)&lt;30),"",N45)))</f>
        <v/>
      </c>
      <c r="AE45" s="20">
        <f t="shared" si="12"/>
        <v>0</v>
      </c>
    </row>
    <row r="46" spans="1:31" ht="19.5" customHeight="1">
      <c r="A46" s="124">
        <v>42</v>
      </c>
      <c r="B46" s="207" t="s">
        <v>49</v>
      </c>
      <c r="C46" s="162">
        <v>2.6440059368207591</v>
      </c>
      <c r="D46" s="159">
        <v>9.1310906922898614</v>
      </c>
      <c r="E46" s="159">
        <v>11.980566893010424</v>
      </c>
      <c r="F46" s="159">
        <v>3.7154271100434042</v>
      </c>
      <c r="G46" s="159">
        <v>-0.22651395810330621</v>
      </c>
      <c r="H46" s="159">
        <v>7.7799119062205238</v>
      </c>
      <c r="I46" s="159">
        <v>9.5227348463300512</v>
      </c>
      <c r="J46" s="159">
        <v>5.587359156187353</v>
      </c>
      <c r="K46" s="159">
        <v>1.6656954333300715</v>
      </c>
      <c r="L46" s="159">
        <v>3.8006614779329473</v>
      </c>
      <c r="M46" s="159">
        <v>-5.5010070184926496</v>
      </c>
      <c r="N46" s="161">
        <v>1.8793620594348823</v>
      </c>
      <c r="O46" s="232">
        <f t="shared" si="13"/>
        <v>11.980566893010424</v>
      </c>
      <c r="P46" s="233">
        <f t="shared" si="14"/>
        <v>-5.5010070184926496</v>
      </c>
      <c r="Q46" s="298">
        <f t="shared" si="15"/>
        <v>4.3316078779170271</v>
      </c>
      <c r="R46" s="20">
        <f t="shared" si="1"/>
        <v>12</v>
      </c>
      <c r="S46" s="293" t="str">
        <f>IF(ABS(C46)&lt;8,"",IF(AND('A+C'!C46&lt;100,ABS(C46)&lt;15),"",IF(AND('A+C'!C46&lt;50,ABS(C46)&lt;30),"",C46)))</f>
        <v/>
      </c>
      <c r="T46" s="294" t="str">
        <f>IF(ABS(D46)&lt;8,"",IF(AND('A+C'!D46&lt;100,ABS(D46)&lt;15),"",IF(AND('A+C'!D46&lt;50,ABS(D46)&lt;30),"",D46)))</f>
        <v/>
      </c>
      <c r="U46" s="294" t="str">
        <f>IF(ABS(E46)&lt;8,"",IF(AND('A+C'!E46&lt;100,ABS(E46)&lt;15),"",IF(AND('A+C'!E46&lt;50,ABS(E46)&lt;30),"",E46)))</f>
        <v/>
      </c>
      <c r="V46" s="294" t="str">
        <f>IF(ABS(F46)&lt;8,"",IF(AND('A+C'!F46&lt;100,ABS(F46)&lt;15),"",IF(AND('A+C'!F46&lt;50,ABS(F46)&lt;30),"",F46)))</f>
        <v/>
      </c>
      <c r="W46" s="294" t="str">
        <f>IF(ABS(G46)&lt;8,"",IF(AND('A+C'!G46&lt;100,ABS(G46)&lt;15),"",IF(AND('A+C'!G46&lt;50,ABS(G46)&lt;30),"",G46)))</f>
        <v/>
      </c>
      <c r="X46" s="294" t="str">
        <f>IF(ABS(H46)&lt;8,"",IF(AND('A+C'!H46&lt;100,ABS(H46)&lt;15),"",IF(AND('A+C'!H46&lt;50,ABS(H46)&lt;30),"",H46)))</f>
        <v/>
      </c>
      <c r="Y46" s="294">
        <f>IF(ABS(I46)&lt;8,"",IF(AND('A+C'!I46&lt;100,ABS(I46)&lt;15),"",IF(AND('A+C'!I46&lt;50,ABS(I46)&lt;30),"",I46)))</f>
        <v>9.5227348463300512</v>
      </c>
      <c r="Z46" s="294" t="str">
        <f>IF(ABS(J46)&lt;8,"",IF(AND('A+C'!J46&lt;100,ABS(J46)&lt;15),"",IF(AND('A+C'!J46&lt;50,ABS(J46)&lt;30),"",J46)))</f>
        <v/>
      </c>
      <c r="AA46" s="294" t="str">
        <f>IF(ABS(K46)&lt;8,"",IF(AND('A+C'!K46&lt;100,ABS(K46)&lt;15),"",IF(AND('A+C'!K46&lt;50,ABS(K46)&lt;30),"",K46)))</f>
        <v/>
      </c>
      <c r="AB46" s="294" t="str">
        <f>IF(ABS(L46)&lt;8,"",IF(AND('A+C'!L46&lt;100,ABS(L46)&lt;15),"",IF(AND('A+C'!L46&lt;50,ABS(L46)&lt;30),"",L46)))</f>
        <v/>
      </c>
      <c r="AC46" s="294" t="str">
        <f>IF(ABS(M46)&lt;8,"",IF(AND('A+C'!M46&lt;100,ABS(M46)&lt;15),"",IF(AND('A+C'!M46&lt;50,ABS(M46)&lt;30),"",M46)))</f>
        <v/>
      </c>
      <c r="AD46" s="295" t="str">
        <f>IF(ABS(N46)&lt;8,"",IF(AND('A+C'!N46&lt;100,ABS(N46)&lt;15),"",IF(AND('A+C'!N46&lt;50,ABS(N46)&lt;30),"",N46)))</f>
        <v/>
      </c>
      <c r="AE46" s="20">
        <f t="shared" si="12"/>
        <v>1</v>
      </c>
    </row>
    <row r="47" spans="1:31" ht="19.5" customHeight="1">
      <c r="A47" s="163">
        <v>43</v>
      </c>
      <c r="B47" s="215" t="s">
        <v>51</v>
      </c>
      <c r="C47" s="109">
        <v>7.675189463818711</v>
      </c>
      <c r="D47" s="167">
        <v>3.4081219203310642</v>
      </c>
      <c r="E47" s="167">
        <v>6.5051928738835985</v>
      </c>
      <c r="F47" s="167">
        <v>20.234680693311905</v>
      </c>
      <c r="G47" s="167">
        <v>9.7868229120121271</v>
      </c>
      <c r="H47" s="167">
        <v>7.6134072234807491</v>
      </c>
      <c r="I47" s="167">
        <v>4.1500237254606285</v>
      </c>
      <c r="J47" s="167">
        <v>4.7447594870236172</v>
      </c>
      <c r="K47" s="167">
        <v>0.14210979066523996</v>
      </c>
      <c r="L47" s="167">
        <v>3.5375837301849313</v>
      </c>
      <c r="M47" s="167">
        <v>0.83813633016468747</v>
      </c>
      <c r="N47" s="168">
        <v>13.288926635380138</v>
      </c>
      <c r="O47" s="226">
        <f t="shared" si="13"/>
        <v>20.234680693311905</v>
      </c>
      <c r="P47" s="227">
        <f t="shared" si="14"/>
        <v>0.14210979066523996</v>
      </c>
      <c r="Q47" s="292">
        <f t="shared" si="15"/>
        <v>6.82707956547645</v>
      </c>
      <c r="R47" s="20">
        <f t="shared" si="1"/>
        <v>12</v>
      </c>
      <c r="S47" s="293" t="str">
        <f>IF(ABS(C47)&lt;8,"",IF(AND('A+C'!C47&lt;100,ABS(C47)&lt;15),"",IF(AND('A+C'!C47&lt;50,ABS(C47)&lt;30),"",C47)))</f>
        <v/>
      </c>
      <c r="T47" s="294" t="str">
        <f>IF(ABS(D47)&lt;8,"",IF(AND('A+C'!D47&lt;100,ABS(D47)&lt;15),"",IF(AND('A+C'!D47&lt;50,ABS(D47)&lt;30),"",D47)))</f>
        <v/>
      </c>
      <c r="U47" s="294" t="str">
        <f>IF(ABS(E47)&lt;8,"",IF(AND('A+C'!E47&lt;100,ABS(E47)&lt;15),"",IF(AND('A+C'!E47&lt;50,ABS(E47)&lt;30),"",E47)))</f>
        <v/>
      </c>
      <c r="V47" s="294">
        <f>IF(ABS(F47)&lt;8,"",IF(AND('A+C'!F47&lt;100,ABS(F47)&lt;15),"",IF(AND('A+C'!F47&lt;50,ABS(F47)&lt;30),"",F47)))</f>
        <v>20.234680693311905</v>
      </c>
      <c r="W47" s="294" t="str">
        <f>IF(ABS(G47)&lt;8,"",IF(AND('A+C'!G47&lt;100,ABS(G47)&lt;15),"",IF(AND('A+C'!G47&lt;50,ABS(G47)&lt;30),"",G47)))</f>
        <v/>
      </c>
      <c r="X47" s="294" t="str">
        <f>IF(ABS(H47)&lt;8,"",IF(AND('A+C'!H47&lt;100,ABS(H47)&lt;15),"",IF(AND('A+C'!H47&lt;50,ABS(H47)&lt;30),"",H47)))</f>
        <v/>
      </c>
      <c r="Y47" s="294" t="str">
        <f>IF(ABS(I47)&lt;8,"",IF(AND('A+C'!I47&lt;100,ABS(I47)&lt;15),"",IF(AND('A+C'!I47&lt;50,ABS(I47)&lt;30),"",I47)))</f>
        <v/>
      </c>
      <c r="Z47" s="294" t="str">
        <f>IF(ABS(J47)&lt;8,"",IF(AND('A+C'!J47&lt;100,ABS(J47)&lt;15),"",IF(AND('A+C'!J47&lt;50,ABS(J47)&lt;30),"",J47)))</f>
        <v/>
      </c>
      <c r="AA47" s="294" t="str">
        <f>IF(ABS(K47)&lt;8,"",IF(AND('A+C'!K47&lt;100,ABS(K47)&lt;15),"",IF(AND('A+C'!K47&lt;50,ABS(K47)&lt;30),"",K47)))</f>
        <v/>
      </c>
      <c r="AB47" s="294" t="str">
        <f>IF(ABS(L47)&lt;8,"",IF(AND('A+C'!L47&lt;100,ABS(L47)&lt;15),"",IF(AND('A+C'!L47&lt;50,ABS(L47)&lt;30),"",L47)))</f>
        <v/>
      </c>
      <c r="AC47" s="294" t="str">
        <f>IF(ABS(M47)&lt;8,"",IF(AND('A+C'!M47&lt;100,ABS(M47)&lt;15),"",IF(AND('A+C'!M47&lt;50,ABS(M47)&lt;30),"",M47)))</f>
        <v/>
      </c>
      <c r="AD47" s="295">
        <f>IF(ABS(N47)&lt;8,"",IF(AND('A+C'!N47&lt;100,ABS(N47)&lt;15),"",IF(AND('A+C'!N47&lt;50,ABS(N47)&lt;30),"",N47)))</f>
        <v>13.288926635380138</v>
      </c>
      <c r="AE47" s="20">
        <f t="shared" si="12"/>
        <v>2</v>
      </c>
    </row>
    <row r="48" spans="1:31" ht="19.5" customHeight="1">
      <c r="A48" s="110">
        <v>44</v>
      </c>
      <c r="B48" s="203" t="s">
        <v>52</v>
      </c>
      <c r="C48" s="106">
        <v>1.2805062724228862</v>
      </c>
      <c r="D48" s="107">
        <v>11.816948008903454</v>
      </c>
      <c r="E48" s="107">
        <v>9.9533529095963669</v>
      </c>
      <c r="F48" s="107">
        <v>9.5718838208277663</v>
      </c>
      <c r="G48" s="107">
        <v>7.98287044008518</v>
      </c>
      <c r="H48" s="107">
        <v>6.3499478784945182</v>
      </c>
      <c r="I48" s="107">
        <v>0.90351574791531608</v>
      </c>
      <c r="J48" s="107">
        <v>-0.23305627595249678</v>
      </c>
      <c r="K48" s="107">
        <v>1.4066632018468117</v>
      </c>
      <c r="L48" s="107">
        <v>1.0471949636524074</v>
      </c>
      <c r="M48" s="107">
        <v>-0.66661351638765232</v>
      </c>
      <c r="N48" s="108">
        <v>7.8310726723068305</v>
      </c>
      <c r="O48" s="241">
        <f t="shared" si="13"/>
        <v>11.816948008903454</v>
      </c>
      <c r="P48" s="239">
        <f t="shared" si="14"/>
        <v>-0.66661351638765232</v>
      </c>
      <c r="Q48" s="300">
        <f t="shared" si="15"/>
        <v>4.7703571769759492</v>
      </c>
      <c r="R48" s="20">
        <f t="shared" si="1"/>
        <v>12</v>
      </c>
      <c r="S48" s="293" t="str">
        <f>IF(ABS(C48)&lt;8,"",IF(AND('A+C'!C48&lt;100,ABS(C48)&lt;15),"",IF(AND('A+C'!C48&lt;50,ABS(C48)&lt;30),"",C48)))</f>
        <v/>
      </c>
      <c r="T48" s="294" t="str">
        <f>IF(ABS(D48)&lt;8,"",IF(AND('A+C'!D48&lt;100,ABS(D48)&lt;15),"",IF(AND('A+C'!D48&lt;50,ABS(D48)&lt;30),"",D48)))</f>
        <v/>
      </c>
      <c r="U48" s="294" t="str">
        <f>IF(ABS(E48)&lt;8,"",IF(AND('A+C'!E48&lt;100,ABS(E48)&lt;15),"",IF(AND('A+C'!E48&lt;50,ABS(E48)&lt;30),"",E48)))</f>
        <v/>
      </c>
      <c r="V48" s="294" t="str">
        <f>IF(ABS(F48)&lt;8,"",IF(AND('A+C'!F48&lt;100,ABS(F48)&lt;15),"",IF(AND('A+C'!F48&lt;50,ABS(F48)&lt;30),"",F48)))</f>
        <v/>
      </c>
      <c r="W48" s="294" t="str">
        <f>IF(ABS(G48)&lt;8,"",IF(AND('A+C'!G48&lt;100,ABS(G48)&lt;15),"",IF(AND('A+C'!G48&lt;50,ABS(G48)&lt;30),"",G48)))</f>
        <v/>
      </c>
      <c r="X48" s="294" t="str">
        <f>IF(ABS(H48)&lt;8,"",IF(AND('A+C'!H48&lt;100,ABS(H48)&lt;15),"",IF(AND('A+C'!H48&lt;50,ABS(H48)&lt;30),"",H48)))</f>
        <v/>
      </c>
      <c r="Y48" s="294" t="str">
        <f>IF(ABS(I48)&lt;8,"",IF(AND('A+C'!I48&lt;100,ABS(I48)&lt;15),"",IF(AND('A+C'!I48&lt;50,ABS(I48)&lt;30),"",I48)))</f>
        <v/>
      </c>
      <c r="Z48" s="294" t="str">
        <f>IF(ABS(J48)&lt;8,"",IF(AND('A+C'!J48&lt;100,ABS(J48)&lt;15),"",IF(AND('A+C'!J48&lt;50,ABS(J48)&lt;30),"",J48)))</f>
        <v/>
      </c>
      <c r="AA48" s="294" t="str">
        <f>IF(ABS(K48)&lt;8,"",IF(AND('A+C'!K48&lt;100,ABS(K48)&lt;15),"",IF(AND('A+C'!K48&lt;50,ABS(K48)&lt;30),"",K48)))</f>
        <v/>
      </c>
      <c r="AB48" s="294" t="str">
        <f>IF(ABS(L48)&lt;8,"",IF(AND('A+C'!L48&lt;100,ABS(L48)&lt;15),"",IF(AND('A+C'!L48&lt;50,ABS(L48)&lt;30),"",L48)))</f>
        <v/>
      </c>
      <c r="AC48" s="294" t="str">
        <f>IF(ABS(M48)&lt;8,"",IF(AND('A+C'!M48&lt;100,ABS(M48)&lt;15),"",IF(AND('A+C'!M48&lt;50,ABS(M48)&lt;30),"",M48)))</f>
        <v/>
      </c>
      <c r="AD48" s="295" t="str">
        <f>IF(ABS(N48)&lt;8,"",IF(AND('A+C'!N48&lt;100,ABS(N48)&lt;15),"",IF(AND('A+C'!N48&lt;50,ABS(N48)&lt;30),"",N48)))</f>
        <v/>
      </c>
      <c r="AE48" s="20">
        <f t="shared" si="12"/>
        <v>0</v>
      </c>
    </row>
    <row r="49" spans="1:31" ht="19.5" customHeight="1">
      <c r="A49" s="110">
        <v>45</v>
      </c>
      <c r="B49" s="203" t="s">
        <v>54</v>
      </c>
      <c r="C49" s="106">
        <v>1.1882289187610322</v>
      </c>
      <c r="D49" s="107">
        <v>6.8509270199760532</v>
      </c>
      <c r="E49" s="107">
        <v>5.3142321936693033</v>
      </c>
      <c r="F49" s="107">
        <v>1.5497941275151925</v>
      </c>
      <c r="G49" s="107">
        <v>3.4329195933488617</v>
      </c>
      <c r="H49" s="107">
        <v>4.7610781084350799</v>
      </c>
      <c r="I49" s="107">
        <v>2.9931330922052672</v>
      </c>
      <c r="J49" s="107">
        <v>-0.94200801915982491</v>
      </c>
      <c r="K49" s="107">
        <v>-0.94647584631345361</v>
      </c>
      <c r="L49" s="107">
        <v>2.4393581702150606</v>
      </c>
      <c r="M49" s="107">
        <v>1.818468628135832</v>
      </c>
      <c r="N49" s="108">
        <v>6.0753630608750946</v>
      </c>
      <c r="O49" s="223">
        <f t="shared" si="13"/>
        <v>6.8509270199760532</v>
      </c>
      <c r="P49" s="224">
        <f t="shared" si="14"/>
        <v>-0.94647584631345361</v>
      </c>
      <c r="Q49" s="297">
        <f t="shared" si="15"/>
        <v>2.8779182539719579</v>
      </c>
      <c r="R49" s="20">
        <f t="shared" si="1"/>
        <v>12</v>
      </c>
      <c r="S49" s="293" t="str">
        <f>IF(ABS(C49)&lt;8,"",IF(AND('A+C'!C49&lt;100,ABS(C49)&lt;15),"",IF(AND('A+C'!C49&lt;50,ABS(C49)&lt;30),"",C49)))</f>
        <v/>
      </c>
      <c r="T49" s="294" t="str">
        <f>IF(ABS(D49)&lt;8,"",IF(AND('A+C'!D49&lt;100,ABS(D49)&lt;15),"",IF(AND('A+C'!D49&lt;50,ABS(D49)&lt;30),"",D49)))</f>
        <v/>
      </c>
      <c r="U49" s="294" t="str">
        <f>IF(ABS(E49)&lt;8,"",IF(AND('A+C'!E49&lt;100,ABS(E49)&lt;15),"",IF(AND('A+C'!E49&lt;50,ABS(E49)&lt;30),"",E49)))</f>
        <v/>
      </c>
      <c r="V49" s="294" t="str">
        <f>IF(ABS(F49)&lt;8,"",IF(AND('A+C'!F49&lt;100,ABS(F49)&lt;15),"",IF(AND('A+C'!F49&lt;50,ABS(F49)&lt;30),"",F49)))</f>
        <v/>
      </c>
      <c r="W49" s="294" t="str">
        <f>IF(ABS(G49)&lt;8,"",IF(AND('A+C'!G49&lt;100,ABS(G49)&lt;15),"",IF(AND('A+C'!G49&lt;50,ABS(G49)&lt;30),"",G49)))</f>
        <v/>
      </c>
      <c r="X49" s="294" t="str">
        <f>IF(ABS(H49)&lt;8,"",IF(AND('A+C'!H49&lt;100,ABS(H49)&lt;15),"",IF(AND('A+C'!H49&lt;50,ABS(H49)&lt;30),"",H49)))</f>
        <v/>
      </c>
      <c r="Y49" s="294" t="str">
        <f>IF(ABS(I49)&lt;8,"",IF(AND('A+C'!I49&lt;100,ABS(I49)&lt;15),"",IF(AND('A+C'!I49&lt;50,ABS(I49)&lt;30),"",I49)))</f>
        <v/>
      </c>
      <c r="Z49" s="294" t="str">
        <f>IF(ABS(J49)&lt;8,"",IF(AND('A+C'!J49&lt;100,ABS(J49)&lt;15),"",IF(AND('A+C'!J49&lt;50,ABS(J49)&lt;30),"",J49)))</f>
        <v/>
      </c>
      <c r="AA49" s="294" t="str">
        <f>IF(ABS(K49)&lt;8,"",IF(AND('A+C'!K49&lt;100,ABS(K49)&lt;15),"",IF(AND('A+C'!K49&lt;50,ABS(K49)&lt;30),"",K49)))</f>
        <v/>
      </c>
      <c r="AB49" s="294" t="str">
        <f>IF(ABS(L49)&lt;8,"",IF(AND('A+C'!L49&lt;100,ABS(L49)&lt;15),"",IF(AND('A+C'!L49&lt;50,ABS(L49)&lt;30),"",L49)))</f>
        <v/>
      </c>
      <c r="AC49" s="294" t="str">
        <f>IF(ABS(M49)&lt;8,"",IF(AND('A+C'!M49&lt;100,ABS(M49)&lt;15),"",IF(AND('A+C'!M49&lt;50,ABS(M49)&lt;30),"",M49)))</f>
        <v/>
      </c>
      <c r="AD49" s="295" t="str">
        <f>IF(ABS(N49)&lt;8,"",IF(AND('A+C'!N49&lt;100,ABS(N49)&lt;15),"",IF(AND('A+C'!N49&lt;50,ABS(N49)&lt;30),"",N49)))</f>
        <v/>
      </c>
      <c r="AE49" s="20">
        <f t="shared" si="12"/>
        <v>0</v>
      </c>
    </row>
    <row r="50" spans="1:31" ht="19.5" customHeight="1">
      <c r="A50" s="110">
        <v>46</v>
      </c>
      <c r="B50" s="203" t="s">
        <v>55</v>
      </c>
      <c r="C50" s="106">
        <v>1.1916121188566398</v>
      </c>
      <c r="D50" s="107">
        <v>-2.6316874359488711</v>
      </c>
      <c r="E50" s="107">
        <v>1.7477177424823935</v>
      </c>
      <c r="F50" s="107">
        <v>6.1481073647255675</v>
      </c>
      <c r="G50" s="107">
        <v>7.5888714076674466</v>
      </c>
      <c r="H50" s="107">
        <v>3.5205068662531502</v>
      </c>
      <c r="I50" s="107">
        <v>7.8933417309133187</v>
      </c>
      <c r="J50" s="107">
        <v>8.7374983192234925</v>
      </c>
      <c r="K50" s="107">
        <v>0.60494321719455746</v>
      </c>
      <c r="L50" s="107">
        <v>-0.51853524174552679</v>
      </c>
      <c r="M50" s="107">
        <v>2.8387140806963647</v>
      </c>
      <c r="N50" s="108">
        <v>5.9358286757812717</v>
      </c>
      <c r="O50" s="223">
        <f t="shared" si="13"/>
        <v>8.7374983192234925</v>
      </c>
      <c r="P50" s="224">
        <f t="shared" si="14"/>
        <v>-2.6316874359488711</v>
      </c>
      <c r="Q50" s="297">
        <f t="shared" si="15"/>
        <v>3.5880765705083171</v>
      </c>
      <c r="R50" s="20">
        <f t="shared" si="1"/>
        <v>12</v>
      </c>
      <c r="S50" s="293" t="str">
        <f>IF(ABS(C50)&lt;8,"",IF(AND('A+C'!C50&lt;100,ABS(C50)&lt;15),"",IF(AND('A+C'!C50&lt;50,ABS(C50)&lt;30),"",C50)))</f>
        <v/>
      </c>
      <c r="T50" s="294" t="str">
        <f>IF(ABS(D50)&lt;8,"",IF(AND('A+C'!D50&lt;100,ABS(D50)&lt;15),"",IF(AND('A+C'!D50&lt;50,ABS(D50)&lt;30),"",D50)))</f>
        <v/>
      </c>
      <c r="U50" s="294" t="str">
        <f>IF(ABS(E50)&lt;8,"",IF(AND('A+C'!E50&lt;100,ABS(E50)&lt;15),"",IF(AND('A+C'!E50&lt;50,ABS(E50)&lt;30),"",E50)))</f>
        <v/>
      </c>
      <c r="V50" s="294" t="str">
        <f>IF(ABS(F50)&lt;8,"",IF(AND('A+C'!F50&lt;100,ABS(F50)&lt;15),"",IF(AND('A+C'!F50&lt;50,ABS(F50)&lt;30),"",F50)))</f>
        <v/>
      </c>
      <c r="W50" s="294" t="str">
        <f>IF(ABS(G50)&lt;8,"",IF(AND('A+C'!G50&lt;100,ABS(G50)&lt;15),"",IF(AND('A+C'!G50&lt;50,ABS(G50)&lt;30),"",G50)))</f>
        <v/>
      </c>
      <c r="X50" s="294" t="str">
        <f>IF(ABS(H50)&lt;8,"",IF(AND('A+C'!H50&lt;100,ABS(H50)&lt;15),"",IF(AND('A+C'!H50&lt;50,ABS(H50)&lt;30),"",H50)))</f>
        <v/>
      </c>
      <c r="Y50" s="294" t="str">
        <f>IF(ABS(I50)&lt;8,"",IF(AND('A+C'!I50&lt;100,ABS(I50)&lt;15),"",IF(AND('A+C'!I50&lt;50,ABS(I50)&lt;30),"",I50)))</f>
        <v/>
      </c>
      <c r="Z50" s="294">
        <f>IF(ABS(J50)&lt;8,"",IF(AND('A+C'!J50&lt;100,ABS(J50)&lt;15),"",IF(AND('A+C'!J50&lt;50,ABS(J50)&lt;30),"",J50)))</f>
        <v>8.7374983192234925</v>
      </c>
      <c r="AA50" s="294" t="str">
        <f>IF(ABS(K50)&lt;8,"",IF(AND('A+C'!K50&lt;100,ABS(K50)&lt;15),"",IF(AND('A+C'!K50&lt;50,ABS(K50)&lt;30),"",K50)))</f>
        <v/>
      </c>
      <c r="AB50" s="294" t="str">
        <f>IF(ABS(L50)&lt;8,"",IF(AND('A+C'!L50&lt;100,ABS(L50)&lt;15),"",IF(AND('A+C'!L50&lt;50,ABS(L50)&lt;30),"",L50)))</f>
        <v/>
      </c>
      <c r="AC50" s="294" t="str">
        <f>IF(ABS(M50)&lt;8,"",IF(AND('A+C'!M50&lt;100,ABS(M50)&lt;15),"",IF(AND('A+C'!M50&lt;50,ABS(M50)&lt;30),"",M50)))</f>
        <v/>
      </c>
      <c r="AD50" s="295" t="str">
        <f>IF(ABS(N50)&lt;8,"",IF(AND('A+C'!N50&lt;100,ABS(N50)&lt;15),"",IF(AND('A+C'!N50&lt;50,ABS(N50)&lt;30),"",N50)))</f>
        <v/>
      </c>
      <c r="AE50" s="20">
        <f t="shared" si="12"/>
        <v>1</v>
      </c>
    </row>
    <row r="51" spans="1:31" ht="19.5" customHeight="1">
      <c r="A51" s="110">
        <v>47</v>
      </c>
      <c r="B51" s="203" t="s">
        <v>56</v>
      </c>
      <c r="C51" s="106"/>
      <c r="D51" s="107"/>
      <c r="E51" s="107"/>
      <c r="F51" s="107"/>
      <c r="G51" s="107"/>
      <c r="H51" s="107"/>
      <c r="I51" s="107">
        <v>4.6845432668926703</v>
      </c>
      <c r="J51" s="107">
        <v>1.938561702961332</v>
      </c>
      <c r="K51" s="107">
        <v>0.99438480767984705</v>
      </c>
      <c r="L51" s="107">
        <v>1.3118006787932064</v>
      </c>
      <c r="M51" s="107">
        <v>2.1530612154462312</v>
      </c>
      <c r="N51" s="108">
        <v>6.6903968122538862</v>
      </c>
      <c r="O51" s="223">
        <f t="shared" si="13"/>
        <v>6.6903968122538862</v>
      </c>
      <c r="P51" s="224">
        <f t="shared" si="14"/>
        <v>0.99438480767984705</v>
      </c>
      <c r="Q51" s="297">
        <f t="shared" si="15"/>
        <v>2.962124747337862</v>
      </c>
      <c r="R51" s="20">
        <f t="shared" si="1"/>
        <v>6</v>
      </c>
      <c r="S51" s="293" t="str">
        <f>IF(ABS(C51)&lt;8,"",IF(AND('A+C'!C51&lt;100,ABS(C51)&lt;15),"",IF(AND('A+C'!C51&lt;50,ABS(C51)&lt;30),"",C51)))</f>
        <v/>
      </c>
      <c r="T51" s="294" t="str">
        <f>IF(ABS(D51)&lt;8,"",IF(AND('A+C'!D51&lt;100,ABS(D51)&lt;15),"",IF(AND('A+C'!D51&lt;50,ABS(D51)&lt;30),"",D51)))</f>
        <v/>
      </c>
      <c r="U51" s="294" t="str">
        <f>IF(ABS(E51)&lt;8,"",IF(AND('A+C'!E51&lt;100,ABS(E51)&lt;15),"",IF(AND('A+C'!E51&lt;50,ABS(E51)&lt;30),"",E51)))</f>
        <v/>
      </c>
      <c r="V51" s="294" t="str">
        <f>IF(ABS(F51)&lt;8,"",IF(AND('A+C'!F51&lt;100,ABS(F51)&lt;15),"",IF(AND('A+C'!F51&lt;50,ABS(F51)&lt;30),"",F51)))</f>
        <v/>
      </c>
      <c r="W51" s="294" t="str">
        <f>IF(ABS(G51)&lt;8,"",IF(AND('A+C'!G51&lt;100,ABS(G51)&lt;15),"",IF(AND('A+C'!G51&lt;50,ABS(G51)&lt;30),"",G51)))</f>
        <v/>
      </c>
      <c r="X51" s="294" t="str">
        <f>IF(ABS(H51)&lt;8,"",IF(AND('A+C'!H51&lt;100,ABS(H51)&lt;15),"",IF(AND('A+C'!H51&lt;50,ABS(H51)&lt;30),"",H51)))</f>
        <v/>
      </c>
      <c r="Y51" s="294" t="str">
        <f>IF(ABS(I51)&lt;8,"",IF(AND('A+C'!I51&lt;100,ABS(I51)&lt;15),"",IF(AND('A+C'!I51&lt;50,ABS(I51)&lt;30),"",I51)))</f>
        <v/>
      </c>
      <c r="Z51" s="294" t="str">
        <f>IF(ABS(J51)&lt;8,"",IF(AND('A+C'!J51&lt;100,ABS(J51)&lt;15),"",IF(AND('A+C'!J51&lt;50,ABS(J51)&lt;30),"",J51)))</f>
        <v/>
      </c>
      <c r="AA51" s="294" t="str">
        <f>IF(ABS(K51)&lt;8,"",IF(AND('A+C'!K51&lt;100,ABS(K51)&lt;15),"",IF(AND('A+C'!K51&lt;50,ABS(K51)&lt;30),"",K51)))</f>
        <v/>
      </c>
      <c r="AB51" s="294" t="str">
        <f>IF(ABS(L51)&lt;8,"",IF(AND('A+C'!L51&lt;100,ABS(L51)&lt;15),"",IF(AND('A+C'!L51&lt;50,ABS(L51)&lt;30),"",L51)))</f>
        <v/>
      </c>
      <c r="AC51" s="294" t="str">
        <f>IF(ABS(M51)&lt;8,"",IF(AND('A+C'!M51&lt;100,ABS(M51)&lt;15),"",IF(AND('A+C'!M51&lt;50,ABS(M51)&lt;30),"",M51)))</f>
        <v/>
      </c>
      <c r="AD51" s="295" t="str">
        <f>IF(ABS(N51)&lt;8,"",IF(AND('A+C'!N51&lt;100,ABS(N51)&lt;15),"",IF(AND('A+C'!N51&lt;50,ABS(N51)&lt;30),"",N51)))</f>
        <v/>
      </c>
      <c r="AE51" s="20">
        <f t="shared" si="12"/>
        <v>0</v>
      </c>
    </row>
    <row r="52" spans="1:31" ht="19.5" customHeight="1">
      <c r="A52" s="110">
        <v>48</v>
      </c>
      <c r="B52" s="203" t="s">
        <v>57</v>
      </c>
      <c r="C52" s="106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8"/>
      <c r="O52" s="223"/>
      <c r="P52" s="224"/>
      <c r="Q52" s="297"/>
      <c r="R52" s="20">
        <f t="shared" si="1"/>
        <v>0</v>
      </c>
      <c r="S52" s="293"/>
      <c r="T52" s="294" t="str">
        <f>IF(ABS(D52)&lt;8,"",IF(AND('A+C'!D52&lt;100,ABS(D52)&lt;15),"",IF(AND('A+C'!D52&lt;50,ABS(D52)&lt;30),"",D52)))</f>
        <v/>
      </c>
      <c r="U52" s="294" t="str">
        <f>IF(ABS(E52)&lt;8,"",IF(AND('A+C'!E52&lt;100,ABS(E52)&lt;15),"",IF(AND('A+C'!E52&lt;50,ABS(E52)&lt;30),"",E52)))</f>
        <v/>
      </c>
      <c r="V52" s="294" t="str">
        <f>IF(ABS(F52)&lt;8,"",IF(AND('A+C'!F52&lt;100,ABS(F52)&lt;15),"",IF(AND('A+C'!F52&lt;50,ABS(F52)&lt;30),"",F52)))</f>
        <v/>
      </c>
      <c r="W52" s="294" t="str">
        <f>IF(ABS(G52)&lt;8,"",IF(AND('A+C'!G52&lt;100,ABS(G52)&lt;15),"",IF(AND('A+C'!G52&lt;50,ABS(G52)&lt;30),"",G52)))</f>
        <v/>
      </c>
      <c r="X52" s="294" t="str">
        <f>IF(ABS(H52)&lt;8,"",IF(AND('A+C'!H52&lt;100,ABS(H52)&lt;15),"",IF(AND('A+C'!H52&lt;50,ABS(H52)&lt;30),"",H52)))</f>
        <v/>
      </c>
      <c r="Y52" s="294" t="str">
        <f>IF(ABS(I52)&lt;8,"",IF(AND('A+C'!I52&lt;100,ABS(I52)&lt;15),"",IF(AND('A+C'!I52&lt;50,ABS(I52)&lt;30),"",I52)))</f>
        <v/>
      </c>
      <c r="Z52" s="294" t="str">
        <f>IF(ABS(J52)&lt;8,"",IF(AND('A+C'!J52&lt;100,ABS(J52)&lt;15),"",IF(AND('A+C'!J52&lt;50,ABS(J52)&lt;30),"",J52)))</f>
        <v/>
      </c>
      <c r="AA52" s="294" t="str">
        <f>IF(ABS(K52)&lt;8,"",IF(AND('A+C'!K52&lt;100,ABS(K52)&lt;15),"",IF(AND('A+C'!K52&lt;50,ABS(K52)&lt;30),"",K52)))</f>
        <v/>
      </c>
      <c r="AB52" s="294" t="str">
        <f>IF(ABS(L52)&lt;8,"",IF(AND('A+C'!L52&lt;100,ABS(L52)&lt;15),"",IF(AND('A+C'!L52&lt;50,ABS(L52)&lt;30),"",L52)))</f>
        <v/>
      </c>
      <c r="AC52" s="294" t="str">
        <f>IF(ABS(M52)&lt;8,"",IF(AND('A+C'!M52&lt;100,ABS(M52)&lt;15),"",IF(AND('A+C'!M52&lt;50,ABS(M52)&lt;30),"",M52)))</f>
        <v/>
      </c>
      <c r="AD52" s="295" t="str">
        <f>IF(ABS(N52)&lt;8,"",IF(AND('A+C'!N52&lt;100,ABS(N52)&lt;15),"",IF(AND('A+C'!N52&lt;50,ABS(N52)&lt;30),"",N52)))</f>
        <v/>
      </c>
      <c r="AE52" s="20">
        <f t="shared" si="12"/>
        <v>0</v>
      </c>
    </row>
    <row r="53" spans="1:31" ht="19.5" customHeight="1">
      <c r="A53" s="110">
        <v>49</v>
      </c>
      <c r="B53" s="203" t="s">
        <v>58</v>
      </c>
      <c r="C53" s="106">
        <v>-5.1443043947845268E-2</v>
      </c>
      <c r="D53" s="107">
        <v>12.816198053909812</v>
      </c>
      <c r="E53" s="107">
        <v>10.931489362934894</v>
      </c>
      <c r="F53" s="107">
        <v>7.5071160099939913</v>
      </c>
      <c r="G53" s="107">
        <v>16.465036782437529</v>
      </c>
      <c r="H53" s="175">
        <v>18.887237688165623</v>
      </c>
      <c r="I53" s="107">
        <v>7.5034374637079253</v>
      </c>
      <c r="J53" s="107">
        <v>5.2010697620927377</v>
      </c>
      <c r="K53" s="107">
        <v>3.0943220045992526</v>
      </c>
      <c r="L53" s="107">
        <v>12.206725702921091</v>
      </c>
      <c r="M53" s="107">
        <v>6.592695074653923</v>
      </c>
      <c r="N53" s="108">
        <v>10.449221251585314</v>
      </c>
      <c r="O53" s="223">
        <f t="shared" ref="O53:O56" si="16">MAX(C53:N53)</f>
        <v>18.887237688165623</v>
      </c>
      <c r="P53" s="224">
        <f t="shared" ref="P53:P56" si="17">MIN(C53:N53)</f>
        <v>-5.1443043947845268E-2</v>
      </c>
      <c r="Q53" s="297">
        <f t="shared" ref="Q53:Q56" si="18">AVERAGE(C53:N53)</f>
        <v>9.3002588427545199</v>
      </c>
      <c r="R53" s="20">
        <f t="shared" si="1"/>
        <v>12</v>
      </c>
      <c r="S53" s="293" t="str">
        <f>IF(ABS(C53)&lt;8,"",IF(AND('A+C'!C53&lt;100,ABS(C53)&lt;15),"",IF(AND('A+C'!C53&lt;50,ABS(C53)&lt;30),"",C53)))</f>
        <v/>
      </c>
      <c r="T53" s="294" t="str">
        <f>IF(ABS(D53)&lt;8,"",IF(AND('A+C'!D53&lt;100,ABS(D53)&lt;15),"",IF(AND('A+C'!D53&lt;50,ABS(D53)&lt;30),"",D53)))</f>
        <v/>
      </c>
      <c r="U53" s="294" t="str">
        <f>IF(ABS(E53)&lt;8,"",IF(AND('A+C'!E53&lt;100,ABS(E53)&lt;15),"",IF(AND('A+C'!E53&lt;50,ABS(E53)&lt;30),"",E53)))</f>
        <v/>
      </c>
      <c r="V53" s="294" t="str">
        <f>IF(ABS(F53)&lt;8,"",IF(AND('A+C'!F53&lt;100,ABS(F53)&lt;15),"",IF(AND('A+C'!F53&lt;50,ABS(F53)&lt;30),"",F53)))</f>
        <v/>
      </c>
      <c r="W53" s="294">
        <f>IF(ABS(G53)&lt;8,"",IF(AND('A+C'!G53&lt;100,ABS(G53)&lt;15),"",IF(AND('A+C'!G53&lt;50,ABS(G53)&lt;30),"",G53)))</f>
        <v>16.465036782437529</v>
      </c>
      <c r="X53" s="294">
        <f>IF(ABS(H53)&lt;8,"",IF(AND('A+C'!H53&lt;100,ABS(H53)&lt;15),"",IF(AND('A+C'!H53&lt;50,ABS(H53)&lt;30),"",H53)))</f>
        <v>18.887237688165623</v>
      </c>
      <c r="Y53" s="294" t="str">
        <f>IF(ABS(I53)&lt;8,"",IF(AND('A+C'!I53&lt;100,ABS(I53)&lt;15),"",IF(AND('A+C'!I53&lt;50,ABS(I53)&lt;30),"",I53)))</f>
        <v/>
      </c>
      <c r="Z53" s="294" t="str">
        <f>IF(ABS(J53)&lt;8,"",IF(AND('A+C'!J53&lt;100,ABS(J53)&lt;15),"",IF(AND('A+C'!J53&lt;50,ABS(J53)&lt;30),"",J53)))</f>
        <v/>
      </c>
      <c r="AA53" s="294" t="str">
        <f>IF(ABS(K53)&lt;8,"",IF(AND('A+C'!K53&lt;100,ABS(K53)&lt;15),"",IF(AND('A+C'!K53&lt;50,ABS(K53)&lt;30),"",K53)))</f>
        <v/>
      </c>
      <c r="AB53" s="294" t="str">
        <f>IF(ABS(L53)&lt;8,"",IF(AND('A+C'!L53&lt;100,ABS(L53)&lt;15),"",IF(AND('A+C'!L53&lt;50,ABS(L53)&lt;30),"",L53)))</f>
        <v/>
      </c>
      <c r="AC53" s="294" t="str">
        <f>IF(ABS(M53)&lt;8,"",IF(AND('A+C'!M53&lt;100,ABS(M53)&lt;15),"",IF(AND('A+C'!M53&lt;50,ABS(M53)&lt;30),"",M53)))</f>
        <v/>
      </c>
      <c r="AD53" s="295">
        <f>IF(ABS(N53)&lt;8,"",IF(AND('A+C'!N53&lt;100,ABS(N53)&lt;15),"",IF(AND('A+C'!N53&lt;50,ABS(N53)&lt;30),"",N53)))</f>
        <v>10.449221251585314</v>
      </c>
      <c r="AE53" s="20">
        <f t="shared" si="12"/>
        <v>3</v>
      </c>
    </row>
    <row r="54" spans="1:31" ht="19.5" customHeight="1">
      <c r="A54" s="110">
        <v>50</v>
      </c>
      <c r="B54" s="203" t="s">
        <v>60</v>
      </c>
      <c r="C54" s="106">
        <v>0.43190325367116955</v>
      </c>
      <c r="D54" s="107">
        <v>9.0733600647006281</v>
      </c>
      <c r="E54" s="107">
        <v>-1.6257225951674845</v>
      </c>
      <c r="F54" s="107">
        <v>1.5060685625727317</v>
      </c>
      <c r="G54" s="107">
        <v>-1.8564303568810252</v>
      </c>
      <c r="H54" s="107">
        <v>0.48283569472878829</v>
      </c>
      <c r="I54" s="107">
        <v>1.7934563710587921</v>
      </c>
      <c r="J54" s="107">
        <v>3.9316418717416268</v>
      </c>
      <c r="K54" s="107">
        <v>3.6606365312385076</v>
      </c>
      <c r="L54" s="107">
        <v>-7.8262638148210273E-2</v>
      </c>
      <c r="M54" s="107">
        <v>2.5372379373046017</v>
      </c>
      <c r="N54" s="108">
        <v>1.6395591907680662</v>
      </c>
      <c r="O54" s="223">
        <f t="shared" si="16"/>
        <v>9.0733600647006281</v>
      </c>
      <c r="P54" s="224">
        <f t="shared" si="17"/>
        <v>-1.8564303568810252</v>
      </c>
      <c r="Q54" s="297">
        <f t="shared" si="18"/>
        <v>1.7913569906323492</v>
      </c>
      <c r="R54" s="20">
        <f t="shared" si="1"/>
        <v>12</v>
      </c>
      <c r="S54" s="293" t="str">
        <f>IF(ABS(C54)&lt;8,"",IF(AND('A+C'!C54&lt;100,ABS(C54)&lt;15),"",IF(AND('A+C'!C54&lt;50,ABS(C54)&lt;30),"",C54)))</f>
        <v/>
      </c>
      <c r="T54" s="294" t="str">
        <f>IF(ABS(D54)&lt;8,"",IF(AND('A+C'!D54&lt;100,ABS(D54)&lt;15),"",IF(AND('A+C'!D54&lt;50,ABS(D54)&lt;30),"",D54)))</f>
        <v/>
      </c>
      <c r="U54" s="294" t="str">
        <f>IF(ABS(E54)&lt;8,"",IF(AND('A+C'!E54&lt;100,ABS(E54)&lt;15),"",IF(AND('A+C'!E54&lt;50,ABS(E54)&lt;30),"",E54)))</f>
        <v/>
      </c>
      <c r="V54" s="294" t="str">
        <f>IF(ABS(F54)&lt;8,"",IF(AND('A+C'!F54&lt;100,ABS(F54)&lt;15),"",IF(AND('A+C'!F54&lt;50,ABS(F54)&lt;30),"",F54)))</f>
        <v/>
      </c>
      <c r="W54" s="294" t="str">
        <f>IF(ABS(G54)&lt;8,"",IF(AND('A+C'!G54&lt;100,ABS(G54)&lt;15),"",IF(AND('A+C'!G54&lt;50,ABS(G54)&lt;30),"",G54)))</f>
        <v/>
      </c>
      <c r="X54" s="294" t="str">
        <f>IF(ABS(H54)&lt;8,"",IF(AND('A+C'!H54&lt;100,ABS(H54)&lt;15),"",IF(AND('A+C'!H54&lt;50,ABS(H54)&lt;30),"",H54)))</f>
        <v/>
      </c>
      <c r="Y54" s="294" t="str">
        <f>IF(ABS(I54)&lt;8,"",IF(AND('A+C'!I54&lt;100,ABS(I54)&lt;15),"",IF(AND('A+C'!I54&lt;50,ABS(I54)&lt;30),"",I54)))</f>
        <v/>
      </c>
      <c r="Z54" s="294" t="str">
        <f>IF(ABS(J54)&lt;8,"",IF(AND('A+C'!J54&lt;100,ABS(J54)&lt;15),"",IF(AND('A+C'!J54&lt;50,ABS(J54)&lt;30),"",J54)))</f>
        <v/>
      </c>
      <c r="AA54" s="294" t="str">
        <f>IF(ABS(K54)&lt;8,"",IF(AND('A+C'!K54&lt;100,ABS(K54)&lt;15),"",IF(AND('A+C'!K54&lt;50,ABS(K54)&lt;30),"",K54)))</f>
        <v/>
      </c>
      <c r="AB54" s="294" t="str">
        <f>IF(ABS(L54)&lt;8,"",IF(AND('A+C'!L54&lt;100,ABS(L54)&lt;15),"",IF(AND('A+C'!L54&lt;50,ABS(L54)&lt;30),"",L54)))</f>
        <v/>
      </c>
      <c r="AC54" s="294" t="str">
        <f>IF(ABS(M54)&lt;8,"",IF(AND('A+C'!M54&lt;100,ABS(M54)&lt;15),"",IF(AND('A+C'!M54&lt;50,ABS(M54)&lt;30),"",M54)))</f>
        <v/>
      </c>
      <c r="AD54" s="295" t="str">
        <f>IF(ABS(N54)&lt;8,"",IF(AND('A+C'!N54&lt;100,ABS(N54)&lt;15),"",IF(AND('A+C'!N54&lt;50,ABS(N54)&lt;30),"",N54)))</f>
        <v/>
      </c>
      <c r="AE54" s="20">
        <f t="shared" si="12"/>
        <v>0</v>
      </c>
    </row>
    <row r="55" spans="1:31" ht="19.5" customHeight="1">
      <c r="A55" s="110">
        <v>51</v>
      </c>
      <c r="B55" s="203" t="s">
        <v>61</v>
      </c>
      <c r="C55" s="106">
        <v>3.6190925974223771</v>
      </c>
      <c r="D55" s="107">
        <v>3.9258538606361228</v>
      </c>
      <c r="E55" s="107">
        <v>7.3829378408606594</v>
      </c>
      <c r="F55" s="107">
        <v>4.4486216222116743</v>
      </c>
      <c r="G55" s="107">
        <v>5.2212891881689574</v>
      </c>
      <c r="H55" s="107">
        <v>3.4392504991235318</v>
      </c>
      <c r="I55" s="107">
        <v>4.0411196697078759</v>
      </c>
      <c r="J55" s="107">
        <v>-0.27463085639040563</v>
      </c>
      <c r="K55" s="107">
        <v>0.58624515256598608</v>
      </c>
      <c r="L55" s="107">
        <v>1.4674122420428175</v>
      </c>
      <c r="M55" s="107">
        <v>1.4473999055719446</v>
      </c>
      <c r="N55" s="108">
        <v>-0.17997394577751091</v>
      </c>
      <c r="O55" s="223">
        <f t="shared" si="16"/>
        <v>7.3829378408606594</v>
      </c>
      <c r="P55" s="224">
        <f t="shared" si="17"/>
        <v>-0.27463085639040563</v>
      </c>
      <c r="Q55" s="297">
        <f t="shared" si="18"/>
        <v>2.9270514813453357</v>
      </c>
      <c r="R55" s="20">
        <f t="shared" si="1"/>
        <v>12</v>
      </c>
      <c r="S55" s="293" t="str">
        <f>IF(ABS(C55)&lt;8,"",IF(AND('A+C'!C55&lt;100,ABS(C55)&lt;15),"",IF(AND('A+C'!C55&lt;50,ABS(C55)&lt;30),"",C55)))</f>
        <v/>
      </c>
      <c r="T55" s="294" t="str">
        <f>IF(ABS(D55)&lt;8,"",IF(AND('A+C'!D55&lt;100,ABS(D55)&lt;15),"",IF(AND('A+C'!D55&lt;50,ABS(D55)&lt;30),"",D55)))</f>
        <v/>
      </c>
      <c r="U55" s="294" t="str">
        <f>IF(ABS(E55)&lt;8,"",IF(AND('A+C'!E55&lt;100,ABS(E55)&lt;15),"",IF(AND('A+C'!E55&lt;50,ABS(E55)&lt;30),"",E55)))</f>
        <v/>
      </c>
      <c r="V55" s="294" t="str">
        <f>IF(ABS(F55)&lt;8,"",IF(AND('A+C'!F55&lt;100,ABS(F55)&lt;15),"",IF(AND('A+C'!F55&lt;50,ABS(F55)&lt;30),"",F55)))</f>
        <v/>
      </c>
      <c r="W55" s="294" t="str">
        <f>IF(ABS(G55)&lt;8,"",IF(AND('A+C'!G55&lt;100,ABS(G55)&lt;15),"",IF(AND('A+C'!G55&lt;50,ABS(G55)&lt;30),"",G55)))</f>
        <v/>
      </c>
      <c r="X55" s="294" t="str">
        <f>IF(ABS(H55)&lt;8,"",IF(AND('A+C'!H55&lt;100,ABS(H55)&lt;15),"",IF(AND('A+C'!H55&lt;50,ABS(H55)&lt;30),"",H55)))</f>
        <v/>
      </c>
      <c r="Y55" s="294" t="str">
        <f>IF(ABS(I55)&lt;8,"",IF(AND('A+C'!I55&lt;100,ABS(I55)&lt;15),"",IF(AND('A+C'!I55&lt;50,ABS(I55)&lt;30),"",I55)))</f>
        <v/>
      </c>
      <c r="Z55" s="294" t="str">
        <f>IF(ABS(J55)&lt;8,"",IF(AND('A+C'!J55&lt;100,ABS(J55)&lt;15),"",IF(AND('A+C'!J55&lt;50,ABS(J55)&lt;30),"",J55)))</f>
        <v/>
      </c>
      <c r="AA55" s="294" t="str">
        <f>IF(ABS(K55)&lt;8,"",IF(AND('A+C'!K55&lt;100,ABS(K55)&lt;15),"",IF(AND('A+C'!K55&lt;50,ABS(K55)&lt;30),"",K55)))</f>
        <v/>
      </c>
      <c r="AB55" s="294" t="str">
        <f>IF(ABS(L55)&lt;8,"",IF(AND('A+C'!L55&lt;100,ABS(L55)&lt;15),"",IF(AND('A+C'!L55&lt;50,ABS(L55)&lt;30),"",L55)))</f>
        <v/>
      </c>
      <c r="AC55" s="294" t="str">
        <f>IF(ABS(M55)&lt;8,"",IF(AND('A+C'!M55&lt;100,ABS(M55)&lt;15),"",IF(AND('A+C'!M55&lt;50,ABS(M55)&lt;30),"",M55)))</f>
        <v/>
      </c>
      <c r="AD55" s="295" t="str">
        <f>IF(ABS(N55)&lt;8,"",IF(AND('A+C'!N55&lt;100,ABS(N55)&lt;15),"",IF(AND('A+C'!N55&lt;50,ABS(N55)&lt;30),"",N55)))</f>
        <v/>
      </c>
      <c r="AE55" s="20">
        <f t="shared" si="12"/>
        <v>0</v>
      </c>
    </row>
    <row r="56" spans="1:31" ht="19.5" customHeight="1">
      <c r="A56" s="124">
        <v>52</v>
      </c>
      <c r="B56" s="219" t="s">
        <v>63</v>
      </c>
      <c r="C56" s="132">
        <v>9.1469158533157664</v>
      </c>
      <c r="D56" s="133">
        <v>3.7059674463157517</v>
      </c>
      <c r="E56" s="133">
        <v>21.103224047494212</v>
      </c>
      <c r="F56" s="133">
        <v>2.5641025641025714</v>
      </c>
      <c r="G56" s="133">
        <v>4.8156391314993297</v>
      </c>
      <c r="H56" s="133">
        <v>5.6846646000614687</v>
      </c>
      <c r="I56" s="133">
        <v>2.87337402905623</v>
      </c>
      <c r="J56" s="133">
        <v>-0.56326769545849598</v>
      </c>
      <c r="K56" s="133">
        <v>1.2248475209811398</v>
      </c>
      <c r="L56" s="133">
        <v>0.60603246420996626</v>
      </c>
      <c r="M56" s="133">
        <v>3.202890846851568</v>
      </c>
      <c r="N56" s="134">
        <v>4.8583831562316462</v>
      </c>
      <c r="O56" s="234">
        <f t="shared" si="16"/>
        <v>21.103224047494212</v>
      </c>
      <c r="P56" s="235">
        <f t="shared" si="17"/>
        <v>-0.56326769545849598</v>
      </c>
      <c r="Q56" s="299">
        <f t="shared" si="18"/>
        <v>4.9352311637217623</v>
      </c>
      <c r="R56" s="20">
        <f t="shared" si="1"/>
        <v>12</v>
      </c>
      <c r="S56" s="303">
        <f>IF(ABS(C56)&lt;8,"",IF(AND('A+C'!C56&lt;100,ABS(C56)&lt;15),"",IF(AND('A+C'!C56&lt;50,ABS(C56)&lt;30),"",C56)))</f>
        <v>9.1469158533157664</v>
      </c>
      <c r="T56" s="304" t="str">
        <f>IF(ABS(D56)&lt;8,"",IF(AND('A+C'!D56&lt;100,ABS(D56)&lt;15),"",IF(AND('A+C'!D56&lt;50,ABS(D56)&lt;30),"",D56)))</f>
        <v/>
      </c>
      <c r="U56" s="304">
        <f>IF(ABS(E56)&lt;8,"",IF(AND('A+C'!E56&lt;100,ABS(E56)&lt;15),"",IF(AND('A+C'!E56&lt;50,ABS(E56)&lt;30),"",E56)))</f>
        <v>21.103224047494212</v>
      </c>
      <c r="V56" s="304" t="str">
        <f>IF(ABS(F56)&lt;8,"",IF(AND('A+C'!F56&lt;100,ABS(F56)&lt;15),"",IF(AND('A+C'!F56&lt;50,ABS(F56)&lt;30),"",F56)))</f>
        <v/>
      </c>
      <c r="W56" s="304" t="str">
        <f>IF(ABS(G56)&lt;8,"",IF(AND('A+C'!G56&lt;100,ABS(G56)&lt;15),"",IF(AND('A+C'!G56&lt;50,ABS(G56)&lt;30),"",G56)))</f>
        <v/>
      </c>
      <c r="X56" s="304" t="str">
        <f>IF(ABS(H56)&lt;8,"",IF(AND('A+C'!H56&lt;100,ABS(H56)&lt;15),"",IF(AND('A+C'!H56&lt;50,ABS(H56)&lt;30),"",H56)))</f>
        <v/>
      </c>
      <c r="Y56" s="304" t="str">
        <f>IF(ABS(I56)&lt;8,"",IF(AND('A+C'!I56&lt;100,ABS(I56)&lt;15),"",IF(AND('A+C'!I56&lt;50,ABS(I56)&lt;30),"",I56)))</f>
        <v/>
      </c>
      <c r="Z56" s="304" t="str">
        <f>IF(ABS(J56)&lt;8,"",IF(AND('A+C'!J56&lt;100,ABS(J56)&lt;15),"",IF(AND('A+C'!J56&lt;50,ABS(J56)&lt;30),"",J56)))</f>
        <v/>
      </c>
      <c r="AA56" s="304" t="str">
        <f>IF(ABS(K56)&lt;8,"",IF(AND('A+C'!K56&lt;100,ABS(K56)&lt;15),"",IF(AND('A+C'!K56&lt;50,ABS(K56)&lt;30),"",K56)))</f>
        <v/>
      </c>
      <c r="AB56" s="304" t="str">
        <f>IF(ABS(L56)&lt;8,"",IF(AND('A+C'!L56&lt;100,ABS(L56)&lt;15),"",IF(AND('A+C'!L56&lt;50,ABS(L56)&lt;30),"",L56)))</f>
        <v/>
      </c>
      <c r="AC56" s="304" t="str">
        <f>IF(ABS(M56)&lt;8,"",IF(AND('A+C'!M56&lt;100,ABS(M56)&lt;15),"",IF(AND('A+C'!M56&lt;50,ABS(M56)&lt;30),"",M56)))</f>
        <v/>
      </c>
      <c r="AD56" s="305" t="str">
        <f>IF(ABS(N56)&lt;8,"",IF(AND('A+C'!N56&lt;100,ABS(N56)&lt;15),"",IF(AND('A+C'!N56&lt;50,ABS(N56)&lt;30),"",N56)))</f>
        <v/>
      </c>
      <c r="AE56" s="20">
        <f t="shared" si="12"/>
        <v>2</v>
      </c>
    </row>
    <row r="57" spans="1:31" ht="13.5" customHeight="1">
      <c r="A57" s="20"/>
      <c r="B57" s="20"/>
      <c r="C57" s="20">
        <v>36</v>
      </c>
      <c r="D57" s="20">
        <v>37</v>
      </c>
      <c r="E57" s="20">
        <v>38</v>
      </c>
      <c r="F57" s="20">
        <v>38</v>
      </c>
      <c r="G57" s="20">
        <v>41</v>
      </c>
      <c r="H57" s="20">
        <v>40</v>
      </c>
      <c r="I57" s="20">
        <v>44</v>
      </c>
      <c r="J57" s="20">
        <v>44</v>
      </c>
      <c r="K57" s="20">
        <v>41</v>
      </c>
      <c r="L57" s="20">
        <v>44</v>
      </c>
      <c r="M57" s="20">
        <v>46</v>
      </c>
      <c r="N57" s="20">
        <v>44</v>
      </c>
      <c r="O57" s="286">
        <f>SUM(C57:N57)</f>
        <v>493</v>
      </c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</row>
    <row r="58" spans="1:31" ht="13.5" customHeight="1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</row>
    <row r="59" spans="1:31" ht="13.5" customHeight="1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</row>
    <row r="60" spans="1:31" ht="13.5" customHeight="1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</row>
    <row r="61" spans="1:31" ht="13.5" customHeight="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</row>
    <row r="62" spans="1:31" ht="13.5" customHeight="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</row>
    <row r="63" spans="1:31" ht="13.5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</row>
    <row r="64" spans="1:31" ht="13.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</row>
    <row r="65" spans="1:31" ht="13.5" customHeight="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</row>
    <row r="66" spans="1:31" ht="13.5" customHeight="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</row>
    <row r="67" spans="1:31" ht="13.5" customHeight="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</row>
    <row r="68" spans="1:31" ht="13.5" customHeight="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</row>
    <row r="69" spans="1:31" ht="13.5" customHeight="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</row>
    <row r="70" spans="1:31" ht="13.5" customHeight="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</row>
    <row r="71" spans="1:31" ht="13.5" customHeight="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</row>
    <row r="72" spans="1:31" ht="13.5" customHeight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</row>
    <row r="73" spans="1:31" ht="13.5" customHeight="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</row>
    <row r="74" spans="1:31" ht="13.5" customHeight="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</row>
    <row r="75" spans="1:31" ht="13.5" customHeight="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</row>
    <row r="76" spans="1:31" ht="13.5" customHeight="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</row>
    <row r="77" spans="1:31" ht="13.5" customHeight="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</row>
    <row r="78" spans="1:31" ht="13.5" customHeight="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</row>
    <row r="79" spans="1:31" ht="13.5" customHeight="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</row>
    <row r="80" spans="1:31" ht="13.5" customHeight="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</row>
    <row r="81" spans="1:31" ht="13.5" customHeight="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</row>
    <row r="82" spans="1:31" ht="13.5" customHeight="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</row>
    <row r="83" spans="1:31" ht="13.5" customHeight="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</row>
    <row r="84" spans="1:31" ht="13.5" customHeight="1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</row>
    <row r="85" spans="1:31" ht="13.5" customHeight="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</row>
    <row r="86" spans="1:31" ht="13.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</row>
    <row r="87" spans="1:31" ht="13.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</row>
    <row r="88" spans="1:31" ht="13.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</row>
    <row r="89" spans="1:31" ht="13.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</row>
    <row r="90" spans="1:31" ht="13.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</row>
    <row r="91" spans="1:31" ht="13.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</row>
    <row r="92" spans="1:31" ht="13.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</row>
    <row r="93" spans="1:31" ht="13.5" customHeight="1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</row>
    <row r="94" spans="1:31" ht="13.5" customHeight="1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</row>
    <row r="95" spans="1:31" ht="13.5" customHeight="1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</row>
    <row r="96" spans="1:31" ht="13.5" customHeight="1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</row>
    <row r="97" spans="1:31" ht="13.5" customHeight="1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</row>
    <row r="98" spans="1:31" ht="13.5" customHeight="1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</row>
    <row r="99" spans="1:31" ht="13.5" customHeight="1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</row>
    <row r="100" spans="1:31" ht="13.5" customHeight="1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</row>
    <row r="101" spans="1:31" ht="13.5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</row>
    <row r="102" spans="1:31" ht="13.5" customHeight="1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</row>
    <row r="103" spans="1:31" ht="13.5" customHeight="1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</row>
    <row r="104" spans="1:31" ht="13.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</row>
    <row r="105" spans="1:31" ht="13.5" customHeight="1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</row>
    <row r="106" spans="1:31" ht="13.5" customHeight="1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</row>
    <row r="107" spans="1:31" ht="13.5" customHeight="1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</row>
    <row r="108" spans="1:31" ht="13.5" customHeight="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</row>
    <row r="109" spans="1:31" ht="13.5" customHeight="1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</row>
    <row r="110" spans="1:31" ht="13.5" customHeight="1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</row>
    <row r="111" spans="1:31" ht="13.5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</row>
    <row r="112" spans="1:31" ht="13.5" customHeight="1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</row>
    <row r="113" spans="1:31" ht="13.5" customHeight="1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</row>
    <row r="114" spans="1:31" ht="13.5" customHeight="1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</row>
    <row r="115" spans="1:31" ht="13.5" customHeight="1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</row>
    <row r="116" spans="1:31" ht="13.5" customHeight="1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</row>
    <row r="117" spans="1:31" ht="13.5" customHeight="1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</row>
    <row r="118" spans="1:31" ht="13.5" customHeigh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</row>
    <row r="119" spans="1:31" ht="13.5" customHeight="1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</row>
    <row r="120" spans="1:31" ht="13.5" customHeight="1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</row>
    <row r="121" spans="1:31" ht="13.5" customHeight="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</row>
    <row r="122" spans="1:31" ht="13.5" customHeight="1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</row>
    <row r="123" spans="1:31" ht="13.5" customHeight="1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</row>
    <row r="124" spans="1:31" ht="13.5" customHeight="1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</row>
    <row r="125" spans="1:31" ht="13.5" customHeight="1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</row>
    <row r="126" spans="1:31" ht="13.5" customHeight="1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</row>
    <row r="127" spans="1:31" ht="13.5" customHeight="1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</row>
    <row r="128" spans="1:31" ht="13.5" customHeight="1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</row>
    <row r="129" spans="1:31" ht="13.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</row>
    <row r="130" spans="1:31" ht="13.5" customHeight="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</row>
    <row r="131" spans="1:31" ht="13.5" customHeight="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</row>
    <row r="132" spans="1:31" ht="13.5" customHeight="1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</row>
    <row r="133" spans="1:31" ht="13.5" customHeight="1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</row>
    <row r="134" spans="1:31" ht="13.5" customHeight="1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</row>
    <row r="135" spans="1:31" ht="13.5" customHeight="1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</row>
    <row r="136" spans="1:31" ht="13.5" customHeight="1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</row>
    <row r="137" spans="1:31" ht="13.5" customHeight="1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</row>
    <row r="138" spans="1:31" ht="13.5" customHeight="1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</row>
    <row r="139" spans="1:31" ht="13.5" customHeight="1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</row>
    <row r="140" spans="1:31" ht="13.5" customHeight="1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</row>
    <row r="141" spans="1:31" ht="13.5" customHeight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</row>
    <row r="142" spans="1:31" ht="13.5" customHeight="1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</row>
    <row r="143" spans="1:31" ht="13.5" customHeight="1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</row>
    <row r="144" spans="1:31" ht="13.5" customHeight="1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</row>
    <row r="145" spans="1:31" ht="13.5" customHeight="1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</row>
    <row r="146" spans="1:31" ht="13.5" customHeight="1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</row>
    <row r="147" spans="1:31" ht="13.5" customHeight="1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</row>
    <row r="148" spans="1:31" ht="13.5" customHeight="1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</row>
    <row r="149" spans="1:31" ht="13.5" customHeight="1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</row>
    <row r="150" spans="1:31" ht="13.5" customHeight="1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</row>
    <row r="151" spans="1:31" ht="13.5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</row>
    <row r="152" spans="1:31" ht="13.5" customHeight="1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</row>
    <row r="153" spans="1:31" ht="13.5" customHeight="1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</row>
    <row r="154" spans="1:31" ht="13.5" customHeight="1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</row>
    <row r="155" spans="1:31" ht="13.5" customHeight="1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</row>
    <row r="156" spans="1:31" ht="13.5" customHeight="1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</row>
    <row r="157" spans="1:31" ht="13.5" customHeight="1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</row>
    <row r="158" spans="1:31" ht="13.5" customHeight="1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</row>
    <row r="159" spans="1:31" ht="13.5" customHeight="1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</row>
    <row r="160" spans="1:31" ht="13.5" customHeight="1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</row>
    <row r="161" spans="1:31" ht="13.5" customHeight="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</row>
    <row r="162" spans="1:31" ht="13.5" customHeight="1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</row>
    <row r="163" spans="1:31" ht="13.5" customHeight="1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</row>
    <row r="164" spans="1:31" ht="13.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</row>
    <row r="165" spans="1:31" ht="13.5" customHeight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</row>
    <row r="166" spans="1:31" ht="13.5" customHeight="1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</row>
    <row r="167" spans="1:31" ht="13.5" customHeight="1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</row>
    <row r="168" spans="1:31" ht="13.5" customHeight="1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</row>
    <row r="169" spans="1:31" ht="13.5" customHeight="1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</row>
    <row r="170" spans="1:31" ht="13.5" customHeight="1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</row>
    <row r="171" spans="1:31" ht="13.5" customHeight="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</row>
    <row r="172" spans="1:31" ht="13.5" customHeight="1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</row>
    <row r="173" spans="1:31" ht="13.5" customHeight="1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</row>
    <row r="174" spans="1:31" ht="13.5" customHeight="1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</row>
    <row r="175" spans="1:31" ht="13.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</row>
    <row r="176" spans="1:31" ht="13.5" customHeigh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</row>
    <row r="177" spans="1:31" ht="13.5" customHeight="1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</row>
    <row r="178" spans="1:31" ht="13.5" customHeight="1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</row>
    <row r="179" spans="1:31" ht="13.5" customHeight="1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</row>
    <row r="180" spans="1:31" ht="13.5" customHeight="1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</row>
    <row r="181" spans="1:31" ht="13.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</row>
    <row r="182" spans="1:31" ht="13.5" customHeight="1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</row>
    <row r="183" spans="1:31" ht="13.5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</row>
    <row r="184" spans="1:31" ht="13.5" customHeight="1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</row>
    <row r="185" spans="1:31" ht="13.5" customHeight="1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</row>
    <row r="186" spans="1:31" ht="13.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</row>
    <row r="187" spans="1:31" ht="13.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</row>
    <row r="188" spans="1:31" ht="13.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</row>
    <row r="189" spans="1:31" ht="13.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</row>
    <row r="190" spans="1:31" ht="13.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</row>
    <row r="191" spans="1:31" ht="13.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</row>
    <row r="192" spans="1:31" ht="13.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</row>
    <row r="193" spans="1:31" ht="13.5" customHeight="1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</row>
    <row r="194" spans="1:31" ht="13.5" customHeight="1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</row>
    <row r="195" spans="1:31" ht="13.5" customHeight="1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</row>
    <row r="196" spans="1:31" ht="13.5" customHeight="1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</row>
    <row r="197" spans="1:31" ht="13.5" customHeight="1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</row>
    <row r="198" spans="1:31" ht="13.5" customHeight="1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</row>
    <row r="199" spans="1:31" ht="13.5" customHeight="1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</row>
    <row r="200" spans="1:31" ht="13.5" customHeight="1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</row>
    <row r="201" spans="1:31" ht="13.5" customHeight="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</row>
    <row r="202" spans="1:31" ht="13.5" customHeight="1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</row>
    <row r="203" spans="1:31" ht="13.5" customHeight="1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</row>
    <row r="204" spans="1:31" ht="13.5" customHeight="1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</row>
    <row r="205" spans="1:31" ht="13.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</row>
    <row r="206" spans="1:31" ht="13.5" customHeight="1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</row>
    <row r="207" spans="1:31" ht="13.5" customHeight="1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</row>
    <row r="208" spans="1:31" ht="13.5" customHeight="1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</row>
    <row r="209" spans="1:31" ht="13.5" customHeight="1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</row>
    <row r="210" spans="1:31" ht="13.5" customHeight="1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</row>
    <row r="211" spans="1:31" ht="13.5" customHeight="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</row>
    <row r="212" spans="1:31" ht="13.5" customHeight="1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</row>
    <row r="213" spans="1:31" ht="13.5" customHeight="1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</row>
    <row r="214" spans="1:31" ht="13.5" customHeight="1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</row>
    <row r="215" spans="1:31" ht="13.5" customHeight="1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</row>
    <row r="216" spans="1:31" ht="13.5" customHeight="1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</row>
    <row r="217" spans="1:31" ht="13.5" customHeight="1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</row>
    <row r="218" spans="1:31" ht="13.5" customHeight="1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</row>
    <row r="219" spans="1:31" ht="13.5" customHeight="1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</row>
    <row r="220" spans="1:31" ht="13.5" customHeight="1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</row>
    <row r="221" spans="1:31" ht="13.5" customHeight="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</row>
    <row r="222" spans="1:31" ht="13.5" customHeight="1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</row>
    <row r="223" spans="1:31" ht="13.5" customHeight="1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</row>
    <row r="224" spans="1:31" ht="13.5" customHeight="1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</row>
    <row r="225" spans="1:31" ht="13.5" customHeight="1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</row>
    <row r="226" spans="1:31" ht="13.5" customHeight="1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</row>
    <row r="227" spans="1:31" ht="13.5" customHeight="1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</row>
    <row r="228" spans="1:31" ht="13.5" customHeight="1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</row>
    <row r="229" spans="1:31" ht="13.5" customHeight="1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</row>
    <row r="230" spans="1:31" ht="13.5" customHeight="1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</row>
    <row r="231" spans="1:31" ht="13.5" customHeight="1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</row>
    <row r="232" spans="1:31" ht="13.5" customHeight="1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</row>
    <row r="233" spans="1:31" ht="13.5" customHeight="1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</row>
    <row r="234" spans="1:31" ht="13.5" customHeight="1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</row>
    <row r="235" spans="1:31" ht="13.5" customHeight="1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</row>
    <row r="236" spans="1:31" ht="13.5" customHeight="1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</row>
    <row r="237" spans="1:31" ht="13.5" customHeight="1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</row>
    <row r="238" spans="1:31" ht="13.5" customHeight="1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</row>
    <row r="239" spans="1:31" ht="13.5" customHeight="1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</row>
    <row r="240" spans="1:31" ht="13.5" customHeight="1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</row>
    <row r="241" spans="1:31" ht="13.5" customHeight="1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</row>
    <row r="242" spans="1:31" ht="13.5" customHeight="1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</row>
    <row r="243" spans="1:31" ht="13.5" customHeight="1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</row>
    <row r="244" spans="1:31" ht="13.5" customHeight="1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</row>
    <row r="245" spans="1:31" ht="13.5" customHeight="1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</row>
    <row r="246" spans="1:31" ht="13.5" customHeight="1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</row>
    <row r="247" spans="1:31" ht="13.5" customHeight="1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</row>
    <row r="248" spans="1:31" ht="13.5" customHeight="1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</row>
    <row r="249" spans="1:31" ht="13.5" customHeight="1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</row>
    <row r="250" spans="1:31" ht="13.5" customHeight="1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</row>
    <row r="251" spans="1:31" ht="13.5" customHeight="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</row>
    <row r="252" spans="1:31" ht="13.5" customHeight="1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</row>
    <row r="253" spans="1:31" ht="13.5" customHeight="1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</row>
    <row r="254" spans="1:31" ht="13.5" customHeight="1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</row>
    <row r="255" spans="1:31" ht="13.5" customHeight="1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</row>
    <row r="256" spans="1:31" ht="13.5" customHeight="1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</row>
    <row r="257" spans="1:31" ht="13.5" customHeight="1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</row>
    <row r="258" spans="1:31" ht="13.5" customHeight="1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</row>
    <row r="259" spans="1:31" ht="13.5" customHeight="1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</row>
    <row r="260" spans="1:31" ht="13.5" customHeight="1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</row>
    <row r="261" spans="1:31" ht="13.5" customHeight="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</row>
    <row r="262" spans="1:31" ht="13.5" customHeight="1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</row>
    <row r="263" spans="1:31" ht="13.5" customHeight="1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</row>
    <row r="264" spans="1:31" ht="13.5" customHeight="1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</row>
    <row r="265" spans="1:31" ht="13.5" customHeight="1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</row>
    <row r="266" spans="1:31" ht="13.5" customHeight="1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</row>
    <row r="267" spans="1:31" ht="13.5" customHeight="1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</row>
    <row r="268" spans="1:31" ht="13.5" customHeight="1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</row>
    <row r="269" spans="1:31" ht="13.5" customHeight="1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</row>
    <row r="270" spans="1:31" ht="13.5" customHeight="1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</row>
    <row r="271" spans="1:31" ht="13.5" customHeight="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</row>
    <row r="272" spans="1:31" ht="13.5" customHeight="1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</row>
    <row r="273" spans="1:31" ht="13.5" customHeight="1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</row>
    <row r="274" spans="1:31" ht="13.5" customHeight="1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</row>
    <row r="275" spans="1:31" ht="13.5" customHeight="1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</row>
    <row r="276" spans="1:31" ht="13.5" customHeight="1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</row>
    <row r="277" spans="1:31" ht="13.5" customHeight="1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</row>
    <row r="278" spans="1:31" ht="13.5" customHeight="1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</row>
    <row r="279" spans="1:31" ht="13.5" customHeight="1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</row>
    <row r="280" spans="1:31" ht="13.5" customHeight="1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</row>
    <row r="281" spans="1:31" ht="13.5" customHeight="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</row>
    <row r="282" spans="1:31" ht="13.5" customHeight="1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</row>
    <row r="283" spans="1:31" ht="13.5" customHeight="1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</row>
    <row r="284" spans="1:31" ht="13.5" customHeight="1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</row>
    <row r="285" spans="1:31" ht="13.5" customHeight="1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</row>
    <row r="286" spans="1:31" ht="13.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</row>
    <row r="287" spans="1:31" ht="13.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</row>
    <row r="288" spans="1:31" ht="13.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</row>
    <row r="289" spans="1:31" ht="13.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</row>
    <row r="290" spans="1:31" ht="13.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</row>
    <row r="291" spans="1:31" ht="13.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</row>
    <row r="292" spans="1:31" ht="13.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</row>
    <row r="293" spans="1:31" ht="13.5" customHeight="1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</row>
    <row r="294" spans="1:31" ht="13.5" customHeight="1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</row>
    <row r="295" spans="1:31" ht="13.5" customHeight="1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</row>
    <row r="296" spans="1:31" ht="13.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</row>
    <row r="297" spans="1:31" ht="13.5" customHeight="1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</row>
    <row r="298" spans="1:31" ht="13.5" customHeight="1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</row>
    <row r="299" spans="1:31" ht="13.5" customHeight="1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</row>
    <row r="300" spans="1:31" ht="13.5" customHeight="1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</row>
    <row r="301" spans="1:31" ht="13.5" customHeight="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</row>
    <row r="302" spans="1:31" ht="13.5" customHeight="1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</row>
    <row r="303" spans="1:31" ht="13.5" customHeight="1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</row>
    <row r="304" spans="1:31" ht="13.5" customHeight="1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</row>
    <row r="305" spans="1:31" ht="13.5" customHeight="1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</row>
    <row r="306" spans="1:31" ht="13.5" customHeight="1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</row>
    <row r="307" spans="1:31" ht="13.5" customHeight="1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</row>
    <row r="308" spans="1:31" ht="13.5" customHeight="1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</row>
    <row r="309" spans="1:31" ht="13.5" customHeight="1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</row>
    <row r="310" spans="1:31" ht="13.5" customHeight="1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</row>
    <row r="311" spans="1:31" ht="13.5" customHeight="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</row>
    <row r="312" spans="1:31" ht="13.5" customHeight="1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</row>
    <row r="313" spans="1:31" ht="13.5" customHeight="1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</row>
    <row r="314" spans="1:31" ht="13.5" customHeight="1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</row>
    <row r="315" spans="1:31" ht="13.5" customHeight="1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</row>
    <row r="316" spans="1:31" ht="13.5" customHeight="1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</row>
    <row r="317" spans="1:31" ht="13.5" customHeight="1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</row>
    <row r="318" spans="1:31" ht="13.5" customHeight="1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</row>
    <row r="319" spans="1:31" ht="13.5" customHeight="1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</row>
    <row r="320" spans="1:31" ht="13.5" customHeight="1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</row>
    <row r="321" spans="1:31" ht="13.5" customHeight="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</row>
    <row r="322" spans="1:31" ht="13.5" customHeight="1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</row>
    <row r="323" spans="1:31" ht="13.5" customHeight="1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</row>
    <row r="324" spans="1:31" ht="13.5" customHeight="1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</row>
    <row r="325" spans="1:31" ht="13.5" customHeight="1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</row>
    <row r="326" spans="1:31" ht="13.5" customHeight="1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</row>
    <row r="327" spans="1:31" ht="13.5" customHeight="1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</row>
    <row r="328" spans="1:31" ht="13.5" customHeight="1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</row>
    <row r="329" spans="1:31" ht="13.5" customHeight="1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</row>
    <row r="330" spans="1:31" ht="13.5" customHeight="1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</row>
    <row r="331" spans="1:31" ht="13.5" customHeight="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</row>
    <row r="332" spans="1:31" ht="13.5" customHeight="1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</row>
    <row r="333" spans="1:31" ht="13.5" customHeight="1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</row>
    <row r="334" spans="1:31" ht="13.5" customHeight="1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</row>
    <row r="335" spans="1:31" ht="13.5" customHeight="1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</row>
    <row r="336" spans="1:31" ht="13.5" customHeight="1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</row>
    <row r="337" spans="1:31" ht="13.5" customHeight="1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</row>
    <row r="338" spans="1:31" ht="13.5" customHeight="1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</row>
    <row r="339" spans="1:31" ht="13.5" customHeight="1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</row>
    <row r="340" spans="1:31" ht="13.5" customHeight="1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</row>
    <row r="341" spans="1:31" ht="13.5" customHeight="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</row>
    <row r="342" spans="1:31" ht="13.5" customHeight="1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</row>
    <row r="343" spans="1:31" ht="13.5" customHeight="1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</row>
    <row r="344" spans="1:31" ht="13.5" customHeight="1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</row>
    <row r="345" spans="1:31" ht="13.5" customHeight="1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</row>
    <row r="346" spans="1:31" ht="13.5" customHeight="1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</row>
    <row r="347" spans="1:31" ht="13.5" customHeight="1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</row>
    <row r="348" spans="1:31" ht="13.5" customHeight="1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</row>
    <row r="349" spans="1:31" ht="13.5" customHeight="1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</row>
    <row r="350" spans="1:31" ht="13.5" customHeight="1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</row>
    <row r="351" spans="1:31" ht="13.5" customHeight="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</row>
    <row r="352" spans="1:31" ht="13.5" customHeight="1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</row>
    <row r="353" spans="1:31" ht="13.5" customHeight="1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</row>
    <row r="354" spans="1:31" ht="13.5" customHeight="1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</row>
    <row r="355" spans="1:31" ht="13.5" customHeight="1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</row>
    <row r="356" spans="1:31" ht="13.5" customHeight="1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</row>
    <row r="357" spans="1:31" ht="13.5" customHeight="1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</row>
    <row r="358" spans="1:31" ht="13.5" customHeight="1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</row>
    <row r="359" spans="1:31" ht="13.5" customHeight="1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</row>
    <row r="360" spans="1:31" ht="13.5" customHeight="1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</row>
    <row r="361" spans="1:31" ht="13.5" customHeight="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</row>
    <row r="362" spans="1:31" ht="13.5" customHeight="1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</row>
    <row r="363" spans="1:31" ht="13.5" customHeight="1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</row>
    <row r="364" spans="1:31" ht="13.5" customHeight="1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</row>
    <row r="365" spans="1:31" ht="13.5" customHeight="1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</row>
    <row r="366" spans="1:31" ht="13.5" customHeight="1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</row>
    <row r="367" spans="1:31" ht="13.5" customHeight="1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</row>
    <row r="368" spans="1:31" ht="13.5" customHeight="1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</row>
    <row r="369" spans="1:31" ht="13.5" customHeight="1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</row>
    <row r="370" spans="1:31" ht="13.5" customHeight="1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</row>
    <row r="371" spans="1:31" ht="13.5" customHeight="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</row>
    <row r="372" spans="1:31" ht="13.5" customHeight="1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</row>
    <row r="373" spans="1:31" ht="13.5" customHeight="1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</row>
    <row r="374" spans="1:31" ht="13.5" customHeight="1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</row>
    <row r="375" spans="1:31" ht="13.5" customHeight="1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</row>
    <row r="376" spans="1:31" ht="13.5" customHeight="1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</row>
    <row r="377" spans="1:31" ht="13.5" customHeight="1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</row>
    <row r="378" spans="1:31" ht="13.5" customHeight="1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</row>
    <row r="379" spans="1:31" ht="13.5" customHeight="1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</row>
    <row r="380" spans="1:31" ht="13.5" customHeight="1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</row>
    <row r="381" spans="1:31" ht="13.5" customHeight="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</row>
    <row r="382" spans="1:31" ht="13.5" customHeight="1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</row>
    <row r="383" spans="1:31" ht="13.5" customHeight="1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</row>
    <row r="384" spans="1:31" ht="13.5" customHeight="1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</row>
    <row r="385" spans="1:31" ht="13.5" customHeight="1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</row>
    <row r="386" spans="1:31" ht="13.5" customHeight="1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</row>
    <row r="387" spans="1:31" ht="13.5" customHeight="1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</row>
    <row r="388" spans="1:31" ht="13.5" customHeight="1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</row>
    <row r="389" spans="1:31" ht="13.5" customHeight="1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</row>
    <row r="390" spans="1:31" ht="13.5" customHeight="1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</row>
    <row r="391" spans="1:31" ht="13.5" customHeight="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</row>
    <row r="392" spans="1:31" ht="13.5" customHeight="1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</row>
    <row r="393" spans="1:31" ht="13.5" customHeight="1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</row>
    <row r="394" spans="1:31" ht="13.5" customHeight="1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</row>
    <row r="395" spans="1:31" ht="13.5" customHeight="1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</row>
    <row r="396" spans="1:31" ht="13.5" customHeight="1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</row>
    <row r="397" spans="1:31" ht="13.5" customHeight="1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</row>
    <row r="398" spans="1:31" ht="13.5" customHeight="1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</row>
    <row r="399" spans="1:31" ht="13.5" customHeight="1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</row>
    <row r="400" spans="1:31" ht="13.5" customHeight="1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</row>
    <row r="401" spans="1:31" ht="13.5" customHeight="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</row>
    <row r="402" spans="1:31" ht="13.5" customHeight="1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</row>
    <row r="403" spans="1:31" ht="13.5" customHeight="1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</row>
    <row r="404" spans="1:31" ht="13.5" customHeight="1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</row>
    <row r="405" spans="1:31" ht="13.5" customHeight="1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</row>
    <row r="406" spans="1:31" ht="13.5" customHeight="1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</row>
    <row r="407" spans="1:31" ht="13.5" customHeight="1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</row>
    <row r="408" spans="1:31" ht="13.5" customHeight="1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</row>
    <row r="409" spans="1:31" ht="13.5" customHeight="1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</row>
    <row r="410" spans="1:31" ht="13.5" customHeight="1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</row>
    <row r="411" spans="1:31" ht="13.5" customHeight="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</row>
    <row r="412" spans="1:31" ht="13.5" customHeight="1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</row>
    <row r="413" spans="1:31" ht="13.5" customHeight="1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</row>
    <row r="414" spans="1:31" ht="13.5" customHeight="1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</row>
    <row r="415" spans="1:31" ht="13.5" customHeight="1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</row>
    <row r="416" spans="1:31" ht="13.5" customHeight="1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</row>
    <row r="417" spans="1:31" ht="13.5" customHeight="1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</row>
    <row r="418" spans="1:31" ht="13.5" customHeight="1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</row>
    <row r="419" spans="1:31" ht="13.5" customHeight="1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</row>
    <row r="420" spans="1:31" ht="13.5" customHeight="1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</row>
    <row r="421" spans="1:31" ht="13.5" customHeight="1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</row>
    <row r="422" spans="1:31" ht="13.5" customHeight="1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</row>
    <row r="423" spans="1:31" ht="13.5" customHeight="1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</row>
    <row r="424" spans="1:31" ht="13.5" customHeight="1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</row>
    <row r="425" spans="1:31" ht="13.5" customHeight="1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</row>
    <row r="426" spans="1:31" ht="13.5" customHeight="1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</row>
    <row r="427" spans="1:31" ht="13.5" customHeight="1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</row>
    <row r="428" spans="1:31" ht="13.5" customHeight="1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</row>
    <row r="429" spans="1:31" ht="13.5" customHeight="1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</row>
    <row r="430" spans="1:31" ht="13.5" customHeight="1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</row>
    <row r="431" spans="1:31" ht="13.5" customHeight="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</row>
    <row r="432" spans="1:31" ht="13.5" customHeight="1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</row>
    <row r="433" spans="1:31" ht="13.5" customHeight="1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</row>
    <row r="434" spans="1:31" ht="13.5" customHeight="1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</row>
    <row r="435" spans="1:31" ht="13.5" customHeight="1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</row>
    <row r="436" spans="1:31" ht="13.5" customHeight="1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</row>
    <row r="437" spans="1:31" ht="13.5" customHeight="1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</row>
    <row r="438" spans="1:31" ht="13.5" customHeight="1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</row>
    <row r="439" spans="1:31" ht="13.5" customHeight="1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</row>
    <row r="440" spans="1:31" ht="13.5" customHeight="1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</row>
    <row r="441" spans="1:31" ht="13.5" customHeight="1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</row>
    <row r="442" spans="1:31" ht="13.5" customHeight="1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</row>
    <row r="443" spans="1:31" ht="13.5" customHeight="1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</row>
    <row r="444" spans="1:31" ht="13.5" customHeight="1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</row>
    <row r="445" spans="1:31" ht="13.5" customHeight="1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</row>
    <row r="446" spans="1:31" ht="13.5" customHeight="1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</row>
    <row r="447" spans="1:31" ht="13.5" customHeight="1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</row>
    <row r="448" spans="1:31" ht="13.5" customHeight="1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</row>
    <row r="449" spans="1:31" ht="13.5" customHeight="1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</row>
    <row r="450" spans="1:31" ht="13.5" customHeight="1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</row>
    <row r="451" spans="1:31" ht="13.5" customHeight="1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</row>
    <row r="452" spans="1:31" ht="13.5" customHeight="1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</row>
    <row r="453" spans="1:31" ht="13.5" customHeight="1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</row>
    <row r="454" spans="1:31" ht="13.5" customHeight="1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</row>
    <row r="455" spans="1:31" ht="13.5" customHeight="1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</row>
    <row r="456" spans="1:31" ht="13.5" customHeight="1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</row>
    <row r="457" spans="1:31" ht="13.5" customHeight="1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</row>
    <row r="458" spans="1:31" ht="13.5" customHeight="1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</row>
    <row r="459" spans="1:31" ht="13.5" customHeight="1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</row>
    <row r="460" spans="1:31" ht="13.5" customHeight="1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</row>
    <row r="461" spans="1:31" ht="13.5" customHeight="1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</row>
    <row r="462" spans="1:31" ht="13.5" customHeight="1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</row>
    <row r="463" spans="1:31" ht="13.5" customHeight="1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</row>
    <row r="464" spans="1:31" ht="13.5" customHeight="1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</row>
    <row r="465" spans="1:31" ht="13.5" customHeight="1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</row>
    <row r="466" spans="1:31" ht="13.5" customHeight="1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</row>
    <row r="467" spans="1:31" ht="13.5" customHeight="1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</row>
    <row r="468" spans="1:31" ht="13.5" customHeight="1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</row>
    <row r="469" spans="1:31" ht="13.5" customHeight="1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</row>
    <row r="470" spans="1:31" ht="13.5" customHeight="1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</row>
    <row r="471" spans="1:31" ht="13.5" customHeight="1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</row>
    <row r="472" spans="1:31" ht="13.5" customHeight="1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</row>
    <row r="473" spans="1:31" ht="13.5" customHeight="1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</row>
    <row r="474" spans="1:31" ht="13.5" customHeight="1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</row>
    <row r="475" spans="1:31" ht="13.5" customHeight="1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</row>
    <row r="476" spans="1:31" ht="13.5" customHeight="1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</row>
    <row r="477" spans="1:31" ht="13.5" customHeight="1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</row>
    <row r="478" spans="1:31" ht="13.5" customHeight="1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</row>
    <row r="479" spans="1:31" ht="13.5" customHeight="1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</row>
    <row r="480" spans="1:31" ht="13.5" customHeight="1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</row>
    <row r="481" spans="1:31" ht="13.5" customHeight="1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</row>
    <row r="482" spans="1:31" ht="13.5" customHeight="1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</row>
    <row r="483" spans="1:31" ht="13.5" customHeight="1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</row>
    <row r="484" spans="1:31" ht="13.5" customHeight="1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</row>
    <row r="485" spans="1:31" ht="13.5" customHeight="1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</row>
    <row r="486" spans="1:31" ht="13.5" customHeight="1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</row>
    <row r="487" spans="1:31" ht="13.5" customHeight="1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</row>
    <row r="488" spans="1:31" ht="13.5" customHeight="1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</row>
    <row r="489" spans="1:31" ht="13.5" customHeight="1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</row>
    <row r="490" spans="1:31" ht="13.5" customHeight="1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</row>
    <row r="491" spans="1:31" ht="13.5" customHeight="1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</row>
    <row r="492" spans="1:31" ht="13.5" customHeight="1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</row>
    <row r="493" spans="1:31" ht="13.5" customHeight="1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</row>
    <row r="494" spans="1:31" ht="13.5" customHeight="1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</row>
    <row r="495" spans="1:31" ht="13.5" customHeight="1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</row>
    <row r="496" spans="1:31" ht="13.5" customHeight="1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</row>
    <row r="497" spans="1:31" ht="13.5" customHeight="1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</row>
    <row r="498" spans="1:31" ht="13.5" customHeight="1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</row>
    <row r="499" spans="1:31" ht="13.5" customHeight="1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</row>
    <row r="500" spans="1:31" ht="13.5" customHeight="1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</row>
    <row r="501" spans="1:31" ht="13.5" customHeight="1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</row>
    <row r="502" spans="1:31" ht="13.5" customHeight="1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</row>
    <row r="503" spans="1:31" ht="13.5" customHeight="1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</row>
    <row r="504" spans="1:31" ht="13.5" customHeight="1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</row>
    <row r="505" spans="1:31" ht="13.5" customHeight="1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</row>
    <row r="506" spans="1:31" ht="13.5" customHeight="1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</row>
    <row r="507" spans="1:31" ht="13.5" customHeight="1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</row>
    <row r="508" spans="1:31" ht="13.5" customHeight="1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</row>
    <row r="509" spans="1:31" ht="13.5" customHeight="1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</row>
    <row r="510" spans="1:31" ht="13.5" customHeight="1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</row>
    <row r="511" spans="1:31" ht="13.5" customHeight="1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</row>
    <row r="512" spans="1:31" ht="13.5" customHeight="1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</row>
    <row r="513" spans="1:31" ht="13.5" customHeight="1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</row>
    <row r="514" spans="1:31" ht="13.5" customHeight="1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</row>
    <row r="515" spans="1:31" ht="13.5" customHeight="1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</row>
    <row r="516" spans="1:31" ht="13.5" customHeight="1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</row>
    <row r="517" spans="1:31" ht="13.5" customHeight="1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</row>
    <row r="518" spans="1:31" ht="13.5" customHeight="1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</row>
    <row r="519" spans="1:31" ht="13.5" customHeight="1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</row>
    <row r="520" spans="1:31" ht="13.5" customHeight="1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</row>
    <row r="521" spans="1:31" ht="13.5" customHeight="1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</row>
    <row r="522" spans="1:31" ht="13.5" customHeight="1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</row>
    <row r="523" spans="1:31" ht="13.5" customHeight="1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</row>
    <row r="524" spans="1:31" ht="13.5" customHeight="1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</row>
    <row r="525" spans="1:31" ht="13.5" customHeight="1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</row>
    <row r="526" spans="1:31" ht="13.5" customHeight="1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</row>
    <row r="527" spans="1:31" ht="13.5" customHeight="1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</row>
    <row r="528" spans="1:31" ht="13.5" customHeight="1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</row>
    <row r="529" spans="1:31" ht="13.5" customHeight="1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</row>
    <row r="530" spans="1:31" ht="13.5" customHeight="1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</row>
    <row r="531" spans="1:31" ht="13.5" customHeight="1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</row>
    <row r="532" spans="1:31" ht="13.5" customHeight="1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</row>
    <row r="533" spans="1:31" ht="13.5" customHeight="1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</row>
    <row r="534" spans="1:31" ht="13.5" customHeight="1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</row>
    <row r="535" spans="1:31" ht="13.5" customHeight="1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</row>
    <row r="536" spans="1:31" ht="13.5" customHeight="1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</row>
    <row r="537" spans="1:31" ht="13.5" customHeight="1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</row>
    <row r="538" spans="1:31" ht="13.5" customHeight="1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</row>
    <row r="539" spans="1:31" ht="13.5" customHeight="1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</row>
    <row r="540" spans="1:31" ht="13.5" customHeight="1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</row>
    <row r="541" spans="1:31" ht="13.5" customHeight="1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</row>
    <row r="542" spans="1:31" ht="13.5" customHeight="1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0"/>
    </row>
    <row r="543" spans="1:31" ht="13.5" customHeight="1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</row>
    <row r="544" spans="1:31" ht="13.5" customHeight="1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</row>
    <row r="545" spans="1:31" ht="13.5" customHeight="1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</row>
    <row r="546" spans="1:31" ht="13.5" customHeight="1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</row>
    <row r="547" spans="1:31" ht="13.5" customHeight="1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</row>
    <row r="548" spans="1:31" ht="13.5" customHeight="1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</row>
    <row r="549" spans="1:31" ht="13.5" customHeight="1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</row>
    <row r="550" spans="1:31" ht="13.5" customHeight="1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</row>
    <row r="551" spans="1:31" ht="13.5" customHeight="1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</row>
    <row r="552" spans="1:31" ht="13.5" customHeight="1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</row>
    <row r="553" spans="1:31" ht="13.5" customHeight="1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</row>
    <row r="554" spans="1:31" ht="13.5" customHeight="1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</row>
    <row r="555" spans="1:31" ht="13.5" customHeight="1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</row>
    <row r="556" spans="1:31" ht="13.5" customHeight="1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</row>
    <row r="557" spans="1:31" ht="13.5" customHeight="1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</row>
    <row r="558" spans="1:31" ht="13.5" customHeight="1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</row>
    <row r="559" spans="1:31" ht="13.5" customHeight="1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</row>
    <row r="560" spans="1:31" ht="13.5" customHeight="1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</row>
    <row r="561" spans="1:31" ht="13.5" customHeight="1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</row>
    <row r="562" spans="1:31" ht="13.5" customHeight="1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</row>
    <row r="563" spans="1:31" ht="13.5" customHeight="1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</row>
    <row r="564" spans="1:31" ht="13.5" customHeight="1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</row>
    <row r="565" spans="1:31" ht="13.5" customHeight="1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</row>
    <row r="566" spans="1:31" ht="13.5" customHeight="1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</row>
    <row r="567" spans="1:31" ht="13.5" customHeight="1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</row>
    <row r="568" spans="1:31" ht="13.5" customHeight="1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</row>
    <row r="569" spans="1:31" ht="13.5" customHeight="1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</row>
    <row r="570" spans="1:31" ht="13.5" customHeight="1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</row>
    <row r="571" spans="1:31" ht="13.5" customHeight="1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</row>
    <row r="572" spans="1:31" ht="13.5" customHeight="1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</row>
    <row r="573" spans="1:31" ht="13.5" customHeight="1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</row>
    <row r="574" spans="1:31" ht="13.5" customHeight="1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</row>
    <row r="575" spans="1:31" ht="13.5" customHeight="1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</row>
    <row r="576" spans="1:31" ht="13.5" customHeight="1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</row>
    <row r="577" spans="1:31" ht="13.5" customHeight="1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</row>
    <row r="578" spans="1:31" ht="13.5" customHeight="1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</row>
    <row r="579" spans="1:31" ht="13.5" customHeight="1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</row>
    <row r="580" spans="1:31" ht="13.5" customHeight="1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</row>
    <row r="581" spans="1:31" ht="13.5" customHeight="1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</row>
    <row r="582" spans="1:31" ht="13.5" customHeight="1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</row>
    <row r="583" spans="1:31" ht="13.5" customHeight="1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</row>
    <row r="584" spans="1:31" ht="13.5" customHeight="1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</row>
    <row r="585" spans="1:31" ht="13.5" customHeight="1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</row>
    <row r="586" spans="1:31" ht="13.5" customHeight="1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</row>
    <row r="587" spans="1:31" ht="13.5" customHeight="1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</row>
    <row r="588" spans="1:31" ht="13.5" customHeight="1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</row>
    <row r="589" spans="1:31" ht="13.5" customHeight="1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</row>
    <row r="590" spans="1:31" ht="13.5" customHeight="1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</row>
    <row r="591" spans="1:31" ht="13.5" customHeight="1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</row>
    <row r="592" spans="1:31" ht="13.5" customHeight="1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</row>
    <row r="593" spans="1:31" ht="13.5" customHeight="1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</row>
    <row r="594" spans="1:31" ht="13.5" customHeight="1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</row>
    <row r="595" spans="1:31" ht="13.5" customHeight="1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</row>
    <row r="596" spans="1:31" ht="13.5" customHeight="1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</row>
    <row r="597" spans="1:31" ht="13.5" customHeight="1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</row>
    <row r="598" spans="1:31" ht="13.5" customHeight="1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</row>
    <row r="599" spans="1:31" ht="13.5" customHeight="1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</row>
    <row r="600" spans="1:31" ht="13.5" customHeight="1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</row>
    <row r="601" spans="1:31" ht="13.5" customHeight="1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</row>
    <row r="602" spans="1:31" ht="13.5" customHeight="1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</row>
    <row r="603" spans="1:31" ht="13.5" customHeight="1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</row>
    <row r="604" spans="1:31" ht="13.5" customHeight="1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</row>
    <row r="605" spans="1:31" ht="13.5" customHeight="1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</row>
    <row r="606" spans="1:31" ht="13.5" customHeight="1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</row>
    <row r="607" spans="1:31" ht="13.5" customHeight="1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</row>
    <row r="608" spans="1:31" ht="13.5" customHeight="1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</row>
    <row r="609" spans="1:31" ht="13.5" customHeight="1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</row>
    <row r="610" spans="1:31" ht="13.5" customHeight="1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</row>
    <row r="611" spans="1:31" ht="13.5" customHeight="1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</row>
    <row r="612" spans="1:31" ht="13.5" customHeight="1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</row>
    <row r="613" spans="1:31" ht="13.5" customHeight="1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</row>
    <row r="614" spans="1:31" ht="13.5" customHeight="1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</row>
    <row r="615" spans="1:31" ht="13.5" customHeight="1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</row>
    <row r="616" spans="1:31" ht="13.5" customHeight="1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</row>
    <row r="617" spans="1:31" ht="13.5" customHeight="1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</row>
    <row r="618" spans="1:31" ht="13.5" customHeight="1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</row>
    <row r="619" spans="1:31" ht="13.5" customHeight="1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</row>
    <row r="620" spans="1:31" ht="13.5" customHeight="1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</row>
    <row r="621" spans="1:31" ht="13.5" customHeight="1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</row>
    <row r="622" spans="1:31" ht="13.5" customHeight="1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</row>
    <row r="623" spans="1:31" ht="13.5" customHeight="1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</row>
    <row r="624" spans="1:31" ht="13.5" customHeight="1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</row>
    <row r="625" spans="1:31" ht="13.5" customHeight="1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</row>
    <row r="626" spans="1:31" ht="13.5" customHeight="1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</row>
    <row r="627" spans="1:31" ht="13.5" customHeight="1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</row>
    <row r="628" spans="1:31" ht="13.5" customHeight="1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</row>
    <row r="629" spans="1:31" ht="13.5" customHeight="1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</row>
    <row r="630" spans="1:31" ht="13.5" customHeight="1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</row>
    <row r="631" spans="1:31" ht="13.5" customHeight="1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</row>
    <row r="632" spans="1:31" ht="13.5" customHeight="1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</row>
    <row r="633" spans="1:31" ht="13.5" customHeight="1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</row>
    <row r="634" spans="1:31" ht="13.5" customHeight="1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</row>
    <row r="635" spans="1:31" ht="13.5" customHeight="1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</row>
    <row r="636" spans="1:31" ht="13.5" customHeight="1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</row>
    <row r="637" spans="1:31" ht="13.5" customHeight="1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</row>
    <row r="638" spans="1:31" ht="13.5" customHeight="1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</row>
    <row r="639" spans="1:31" ht="13.5" customHeight="1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</row>
    <row r="640" spans="1:31" ht="13.5" customHeight="1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</row>
    <row r="641" spans="1:31" ht="13.5" customHeight="1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</row>
    <row r="642" spans="1:31" ht="13.5" customHeight="1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</row>
    <row r="643" spans="1:31" ht="13.5" customHeight="1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</row>
    <row r="644" spans="1:31" ht="13.5" customHeight="1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</row>
    <row r="645" spans="1:31" ht="13.5" customHeight="1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</row>
    <row r="646" spans="1:31" ht="13.5" customHeight="1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</row>
    <row r="647" spans="1:31" ht="13.5" customHeight="1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</row>
    <row r="648" spans="1:31" ht="13.5" customHeight="1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</row>
    <row r="649" spans="1:31" ht="13.5" customHeight="1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</row>
    <row r="650" spans="1:31" ht="13.5" customHeight="1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</row>
    <row r="651" spans="1:31" ht="13.5" customHeight="1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</row>
    <row r="652" spans="1:31" ht="13.5" customHeight="1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</row>
    <row r="653" spans="1:31" ht="13.5" customHeight="1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</row>
    <row r="654" spans="1:31" ht="13.5" customHeight="1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</row>
    <row r="655" spans="1:31" ht="13.5" customHeight="1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</row>
    <row r="656" spans="1:31" ht="13.5" customHeight="1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</row>
    <row r="657" spans="1:31" ht="13.5" customHeight="1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</row>
    <row r="658" spans="1:31" ht="13.5" customHeight="1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</row>
    <row r="659" spans="1:31" ht="13.5" customHeight="1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</row>
    <row r="660" spans="1:31" ht="13.5" customHeight="1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</row>
    <row r="661" spans="1:31" ht="13.5" customHeight="1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</row>
    <row r="662" spans="1:31" ht="13.5" customHeight="1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0"/>
    </row>
    <row r="663" spans="1:31" ht="13.5" customHeight="1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  <c r="AE663" s="20"/>
    </row>
    <row r="664" spans="1:31" ht="13.5" customHeight="1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AB664" s="20"/>
      <c r="AC664" s="20"/>
      <c r="AD664" s="20"/>
      <c r="AE664" s="20"/>
    </row>
    <row r="665" spans="1:31" ht="13.5" customHeight="1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  <c r="AE665" s="20"/>
    </row>
    <row r="666" spans="1:31" ht="13.5" customHeight="1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  <c r="AE666" s="20"/>
    </row>
    <row r="667" spans="1:31" ht="13.5" customHeight="1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0"/>
    </row>
    <row r="668" spans="1:31" ht="13.5" customHeight="1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  <c r="AE668" s="20"/>
    </row>
    <row r="669" spans="1:31" ht="13.5" customHeight="1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  <c r="AB669" s="20"/>
      <c r="AC669" s="20"/>
      <c r="AD669" s="20"/>
      <c r="AE669" s="20"/>
    </row>
    <row r="670" spans="1:31" ht="13.5" customHeight="1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  <c r="AB670" s="20"/>
      <c r="AC670" s="20"/>
      <c r="AD670" s="20"/>
      <c r="AE670" s="20"/>
    </row>
    <row r="671" spans="1:31" ht="13.5" customHeight="1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  <c r="AE671" s="20"/>
    </row>
    <row r="672" spans="1:31" ht="13.5" customHeight="1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  <c r="AE672" s="20"/>
    </row>
    <row r="673" spans="1:31" ht="13.5" customHeight="1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  <c r="AE673" s="20"/>
    </row>
    <row r="674" spans="1:31" ht="13.5" customHeight="1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</row>
    <row r="675" spans="1:31" ht="13.5" customHeight="1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</row>
    <row r="676" spans="1:31" ht="13.5" customHeight="1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</row>
    <row r="677" spans="1:31" ht="13.5" customHeight="1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</row>
    <row r="678" spans="1:31" ht="13.5" customHeight="1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</row>
    <row r="679" spans="1:31" ht="13.5" customHeight="1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0"/>
    </row>
    <row r="680" spans="1:31" ht="13.5" customHeight="1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0"/>
    </row>
    <row r="681" spans="1:31" ht="13.5" customHeight="1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  <c r="AE681" s="20"/>
    </row>
    <row r="682" spans="1:31" ht="13.5" customHeight="1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  <c r="AC682" s="20"/>
      <c r="AD682" s="20"/>
      <c r="AE682" s="20"/>
    </row>
    <row r="683" spans="1:31" ht="13.5" customHeight="1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  <c r="AE683" s="20"/>
    </row>
    <row r="684" spans="1:31" ht="13.5" customHeight="1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  <c r="AE684" s="20"/>
    </row>
    <row r="685" spans="1:31" ht="13.5" customHeight="1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  <c r="AE685" s="20"/>
    </row>
    <row r="686" spans="1:31" ht="13.5" customHeight="1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  <c r="AE686" s="20"/>
    </row>
    <row r="687" spans="1:31" ht="13.5" customHeight="1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  <c r="AE687" s="20"/>
    </row>
    <row r="688" spans="1:31" ht="13.5" customHeight="1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0"/>
    </row>
    <row r="689" spans="1:31" ht="13.5" customHeight="1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AE689" s="20"/>
    </row>
    <row r="690" spans="1:31" ht="13.5" customHeight="1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</row>
    <row r="691" spans="1:31" ht="13.5" customHeight="1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</row>
    <row r="692" spans="1:31" ht="13.5" customHeight="1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</row>
    <row r="693" spans="1:31" ht="13.5" customHeight="1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</row>
    <row r="694" spans="1:31" ht="13.5" customHeight="1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AE694" s="20"/>
    </row>
    <row r="695" spans="1:31" ht="13.5" customHeight="1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</row>
    <row r="696" spans="1:31" ht="13.5" customHeight="1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0"/>
    </row>
    <row r="697" spans="1:31" ht="13.5" customHeight="1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</row>
    <row r="698" spans="1:31" ht="13.5" customHeight="1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</row>
    <row r="699" spans="1:31" ht="13.5" customHeight="1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</row>
    <row r="700" spans="1:31" ht="13.5" customHeight="1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</row>
    <row r="701" spans="1:31" ht="13.5" customHeight="1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</row>
    <row r="702" spans="1:31" ht="13.5" customHeight="1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0"/>
    </row>
    <row r="703" spans="1:31" ht="13.5" customHeight="1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  <c r="AE703" s="20"/>
    </row>
    <row r="704" spans="1:31" ht="13.5" customHeight="1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  <c r="AE704" s="20"/>
    </row>
    <row r="705" spans="1:31" ht="13.5" customHeight="1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0"/>
    </row>
    <row r="706" spans="1:31" ht="13.5" customHeight="1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  <c r="AE706" s="20"/>
    </row>
    <row r="707" spans="1:31" ht="13.5" customHeight="1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0"/>
    </row>
    <row r="708" spans="1:31" ht="13.5" customHeight="1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</row>
    <row r="709" spans="1:31" ht="13.5" customHeight="1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</row>
    <row r="710" spans="1:31" ht="13.5" customHeight="1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0"/>
    </row>
    <row r="711" spans="1:31" ht="13.5" customHeight="1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</row>
    <row r="712" spans="1:31" ht="13.5" customHeight="1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</row>
    <row r="713" spans="1:31" ht="13.5" customHeight="1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</row>
    <row r="714" spans="1:31" ht="13.5" customHeight="1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</row>
    <row r="715" spans="1:31" ht="13.5" customHeight="1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</row>
    <row r="716" spans="1:31" ht="13.5" customHeight="1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</row>
    <row r="717" spans="1:31" ht="13.5" customHeight="1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</row>
    <row r="718" spans="1:31" ht="13.5" customHeight="1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  <c r="AE718" s="20"/>
    </row>
    <row r="719" spans="1:31" ht="13.5" customHeight="1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0"/>
    </row>
    <row r="720" spans="1:31" ht="13.5" customHeight="1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  <c r="AE720" s="20"/>
    </row>
    <row r="721" spans="1:31" ht="13.5" customHeight="1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0"/>
    </row>
    <row r="722" spans="1:31" ht="13.5" customHeight="1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</row>
    <row r="723" spans="1:31" ht="13.5" customHeight="1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</row>
    <row r="724" spans="1:31" ht="13.5" customHeight="1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  <c r="AE724" s="20"/>
    </row>
    <row r="725" spans="1:31" ht="13.5" customHeight="1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  <c r="AE725" s="20"/>
    </row>
    <row r="726" spans="1:31" ht="13.5" customHeight="1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  <c r="AB726" s="20"/>
      <c r="AC726" s="20"/>
      <c r="AD726" s="20"/>
      <c r="AE726" s="20"/>
    </row>
    <row r="727" spans="1:31" ht="13.5" customHeight="1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  <c r="AE727" s="20"/>
    </row>
    <row r="728" spans="1:31" ht="13.5" customHeight="1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  <c r="AE728" s="20"/>
    </row>
    <row r="729" spans="1:31" ht="13.5" customHeight="1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0"/>
    </row>
    <row r="730" spans="1:31" ht="13.5" customHeight="1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0"/>
    </row>
    <row r="731" spans="1:31" ht="13.5" customHeight="1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0"/>
    </row>
    <row r="732" spans="1:31" ht="13.5" customHeight="1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</row>
    <row r="733" spans="1:31" ht="13.5" customHeight="1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</row>
    <row r="734" spans="1:31" ht="13.5" customHeight="1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  <c r="AE734" s="20"/>
    </row>
    <row r="735" spans="1:31" ht="13.5" customHeight="1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AB735" s="20"/>
      <c r="AC735" s="20"/>
      <c r="AD735" s="20"/>
      <c r="AE735" s="20"/>
    </row>
    <row r="736" spans="1:31" ht="13.5" customHeight="1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AB736" s="20"/>
      <c r="AC736" s="20"/>
      <c r="AD736" s="20"/>
      <c r="AE736" s="20"/>
    </row>
    <row r="737" spans="1:31" ht="13.5" customHeight="1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  <c r="AE737" s="20"/>
    </row>
    <row r="738" spans="1:31" ht="13.5" customHeight="1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  <c r="AB738" s="20"/>
      <c r="AC738" s="20"/>
      <c r="AD738" s="20"/>
      <c r="AE738" s="20"/>
    </row>
    <row r="739" spans="1:31" ht="13.5" customHeight="1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  <c r="AE739" s="20"/>
    </row>
    <row r="740" spans="1:31" ht="13.5" customHeight="1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</row>
    <row r="741" spans="1:31" ht="13.5" customHeight="1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</row>
    <row r="742" spans="1:31" ht="13.5" customHeight="1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  <c r="AE742" s="20"/>
    </row>
    <row r="743" spans="1:31" ht="13.5" customHeight="1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  <c r="AE743" s="20"/>
    </row>
    <row r="744" spans="1:31" ht="13.5" customHeight="1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  <c r="AB744" s="20"/>
      <c r="AC744" s="20"/>
      <c r="AD744" s="20"/>
      <c r="AE744" s="20"/>
    </row>
    <row r="745" spans="1:31" ht="13.5" customHeight="1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  <c r="AB745" s="20"/>
      <c r="AC745" s="20"/>
      <c r="AD745" s="20"/>
      <c r="AE745" s="20"/>
    </row>
    <row r="746" spans="1:31" ht="13.5" customHeight="1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  <c r="AE746" s="20"/>
    </row>
    <row r="747" spans="1:31" ht="13.5" customHeight="1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  <c r="AE747" s="20"/>
    </row>
    <row r="748" spans="1:31" ht="13.5" customHeight="1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  <c r="AE748" s="20"/>
    </row>
    <row r="749" spans="1:31" ht="13.5" customHeight="1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  <c r="AE749" s="20"/>
    </row>
    <row r="750" spans="1:31" ht="13.5" customHeight="1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  <c r="AB750" s="20"/>
      <c r="AC750" s="20"/>
      <c r="AD750" s="20"/>
      <c r="AE750" s="20"/>
    </row>
    <row r="751" spans="1:31" ht="13.5" customHeight="1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AC751" s="20"/>
      <c r="AD751" s="20"/>
      <c r="AE751" s="20"/>
    </row>
    <row r="752" spans="1:31" ht="13.5" customHeight="1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  <c r="AE752" s="20"/>
    </row>
    <row r="753" spans="1:31" ht="13.5" customHeight="1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  <c r="AE753" s="20"/>
    </row>
    <row r="754" spans="1:31" ht="13.5" customHeight="1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  <c r="AE754" s="20"/>
    </row>
    <row r="755" spans="1:31" ht="13.5" customHeight="1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  <c r="AE755" s="20"/>
    </row>
    <row r="756" spans="1:31" ht="13.5" customHeight="1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  <c r="AE756" s="20"/>
    </row>
    <row r="757" spans="1:31" ht="13.5" customHeight="1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  <c r="AE757" s="20"/>
    </row>
    <row r="758" spans="1:31" ht="13.5" customHeight="1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  <c r="AE758" s="20"/>
    </row>
    <row r="759" spans="1:31" ht="13.5" customHeight="1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  <c r="AB759" s="20"/>
      <c r="AC759" s="20"/>
      <c r="AD759" s="20"/>
      <c r="AE759" s="20"/>
    </row>
    <row r="760" spans="1:31" ht="13.5" customHeight="1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  <c r="AE760" s="20"/>
    </row>
    <row r="761" spans="1:31" ht="13.5" customHeight="1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0"/>
    </row>
    <row r="762" spans="1:31" ht="13.5" customHeight="1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</row>
    <row r="763" spans="1:31" ht="13.5" customHeight="1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</row>
    <row r="764" spans="1:31" ht="13.5" customHeight="1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</row>
    <row r="765" spans="1:31" ht="13.5" customHeight="1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</row>
    <row r="766" spans="1:31" ht="13.5" customHeight="1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  <c r="AE766" s="20"/>
    </row>
    <row r="767" spans="1:31" ht="13.5" customHeight="1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0"/>
    </row>
    <row r="768" spans="1:31" ht="13.5" customHeight="1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</row>
    <row r="769" spans="1:31" ht="13.5" customHeight="1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0"/>
    </row>
    <row r="770" spans="1:31" ht="13.5" customHeight="1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</row>
    <row r="771" spans="1:31" ht="13.5" customHeight="1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  <c r="AE771" s="20"/>
    </row>
    <row r="772" spans="1:31" ht="13.5" customHeight="1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0"/>
    </row>
    <row r="773" spans="1:31" ht="13.5" customHeight="1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AB773" s="20"/>
      <c r="AC773" s="20"/>
      <c r="AD773" s="20"/>
      <c r="AE773" s="20"/>
    </row>
    <row r="774" spans="1:31" ht="13.5" customHeight="1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  <c r="AE774" s="20"/>
    </row>
    <row r="775" spans="1:31" ht="13.5" customHeight="1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0"/>
    </row>
    <row r="776" spans="1:31" ht="13.5" customHeight="1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0"/>
    </row>
    <row r="777" spans="1:31" ht="13.5" customHeight="1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</row>
    <row r="778" spans="1:31" ht="13.5" customHeight="1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0"/>
    </row>
    <row r="779" spans="1:31" ht="13.5" customHeight="1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  <c r="AE779" s="20"/>
    </row>
    <row r="780" spans="1:31" ht="13.5" customHeight="1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  <c r="AE780" s="20"/>
    </row>
    <row r="781" spans="1:31" ht="13.5" customHeight="1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</row>
    <row r="782" spans="1:31" ht="13.5" customHeight="1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</row>
    <row r="783" spans="1:31" ht="13.5" customHeight="1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</row>
    <row r="784" spans="1:31" ht="13.5" customHeight="1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  <c r="AE784" s="20"/>
    </row>
    <row r="785" spans="1:31" ht="13.5" customHeight="1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  <c r="AE785" s="20"/>
    </row>
    <row r="786" spans="1:31" ht="13.5" customHeight="1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0"/>
    </row>
    <row r="787" spans="1:31" ht="13.5" customHeight="1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0"/>
    </row>
    <row r="788" spans="1:31" ht="13.5" customHeight="1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</row>
    <row r="789" spans="1:31" ht="13.5" customHeight="1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</row>
    <row r="790" spans="1:31" ht="13.5" customHeight="1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</row>
    <row r="791" spans="1:31" ht="13.5" customHeight="1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</row>
    <row r="792" spans="1:31" ht="13.5" customHeight="1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  <c r="AE792" s="20"/>
    </row>
    <row r="793" spans="1:31" ht="13.5" customHeight="1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  <c r="AE793" s="20"/>
    </row>
    <row r="794" spans="1:31" ht="13.5" customHeight="1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</row>
    <row r="795" spans="1:31" ht="13.5" customHeight="1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</row>
    <row r="796" spans="1:31" ht="13.5" customHeight="1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  <c r="AE796" s="20"/>
    </row>
    <row r="797" spans="1:31" ht="13.5" customHeight="1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</row>
    <row r="798" spans="1:31" ht="13.5" customHeight="1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0"/>
    </row>
    <row r="799" spans="1:31" ht="13.5" customHeight="1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0"/>
    </row>
    <row r="800" spans="1:31" ht="13.5" customHeight="1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0"/>
    </row>
    <row r="801" spans="1:31" ht="13.5" customHeight="1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AE801" s="20"/>
    </row>
    <row r="802" spans="1:31" ht="13.5" customHeight="1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AE802" s="20"/>
    </row>
    <row r="803" spans="1:31" ht="13.5" customHeight="1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0"/>
    </row>
    <row r="804" spans="1:31" ht="13.5" customHeight="1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</row>
    <row r="805" spans="1:31" ht="13.5" customHeight="1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</row>
    <row r="806" spans="1:31" ht="13.5" customHeight="1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</row>
    <row r="807" spans="1:31" ht="13.5" customHeight="1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</row>
    <row r="808" spans="1:31" ht="13.5" customHeight="1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0"/>
    </row>
    <row r="809" spans="1:31" ht="13.5" customHeight="1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  <c r="AE809" s="20"/>
    </row>
    <row r="810" spans="1:31" ht="13.5" customHeight="1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  <c r="AE810" s="20"/>
    </row>
    <row r="811" spans="1:31" ht="13.5" customHeight="1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  <c r="AE811" s="20"/>
    </row>
    <row r="812" spans="1:31" ht="13.5" customHeight="1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</row>
    <row r="813" spans="1:31" ht="13.5" customHeight="1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</row>
    <row r="814" spans="1:31" ht="13.5" customHeight="1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  <c r="AE814" s="20"/>
    </row>
    <row r="815" spans="1:31" ht="13.5" customHeight="1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  <c r="AE815" s="20"/>
    </row>
    <row r="816" spans="1:31" ht="13.5" customHeight="1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0"/>
    </row>
    <row r="817" spans="1:31" ht="13.5" customHeight="1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  <c r="AE817" s="20"/>
    </row>
    <row r="818" spans="1:31" ht="13.5" customHeight="1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  <c r="AE818" s="20"/>
    </row>
    <row r="819" spans="1:31" ht="13.5" customHeight="1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</row>
    <row r="820" spans="1:31" ht="13.5" customHeight="1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AE820" s="20"/>
    </row>
    <row r="821" spans="1:31" ht="13.5" customHeight="1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</row>
    <row r="822" spans="1:31" ht="13.5" customHeight="1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AE822" s="20"/>
    </row>
    <row r="823" spans="1:31" ht="13.5" customHeight="1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  <c r="AE823" s="20"/>
    </row>
    <row r="824" spans="1:31" ht="13.5" customHeight="1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  <c r="AE824" s="20"/>
    </row>
    <row r="825" spans="1:31" ht="13.5" customHeight="1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AE825" s="20"/>
    </row>
    <row r="826" spans="1:31" ht="13.5" customHeight="1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  <c r="AE826" s="20"/>
    </row>
    <row r="827" spans="1:31" ht="13.5" customHeight="1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0"/>
      <c r="AB827" s="20"/>
      <c r="AC827" s="20"/>
      <c r="AD827" s="20"/>
      <c r="AE827" s="20"/>
    </row>
    <row r="828" spans="1:31" ht="13.5" customHeight="1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0"/>
      <c r="AB828" s="20"/>
      <c r="AC828" s="20"/>
      <c r="AD828" s="20"/>
      <c r="AE828" s="20"/>
    </row>
    <row r="829" spans="1:31" ht="13.5" customHeight="1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  <c r="AB829" s="20"/>
      <c r="AC829" s="20"/>
      <c r="AD829" s="20"/>
      <c r="AE829" s="20"/>
    </row>
    <row r="830" spans="1:31" ht="13.5" customHeight="1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AB830" s="20"/>
      <c r="AC830" s="20"/>
      <c r="AD830" s="20"/>
      <c r="AE830" s="20"/>
    </row>
    <row r="831" spans="1:31" ht="13.5" customHeight="1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0"/>
      <c r="AB831" s="20"/>
      <c r="AC831" s="20"/>
      <c r="AD831" s="20"/>
      <c r="AE831" s="20"/>
    </row>
    <row r="832" spans="1:31" ht="13.5" customHeight="1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  <c r="AA832" s="20"/>
      <c r="AB832" s="20"/>
      <c r="AC832" s="20"/>
      <c r="AD832" s="20"/>
      <c r="AE832" s="20"/>
    </row>
    <row r="833" spans="1:31" ht="13.5" customHeight="1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  <c r="AB833" s="20"/>
      <c r="AC833" s="20"/>
      <c r="AD833" s="20"/>
      <c r="AE833" s="20"/>
    </row>
    <row r="834" spans="1:31" ht="13.5" customHeight="1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AA834" s="20"/>
      <c r="AB834" s="20"/>
      <c r="AC834" s="20"/>
      <c r="AD834" s="20"/>
      <c r="AE834" s="20"/>
    </row>
    <row r="835" spans="1:31" ht="13.5" customHeight="1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  <c r="AE835" s="20"/>
    </row>
    <row r="836" spans="1:31" ht="13.5" customHeight="1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  <c r="AC836" s="20"/>
      <c r="AD836" s="20"/>
      <c r="AE836" s="20"/>
    </row>
    <row r="837" spans="1:31" ht="13.5" customHeight="1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  <c r="AC837" s="20"/>
      <c r="AD837" s="20"/>
      <c r="AE837" s="20"/>
    </row>
    <row r="838" spans="1:31" ht="13.5" customHeight="1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AB838" s="20"/>
      <c r="AC838" s="20"/>
      <c r="AD838" s="20"/>
      <c r="AE838" s="20"/>
    </row>
    <row r="839" spans="1:31" ht="13.5" customHeight="1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  <c r="AE839" s="20"/>
    </row>
    <row r="840" spans="1:31" ht="13.5" customHeight="1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AB840" s="20"/>
      <c r="AC840" s="20"/>
      <c r="AD840" s="20"/>
      <c r="AE840" s="20"/>
    </row>
    <row r="841" spans="1:31" ht="13.5" customHeight="1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AB841" s="20"/>
      <c r="AC841" s="20"/>
      <c r="AD841" s="20"/>
      <c r="AE841" s="20"/>
    </row>
    <row r="842" spans="1:31" ht="13.5" customHeight="1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  <c r="AB842" s="20"/>
      <c r="AC842" s="20"/>
      <c r="AD842" s="20"/>
      <c r="AE842" s="20"/>
    </row>
    <row r="843" spans="1:31" ht="13.5" customHeight="1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  <c r="AE843" s="20"/>
    </row>
    <row r="844" spans="1:31" ht="13.5" customHeight="1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AB844" s="20"/>
      <c r="AC844" s="20"/>
      <c r="AD844" s="20"/>
      <c r="AE844" s="20"/>
    </row>
    <row r="845" spans="1:31" ht="13.5" customHeight="1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AB845" s="20"/>
      <c r="AC845" s="20"/>
      <c r="AD845" s="20"/>
      <c r="AE845" s="20"/>
    </row>
    <row r="846" spans="1:31" ht="13.5" customHeight="1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  <c r="AB846" s="20"/>
      <c r="AC846" s="20"/>
      <c r="AD846" s="20"/>
      <c r="AE846" s="20"/>
    </row>
    <row r="847" spans="1:31" ht="13.5" customHeight="1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  <c r="AA847" s="20"/>
      <c r="AB847" s="20"/>
      <c r="AC847" s="20"/>
      <c r="AD847" s="20"/>
      <c r="AE847" s="20"/>
    </row>
    <row r="848" spans="1:31" ht="13.5" customHeight="1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0"/>
      <c r="AB848" s="20"/>
      <c r="AC848" s="20"/>
      <c r="AD848" s="20"/>
      <c r="AE848" s="20"/>
    </row>
    <row r="849" spans="1:31" ht="13.5" customHeight="1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  <c r="AB849" s="20"/>
      <c r="AC849" s="20"/>
      <c r="AD849" s="20"/>
      <c r="AE849" s="20"/>
    </row>
    <row r="850" spans="1:31" ht="13.5" customHeight="1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  <c r="AA850" s="20"/>
      <c r="AB850" s="20"/>
      <c r="AC850" s="20"/>
      <c r="AD850" s="20"/>
      <c r="AE850" s="20"/>
    </row>
    <row r="851" spans="1:31" ht="13.5" customHeight="1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  <c r="AA851" s="20"/>
      <c r="AB851" s="20"/>
      <c r="AC851" s="20"/>
      <c r="AD851" s="20"/>
      <c r="AE851" s="20"/>
    </row>
    <row r="852" spans="1:31" ht="13.5" customHeight="1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  <c r="AA852" s="20"/>
      <c r="AB852" s="20"/>
      <c r="AC852" s="20"/>
      <c r="AD852" s="20"/>
      <c r="AE852" s="20"/>
    </row>
    <row r="853" spans="1:31" ht="13.5" customHeight="1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0"/>
      <c r="AB853" s="20"/>
      <c r="AC853" s="20"/>
      <c r="AD853" s="20"/>
      <c r="AE853" s="20"/>
    </row>
    <row r="854" spans="1:31" ht="13.5" customHeight="1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  <c r="AE854" s="20"/>
    </row>
    <row r="855" spans="1:31" ht="13.5" customHeight="1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AB855" s="20"/>
      <c r="AC855" s="20"/>
      <c r="AD855" s="20"/>
      <c r="AE855" s="20"/>
    </row>
    <row r="856" spans="1:31" ht="13.5" customHeight="1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AB856" s="20"/>
      <c r="AC856" s="20"/>
      <c r="AD856" s="20"/>
      <c r="AE856" s="20"/>
    </row>
    <row r="857" spans="1:31" ht="13.5" customHeight="1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AB857" s="20"/>
      <c r="AC857" s="20"/>
      <c r="AD857" s="20"/>
      <c r="AE857" s="20"/>
    </row>
    <row r="858" spans="1:31" ht="13.5" customHeight="1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AB858" s="20"/>
      <c r="AC858" s="20"/>
      <c r="AD858" s="20"/>
      <c r="AE858" s="20"/>
    </row>
    <row r="859" spans="1:31" ht="13.5" customHeight="1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AD859" s="20"/>
      <c r="AE859" s="20"/>
    </row>
    <row r="860" spans="1:31" ht="13.5" customHeight="1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  <c r="AB860" s="20"/>
      <c r="AC860" s="20"/>
      <c r="AD860" s="20"/>
      <c r="AE860" s="20"/>
    </row>
    <row r="861" spans="1:31" ht="13.5" customHeight="1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  <c r="AC861" s="20"/>
      <c r="AD861" s="20"/>
      <c r="AE861" s="20"/>
    </row>
    <row r="862" spans="1:31" ht="13.5" customHeight="1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  <c r="AB862" s="20"/>
      <c r="AC862" s="20"/>
      <c r="AD862" s="20"/>
      <c r="AE862" s="20"/>
    </row>
    <row r="863" spans="1:31" ht="13.5" customHeight="1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AB863" s="20"/>
      <c r="AC863" s="20"/>
      <c r="AD863" s="20"/>
      <c r="AE863" s="20"/>
    </row>
    <row r="864" spans="1:31" ht="13.5" customHeight="1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AA864" s="20"/>
      <c r="AB864" s="20"/>
      <c r="AC864" s="20"/>
      <c r="AD864" s="20"/>
      <c r="AE864" s="20"/>
    </row>
    <row r="865" spans="1:31" ht="13.5" customHeight="1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  <c r="AB865" s="20"/>
      <c r="AC865" s="20"/>
      <c r="AD865" s="20"/>
      <c r="AE865" s="20"/>
    </row>
    <row r="866" spans="1:31" ht="13.5" customHeight="1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  <c r="AA866" s="20"/>
      <c r="AB866" s="20"/>
      <c r="AC866" s="20"/>
      <c r="AD866" s="20"/>
      <c r="AE866" s="20"/>
    </row>
    <row r="867" spans="1:31" ht="13.5" customHeight="1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AA867" s="20"/>
      <c r="AB867" s="20"/>
      <c r="AC867" s="20"/>
      <c r="AD867" s="20"/>
      <c r="AE867" s="20"/>
    </row>
    <row r="868" spans="1:31" ht="13.5" customHeight="1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  <c r="AA868" s="20"/>
      <c r="AB868" s="20"/>
      <c r="AC868" s="20"/>
      <c r="AD868" s="20"/>
      <c r="AE868" s="20"/>
    </row>
    <row r="869" spans="1:31" ht="13.5" customHeight="1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  <c r="AA869" s="20"/>
      <c r="AB869" s="20"/>
      <c r="AC869" s="20"/>
      <c r="AD869" s="20"/>
      <c r="AE869" s="20"/>
    </row>
    <row r="870" spans="1:31" ht="13.5" customHeight="1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  <c r="AA870" s="20"/>
      <c r="AB870" s="20"/>
      <c r="AC870" s="20"/>
      <c r="AD870" s="20"/>
      <c r="AE870" s="20"/>
    </row>
    <row r="871" spans="1:31" ht="13.5" customHeight="1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  <c r="AA871" s="20"/>
      <c r="AB871" s="20"/>
      <c r="AC871" s="20"/>
      <c r="AD871" s="20"/>
      <c r="AE871" s="20"/>
    </row>
    <row r="872" spans="1:31" ht="13.5" customHeight="1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  <c r="AB872" s="20"/>
      <c r="AC872" s="20"/>
      <c r="AD872" s="20"/>
      <c r="AE872" s="20"/>
    </row>
    <row r="873" spans="1:31" ht="13.5" customHeight="1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  <c r="AB873" s="20"/>
      <c r="AC873" s="20"/>
      <c r="AD873" s="20"/>
      <c r="AE873" s="20"/>
    </row>
    <row r="874" spans="1:31" ht="13.5" customHeight="1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AB874" s="20"/>
      <c r="AC874" s="20"/>
      <c r="AD874" s="20"/>
      <c r="AE874" s="20"/>
    </row>
    <row r="875" spans="1:31" ht="13.5" customHeight="1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AB875" s="20"/>
      <c r="AC875" s="20"/>
      <c r="AD875" s="20"/>
      <c r="AE875" s="20"/>
    </row>
    <row r="876" spans="1:31" ht="13.5" customHeight="1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AD876" s="20"/>
      <c r="AE876" s="20"/>
    </row>
    <row r="877" spans="1:31" ht="13.5" customHeight="1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  <c r="AC877" s="20"/>
      <c r="AD877" s="20"/>
      <c r="AE877" s="20"/>
    </row>
    <row r="878" spans="1:31" ht="13.5" customHeight="1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  <c r="AE878" s="20"/>
    </row>
    <row r="879" spans="1:31" ht="13.5" customHeight="1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AD879" s="20"/>
      <c r="AE879" s="20"/>
    </row>
    <row r="880" spans="1:31" ht="13.5" customHeight="1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AD880" s="20"/>
      <c r="AE880" s="20"/>
    </row>
    <row r="881" spans="1:31" ht="13.5" customHeight="1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AD881" s="20"/>
      <c r="AE881" s="20"/>
    </row>
    <row r="882" spans="1:31" ht="13.5" customHeight="1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0"/>
      <c r="AB882" s="20"/>
      <c r="AC882" s="20"/>
      <c r="AD882" s="20"/>
      <c r="AE882" s="20"/>
    </row>
    <row r="883" spans="1:31" ht="13.5" customHeight="1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  <c r="AA883" s="20"/>
      <c r="AB883" s="20"/>
      <c r="AC883" s="20"/>
      <c r="AD883" s="20"/>
      <c r="AE883" s="20"/>
    </row>
    <row r="884" spans="1:31" ht="13.5" customHeight="1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0"/>
      <c r="AB884" s="20"/>
      <c r="AC884" s="20"/>
      <c r="AD884" s="20"/>
      <c r="AE884" s="20"/>
    </row>
    <row r="885" spans="1:31" ht="13.5" customHeight="1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  <c r="AB885" s="20"/>
      <c r="AC885" s="20"/>
      <c r="AD885" s="20"/>
      <c r="AE885" s="20"/>
    </row>
    <row r="886" spans="1:31" ht="13.5" customHeight="1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  <c r="AA886" s="20"/>
      <c r="AB886" s="20"/>
      <c r="AC886" s="20"/>
      <c r="AD886" s="20"/>
      <c r="AE886" s="20"/>
    </row>
    <row r="887" spans="1:31" ht="13.5" customHeight="1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  <c r="AA887" s="20"/>
      <c r="AB887" s="20"/>
      <c r="AC887" s="20"/>
      <c r="AD887" s="20"/>
      <c r="AE887" s="20"/>
    </row>
    <row r="888" spans="1:31" ht="13.5" customHeight="1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  <c r="AA888" s="20"/>
      <c r="AB888" s="20"/>
      <c r="AC888" s="20"/>
      <c r="AD888" s="20"/>
      <c r="AE888" s="20"/>
    </row>
    <row r="889" spans="1:31" ht="13.5" customHeight="1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  <c r="AA889" s="20"/>
      <c r="AB889" s="20"/>
      <c r="AC889" s="20"/>
      <c r="AD889" s="20"/>
      <c r="AE889" s="20"/>
    </row>
    <row r="890" spans="1:31" ht="13.5" customHeight="1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  <c r="AA890" s="20"/>
      <c r="AB890" s="20"/>
      <c r="AC890" s="20"/>
      <c r="AD890" s="20"/>
      <c r="AE890" s="20"/>
    </row>
    <row r="891" spans="1:31" ht="13.5" customHeight="1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  <c r="AA891" s="20"/>
      <c r="AB891" s="20"/>
      <c r="AC891" s="20"/>
      <c r="AD891" s="20"/>
      <c r="AE891" s="20"/>
    </row>
    <row r="892" spans="1:31" ht="13.5" customHeight="1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AA892" s="20"/>
      <c r="AB892" s="20"/>
      <c r="AC892" s="20"/>
      <c r="AD892" s="20"/>
      <c r="AE892" s="20"/>
    </row>
    <row r="893" spans="1:31" ht="13.5" customHeight="1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  <c r="AA893" s="20"/>
      <c r="AB893" s="20"/>
      <c r="AC893" s="20"/>
      <c r="AD893" s="20"/>
      <c r="AE893" s="20"/>
    </row>
    <row r="894" spans="1:31" ht="13.5" customHeight="1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AA894" s="20"/>
      <c r="AB894" s="20"/>
      <c r="AC894" s="20"/>
      <c r="AD894" s="20"/>
      <c r="AE894" s="20"/>
    </row>
    <row r="895" spans="1:31" ht="13.5" customHeight="1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  <c r="AB895" s="20"/>
      <c r="AC895" s="20"/>
      <c r="AD895" s="20"/>
      <c r="AE895" s="20"/>
    </row>
    <row r="896" spans="1:31" ht="13.5" customHeight="1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  <c r="AB896" s="20"/>
      <c r="AC896" s="20"/>
      <c r="AD896" s="20"/>
      <c r="AE896" s="20"/>
    </row>
    <row r="897" spans="1:31" ht="13.5" customHeight="1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  <c r="AB897" s="20"/>
      <c r="AC897" s="20"/>
      <c r="AD897" s="20"/>
      <c r="AE897" s="20"/>
    </row>
    <row r="898" spans="1:31" ht="13.5" customHeight="1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0"/>
      <c r="AB898" s="20"/>
      <c r="AC898" s="20"/>
      <c r="AD898" s="20"/>
      <c r="AE898" s="20"/>
    </row>
    <row r="899" spans="1:31" ht="13.5" customHeight="1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AA899" s="20"/>
      <c r="AB899" s="20"/>
      <c r="AC899" s="20"/>
      <c r="AD899" s="20"/>
      <c r="AE899" s="20"/>
    </row>
    <row r="900" spans="1:31" ht="13.5" customHeight="1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  <c r="AA900" s="20"/>
      <c r="AB900" s="20"/>
      <c r="AC900" s="20"/>
      <c r="AD900" s="20"/>
      <c r="AE900" s="20"/>
    </row>
    <row r="901" spans="1:31" ht="13.5" customHeight="1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  <c r="AA901" s="20"/>
      <c r="AB901" s="20"/>
      <c r="AC901" s="20"/>
      <c r="AD901" s="20"/>
      <c r="AE901" s="20"/>
    </row>
    <row r="902" spans="1:31" ht="13.5" customHeight="1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  <c r="AA902" s="20"/>
      <c r="AB902" s="20"/>
      <c r="AC902" s="20"/>
      <c r="AD902" s="20"/>
      <c r="AE902" s="20"/>
    </row>
    <row r="903" spans="1:31" ht="13.5" customHeight="1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  <c r="AA903" s="20"/>
      <c r="AB903" s="20"/>
      <c r="AC903" s="20"/>
      <c r="AD903" s="20"/>
      <c r="AE903" s="20"/>
    </row>
    <row r="904" spans="1:31" ht="13.5" customHeight="1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  <c r="AA904" s="20"/>
      <c r="AB904" s="20"/>
      <c r="AC904" s="20"/>
      <c r="AD904" s="20"/>
      <c r="AE904" s="20"/>
    </row>
    <row r="905" spans="1:31" ht="13.5" customHeight="1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  <c r="AA905" s="20"/>
      <c r="AB905" s="20"/>
      <c r="AC905" s="20"/>
      <c r="AD905" s="20"/>
      <c r="AE905" s="20"/>
    </row>
    <row r="906" spans="1:31" ht="13.5" customHeight="1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  <c r="AA906" s="20"/>
      <c r="AB906" s="20"/>
      <c r="AC906" s="20"/>
      <c r="AD906" s="20"/>
      <c r="AE906" s="20"/>
    </row>
    <row r="907" spans="1:31" ht="13.5" customHeight="1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  <c r="AA907" s="20"/>
      <c r="AB907" s="20"/>
      <c r="AC907" s="20"/>
      <c r="AD907" s="20"/>
      <c r="AE907" s="20"/>
    </row>
    <row r="908" spans="1:31" ht="13.5" customHeight="1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  <c r="AA908" s="20"/>
      <c r="AB908" s="20"/>
      <c r="AC908" s="20"/>
      <c r="AD908" s="20"/>
      <c r="AE908" s="20"/>
    </row>
    <row r="909" spans="1:31" ht="13.5" customHeight="1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  <c r="AB909" s="20"/>
      <c r="AC909" s="20"/>
      <c r="AD909" s="20"/>
      <c r="AE909" s="20"/>
    </row>
    <row r="910" spans="1:31" ht="13.5" customHeight="1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  <c r="AA910" s="20"/>
      <c r="AB910" s="20"/>
      <c r="AC910" s="20"/>
      <c r="AD910" s="20"/>
      <c r="AE910" s="20"/>
    </row>
    <row r="911" spans="1:31" ht="13.5" customHeight="1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  <c r="AB911" s="20"/>
      <c r="AC911" s="20"/>
      <c r="AD911" s="20"/>
      <c r="AE911" s="20"/>
    </row>
    <row r="912" spans="1:31" ht="13.5" customHeight="1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  <c r="AA912" s="20"/>
      <c r="AB912" s="20"/>
      <c r="AC912" s="20"/>
      <c r="AD912" s="20"/>
      <c r="AE912" s="20"/>
    </row>
    <row r="913" spans="1:31" ht="13.5" customHeight="1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  <c r="AA913" s="20"/>
      <c r="AB913" s="20"/>
      <c r="AC913" s="20"/>
      <c r="AD913" s="20"/>
      <c r="AE913" s="20"/>
    </row>
    <row r="914" spans="1:31" ht="13.5" customHeight="1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  <c r="AA914" s="20"/>
      <c r="AB914" s="20"/>
      <c r="AC914" s="20"/>
      <c r="AD914" s="20"/>
      <c r="AE914" s="20"/>
    </row>
    <row r="915" spans="1:31" ht="13.5" customHeight="1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  <c r="AB915" s="20"/>
      <c r="AC915" s="20"/>
      <c r="AD915" s="20"/>
      <c r="AE915" s="20"/>
    </row>
    <row r="916" spans="1:31" ht="13.5" customHeight="1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  <c r="AA916" s="20"/>
      <c r="AB916" s="20"/>
      <c r="AC916" s="20"/>
      <c r="AD916" s="20"/>
      <c r="AE916" s="20"/>
    </row>
    <row r="917" spans="1:31" ht="13.5" customHeight="1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  <c r="AA917" s="20"/>
      <c r="AB917" s="20"/>
      <c r="AC917" s="20"/>
      <c r="AD917" s="20"/>
      <c r="AE917" s="20"/>
    </row>
    <row r="918" spans="1:31" ht="13.5" customHeight="1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  <c r="AA918" s="20"/>
      <c r="AB918" s="20"/>
      <c r="AC918" s="20"/>
      <c r="AD918" s="20"/>
      <c r="AE918" s="20"/>
    </row>
    <row r="919" spans="1:31" ht="13.5" customHeight="1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  <c r="AA919" s="20"/>
      <c r="AB919" s="20"/>
      <c r="AC919" s="20"/>
      <c r="AD919" s="20"/>
      <c r="AE919" s="20"/>
    </row>
    <row r="920" spans="1:31" ht="13.5" customHeight="1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  <c r="AA920" s="20"/>
      <c r="AB920" s="20"/>
      <c r="AC920" s="20"/>
      <c r="AD920" s="20"/>
      <c r="AE920" s="20"/>
    </row>
    <row r="921" spans="1:31" ht="13.5" customHeight="1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  <c r="AA921" s="20"/>
      <c r="AB921" s="20"/>
      <c r="AC921" s="20"/>
      <c r="AD921" s="20"/>
      <c r="AE921" s="20"/>
    </row>
    <row r="922" spans="1:31" ht="13.5" customHeight="1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  <c r="AA922" s="20"/>
      <c r="AB922" s="20"/>
      <c r="AC922" s="20"/>
      <c r="AD922" s="20"/>
      <c r="AE922" s="20"/>
    </row>
    <row r="923" spans="1:31" ht="13.5" customHeight="1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  <c r="AA923" s="20"/>
      <c r="AB923" s="20"/>
      <c r="AC923" s="20"/>
      <c r="AD923" s="20"/>
      <c r="AE923" s="20"/>
    </row>
    <row r="924" spans="1:31" ht="13.5" customHeight="1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  <c r="AA924" s="20"/>
      <c r="AB924" s="20"/>
      <c r="AC924" s="20"/>
      <c r="AD924" s="20"/>
      <c r="AE924" s="20"/>
    </row>
    <row r="925" spans="1:31" ht="13.5" customHeight="1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  <c r="AA925" s="20"/>
      <c r="AB925" s="20"/>
      <c r="AC925" s="20"/>
      <c r="AD925" s="20"/>
      <c r="AE925" s="20"/>
    </row>
    <row r="926" spans="1:31" ht="13.5" customHeight="1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  <c r="AA926" s="20"/>
      <c r="AB926" s="20"/>
      <c r="AC926" s="20"/>
      <c r="AD926" s="20"/>
      <c r="AE926" s="20"/>
    </row>
    <row r="927" spans="1:31" ht="13.5" customHeight="1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  <c r="AA927" s="20"/>
      <c r="AB927" s="20"/>
      <c r="AC927" s="20"/>
      <c r="AD927" s="20"/>
      <c r="AE927" s="20"/>
    </row>
    <row r="928" spans="1:31" ht="13.5" customHeight="1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AA928" s="20"/>
      <c r="AB928" s="20"/>
      <c r="AC928" s="20"/>
      <c r="AD928" s="20"/>
      <c r="AE928" s="20"/>
    </row>
    <row r="929" spans="1:31" ht="13.5" customHeight="1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  <c r="AA929" s="20"/>
      <c r="AB929" s="20"/>
      <c r="AC929" s="20"/>
      <c r="AD929" s="20"/>
      <c r="AE929" s="20"/>
    </row>
    <row r="930" spans="1:31" ht="13.5" customHeight="1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  <c r="AB930" s="20"/>
      <c r="AC930" s="20"/>
      <c r="AD930" s="20"/>
      <c r="AE930" s="20"/>
    </row>
    <row r="931" spans="1:31" ht="13.5" customHeight="1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  <c r="AB931" s="20"/>
      <c r="AC931" s="20"/>
      <c r="AD931" s="20"/>
      <c r="AE931" s="20"/>
    </row>
    <row r="932" spans="1:31" ht="13.5" customHeight="1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  <c r="AB932" s="20"/>
      <c r="AC932" s="20"/>
      <c r="AD932" s="20"/>
      <c r="AE932" s="20"/>
    </row>
    <row r="933" spans="1:31" ht="13.5" customHeight="1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  <c r="AA933" s="20"/>
      <c r="AB933" s="20"/>
      <c r="AC933" s="20"/>
      <c r="AD933" s="20"/>
      <c r="AE933" s="20"/>
    </row>
    <row r="934" spans="1:31" ht="13.5" customHeight="1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AA934" s="20"/>
      <c r="AB934" s="20"/>
      <c r="AC934" s="20"/>
      <c r="AD934" s="20"/>
      <c r="AE934" s="20"/>
    </row>
    <row r="935" spans="1:31" ht="13.5" customHeight="1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  <c r="AA935" s="20"/>
      <c r="AB935" s="20"/>
      <c r="AC935" s="20"/>
      <c r="AD935" s="20"/>
      <c r="AE935" s="20"/>
    </row>
    <row r="936" spans="1:31" ht="13.5" customHeight="1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  <c r="AA936" s="20"/>
      <c r="AB936" s="20"/>
      <c r="AC936" s="20"/>
      <c r="AD936" s="20"/>
      <c r="AE936" s="20"/>
    </row>
    <row r="937" spans="1:31" ht="13.5" customHeight="1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  <c r="AA937" s="20"/>
      <c r="AB937" s="20"/>
      <c r="AC937" s="20"/>
      <c r="AD937" s="20"/>
      <c r="AE937" s="20"/>
    </row>
    <row r="938" spans="1:31" ht="13.5" customHeight="1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  <c r="AA938" s="20"/>
      <c r="AB938" s="20"/>
      <c r="AC938" s="20"/>
      <c r="AD938" s="20"/>
      <c r="AE938" s="20"/>
    </row>
    <row r="939" spans="1:31" ht="13.5" customHeight="1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  <c r="AA939" s="20"/>
      <c r="AB939" s="20"/>
      <c r="AC939" s="20"/>
      <c r="AD939" s="20"/>
      <c r="AE939" s="20"/>
    </row>
    <row r="940" spans="1:31" ht="13.5" customHeight="1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  <c r="AA940" s="20"/>
      <c r="AB940" s="20"/>
      <c r="AC940" s="20"/>
      <c r="AD940" s="20"/>
      <c r="AE940" s="20"/>
    </row>
    <row r="941" spans="1:31" ht="13.5" customHeight="1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  <c r="AA941" s="20"/>
      <c r="AB941" s="20"/>
      <c r="AC941" s="20"/>
      <c r="AD941" s="20"/>
      <c r="AE941" s="20"/>
    </row>
    <row r="942" spans="1:31" ht="13.5" customHeight="1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  <c r="AA942" s="20"/>
      <c r="AB942" s="20"/>
      <c r="AC942" s="20"/>
      <c r="AD942" s="20"/>
      <c r="AE942" s="20"/>
    </row>
    <row r="943" spans="1:31" ht="13.5" customHeight="1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  <c r="AA943" s="20"/>
      <c r="AB943" s="20"/>
      <c r="AC943" s="20"/>
      <c r="AD943" s="20"/>
      <c r="AE943" s="20"/>
    </row>
    <row r="944" spans="1:31" ht="13.5" customHeight="1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  <c r="AA944" s="20"/>
      <c r="AB944" s="20"/>
      <c r="AC944" s="20"/>
      <c r="AD944" s="20"/>
      <c r="AE944" s="20"/>
    </row>
    <row r="945" spans="1:31" ht="13.5" customHeight="1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  <c r="AA945" s="20"/>
      <c r="AB945" s="20"/>
      <c r="AC945" s="20"/>
      <c r="AD945" s="20"/>
      <c r="AE945" s="20"/>
    </row>
    <row r="946" spans="1:31" ht="13.5" customHeight="1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  <c r="AA946" s="20"/>
      <c r="AB946" s="20"/>
      <c r="AC946" s="20"/>
      <c r="AD946" s="20"/>
      <c r="AE946" s="20"/>
    </row>
    <row r="947" spans="1:31" ht="13.5" customHeight="1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  <c r="AA947" s="20"/>
      <c r="AB947" s="20"/>
      <c r="AC947" s="20"/>
      <c r="AD947" s="20"/>
      <c r="AE947" s="20"/>
    </row>
    <row r="948" spans="1:31" ht="13.5" customHeight="1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  <c r="AB948" s="20"/>
      <c r="AC948" s="20"/>
      <c r="AD948" s="20"/>
      <c r="AE948" s="20"/>
    </row>
    <row r="949" spans="1:31" ht="13.5" customHeight="1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  <c r="AA949" s="20"/>
      <c r="AB949" s="20"/>
      <c r="AC949" s="20"/>
      <c r="AD949" s="20"/>
      <c r="AE949" s="20"/>
    </row>
    <row r="950" spans="1:31" ht="13.5" customHeight="1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AA950" s="20"/>
      <c r="AB950" s="20"/>
      <c r="AC950" s="20"/>
      <c r="AD950" s="20"/>
      <c r="AE950" s="20"/>
    </row>
    <row r="951" spans="1:31" ht="13.5" customHeight="1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  <c r="AA951" s="20"/>
      <c r="AB951" s="20"/>
      <c r="AC951" s="20"/>
      <c r="AD951" s="20"/>
      <c r="AE951" s="20"/>
    </row>
    <row r="952" spans="1:31" ht="13.5" customHeight="1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AA952" s="20"/>
      <c r="AB952" s="20"/>
      <c r="AC952" s="20"/>
      <c r="AD952" s="20"/>
      <c r="AE952" s="20"/>
    </row>
    <row r="953" spans="1:31" ht="13.5" customHeight="1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  <c r="AA953" s="20"/>
      <c r="AB953" s="20"/>
      <c r="AC953" s="20"/>
      <c r="AD953" s="20"/>
      <c r="AE953" s="20"/>
    </row>
    <row r="954" spans="1:31" ht="13.5" customHeight="1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  <c r="AA954" s="20"/>
      <c r="AB954" s="20"/>
      <c r="AC954" s="20"/>
      <c r="AD954" s="20"/>
      <c r="AE954" s="20"/>
    </row>
    <row r="955" spans="1:31" ht="13.5" customHeight="1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AA955" s="20"/>
      <c r="AB955" s="20"/>
      <c r="AC955" s="20"/>
      <c r="AD955" s="20"/>
      <c r="AE955" s="20"/>
    </row>
    <row r="956" spans="1:31" ht="13.5" customHeight="1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  <c r="AA956" s="20"/>
      <c r="AB956" s="20"/>
      <c r="AC956" s="20"/>
      <c r="AD956" s="20"/>
      <c r="AE956" s="20"/>
    </row>
    <row r="957" spans="1:31" ht="13.5" customHeight="1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  <c r="AA957" s="20"/>
      <c r="AB957" s="20"/>
      <c r="AC957" s="20"/>
      <c r="AD957" s="20"/>
      <c r="AE957" s="20"/>
    </row>
    <row r="958" spans="1:31" ht="13.5" customHeight="1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  <c r="AA958" s="20"/>
      <c r="AB958" s="20"/>
      <c r="AC958" s="20"/>
      <c r="AD958" s="20"/>
      <c r="AE958" s="20"/>
    </row>
    <row r="959" spans="1:31" ht="13.5" customHeight="1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  <c r="AA959" s="20"/>
      <c r="AB959" s="20"/>
      <c r="AC959" s="20"/>
      <c r="AD959" s="20"/>
      <c r="AE959" s="20"/>
    </row>
    <row r="960" spans="1:31" ht="13.5" customHeight="1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  <c r="AA960" s="20"/>
      <c r="AB960" s="20"/>
      <c r="AC960" s="20"/>
      <c r="AD960" s="20"/>
      <c r="AE960" s="20"/>
    </row>
    <row r="961" spans="1:31" ht="13.5" customHeight="1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  <c r="AA961" s="20"/>
      <c r="AB961" s="20"/>
      <c r="AC961" s="20"/>
      <c r="AD961" s="20"/>
      <c r="AE961" s="20"/>
    </row>
    <row r="962" spans="1:31" ht="13.5" customHeight="1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  <c r="AA962" s="20"/>
      <c r="AB962" s="20"/>
      <c r="AC962" s="20"/>
      <c r="AD962" s="20"/>
      <c r="AE962" s="20"/>
    </row>
    <row r="963" spans="1:31" ht="13.5" customHeight="1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  <c r="AA963" s="20"/>
      <c r="AB963" s="20"/>
      <c r="AC963" s="20"/>
      <c r="AD963" s="20"/>
      <c r="AE963" s="20"/>
    </row>
    <row r="964" spans="1:31" ht="13.5" customHeight="1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  <c r="AA964" s="20"/>
      <c r="AB964" s="20"/>
      <c r="AC964" s="20"/>
      <c r="AD964" s="20"/>
      <c r="AE964" s="20"/>
    </row>
    <row r="965" spans="1:31" ht="13.5" customHeight="1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AA965" s="20"/>
      <c r="AB965" s="20"/>
      <c r="AC965" s="20"/>
      <c r="AD965" s="20"/>
      <c r="AE965" s="20"/>
    </row>
    <row r="966" spans="1:31" ht="13.5" customHeight="1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  <c r="AA966" s="20"/>
      <c r="AB966" s="20"/>
      <c r="AC966" s="20"/>
      <c r="AD966" s="20"/>
      <c r="AE966" s="20"/>
    </row>
    <row r="967" spans="1:31" ht="13.5" customHeight="1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  <c r="AB967" s="20"/>
      <c r="AC967" s="20"/>
      <c r="AD967" s="20"/>
      <c r="AE967" s="20"/>
    </row>
    <row r="968" spans="1:31" ht="13.5" customHeight="1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  <c r="AA968" s="20"/>
      <c r="AB968" s="20"/>
      <c r="AC968" s="20"/>
      <c r="AD968" s="20"/>
      <c r="AE968" s="20"/>
    </row>
    <row r="969" spans="1:31" ht="13.5" customHeight="1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  <c r="AA969" s="20"/>
      <c r="AB969" s="20"/>
      <c r="AC969" s="20"/>
      <c r="AD969" s="20"/>
      <c r="AE969" s="20"/>
    </row>
    <row r="970" spans="1:31" ht="13.5" customHeight="1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  <c r="AA970" s="20"/>
      <c r="AB970" s="20"/>
      <c r="AC970" s="20"/>
      <c r="AD970" s="20"/>
      <c r="AE970" s="20"/>
    </row>
    <row r="971" spans="1:31" ht="13.5" customHeight="1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  <c r="AA971" s="20"/>
      <c r="AB971" s="20"/>
      <c r="AC971" s="20"/>
      <c r="AD971" s="20"/>
      <c r="AE971" s="20"/>
    </row>
    <row r="972" spans="1:31" ht="13.5" customHeight="1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  <c r="AA972" s="20"/>
      <c r="AB972" s="20"/>
      <c r="AC972" s="20"/>
      <c r="AD972" s="20"/>
      <c r="AE972" s="20"/>
    </row>
    <row r="973" spans="1:31" ht="13.5" customHeight="1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  <c r="AA973" s="20"/>
      <c r="AB973" s="20"/>
      <c r="AC973" s="20"/>
      <c r="AD973" s="20"/>
      <c r="AE973" s="20"/>
    </row>
    <row r="974" spans="1:31" ht="13.5" customHeight="1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  <c r="AA974" s="20"/>
      <c r="AB974" s="20"/>
      <c r="AC974" s="20"/>
      <c r="AD974" s="20"/>
      <c r="AE974" s="20"/>
    </row>
    <row r="975" spans="1:31" ht="13.5" customHeight="1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  <c r="AA975" s="20"/>
      <c r="AB975" s="20"/>
      <c r="AC975" s="20"/>
      <c r="AD975" s="20"/>
      <c r="AE975" s="20"/>
    </row>
    <row r="976" spans="1:31" ht="13.5" customHeight="1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  <c r="AA976" s="20"/>
      <c r="AB976" s="20"/>
      <c r="AC976" s="20"/>
      <c r="AD976" s="20"/>
      <c r="AE976" s="20"/>
    </row>
    <row r="977" spans="1:31" ht="13.5" customHeight="1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  <c r="AA977" s="20"/>
      <c r="AB977" s="20"/>
      <c r="AC977" s="20"/>
      <c r="AD977" s="20"/>
      <c r="AE977" s="20"/>
    </row>
    <row r="978" spans="1:31" ht="13.5" customHeight="1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  <c r="AA978" s="20"/>
      <c r="AB978" s="20"/>
      <c r="AC978" s="20"/>
      <c r="AD978" s="20"/>
      <c r="AE978" s="20"/>
    </row>
    <row r="979" spans="1:31" ht="13.5" customHeight="1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  <c r="AA979" s="20"/>
      <c r="AB979" s="20"/>
      <c r="AC979" s="20"/>
      <c r="AD979" s="20"/>
      <c r="AE979" s="20"/>
    </row>
    <row r="980" spans="1:31" ht="13.5" customHeight="1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  <c r="AA980" s="20"/>
      <c r="AB980" s="20"/>
      <c r="AC980" s="20"/>
      <c r="AD980" s="20"/>
      <c r="AE980" s="20"/>
    </row>
    <row r="981" spans="1:31" ht="13.5" customHeight="1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  <c r="AA981" s="20"/>
      <c r="AB981" s="20"/>
      <c r="AC981" s="20"/>
      <c r="AD981" s="20"/>
      <c r="AE981" s="20"/>
    </row>
    <row r="982" spans="1:31" ht="13.5" customHeight="1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  <c r="AA982" s="20"/>
      <c r="AB982" s="20"/>
      <c r="AC982" s="20"/>
      <c r="AD982" s="20"/>
      <c r="AE982" s="20"/>
    </row>
    <row r="983" spans="1:31" ht="13.5" customHeight="1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  <c r="AA983" s="20"/>
      <c r="AB983" s="20"/>
      <c r="AC983" s="20"/>
      <c r="AD983" s="20"/>
      <c r="AE983" s="20"/>
    </row>
    <row r="984" spans="1:31" ht="13.5" customHeight="1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AA984" s="20"/>
      <c r="AB984" s="20"/>
      <c r="AC984" s="20"/>
      <c r="AD984" s="20"/>
      <c r="AE984" s="20"/>
    </row>
    <row r="985" spans="1:31" ht="13.5" customHeight="1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AA985" s="20"/>
      <c r="AB985" s="20"/>
      <c r="AC985" s="20"/>
      <c r="AD985" s="20"/>
      <c r="AE985" s="20"/>
    </row>
    <row r="986" spans="1:31" ht="13.5" customHeight="1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  <c r="AA986" s="20"/>
      <c r="AB986" s="20"/>
      <c r="AC986" s="20"/>
      <c r="AD986" s="20"/>
      <c r="AE986" s="20"/>
    </row>
    <row r="987" spans="1:31" ht="13.5" customHeight="1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  <c r="AA987" s="20"/>
      <c r="AB987" s="20"/>
      <c r="AC987" s="20"/>
      <c r="AD987" s="20"/>
      <c r="AE987" s="20"/>
    </row>
    <row r="988" spans="1:31" ht="13.5" customHeight="1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  <c r="AA988" s="20"/>
      <c r="AB988" s="20"/>
      <c r="AC988" s="20"/>
      <c r="AD988" s="20"/>
      <c r="AE988" s="20"/>
    </row>
    <row r="989" spans="1:31" ht="13.5" customHeight="1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  <c r="AA989" s="20"/>
      <c r="AB989" s="20"/>
      <c r="AC989" s="20"/>
      <c r="AD989" s="20"/>
      <c r="AE989" s="20"/>
    </row>
    <row r="990" spans="1:31" ht="13.5" customHeight="1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  <c r="AA990" s="20"/>
      <c r="AB990" s="20"/>
      <c r="AC990" s="20"/>
      <c r="AD990" s="20"/>
      <c r="AE990" s="20"/>
    </row>
    <row r="991" spans="1:31" ht="13.5" customHeight="1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  <c r="AA991" s="20"/>
      <c r="AB991" s="20"/>
      <c r="AC991" s="20"/>
      <c r="AD991" s="20"/>
      <c r="AE991" s="20"/>
    </row>
    <row r="992" spans="1:31" ht="13.5" customHeight="1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  <c r="AA992" s="20"/>
      <c r="AB992" s="20"/>
      <c r="AC992" s="20"/>
      <c r="AD992" s="20"/>
      <c r="AE992" s="20"/>
    </row>
    <row r="993" spans="1:31" ht="13.5" customHeight="1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  <c r="AA993" s="20"/>
      <c r="AB993" s="20"/>
      <c r="AC993" s="20"/>
      <c r="AD993" s="20"/>
      <c r="AE993" s="20"/>
    </row>
    <row r="994" spans="1:31" ht="13.5" customHeight="1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  <c r="AA994" s="20"/>
      <c r="AB994" s="20"/>
      <c r="AC994" s="20"/>
      <c r="AD994" s="20"/>
      <c r="AE994" s="20"/>
    </row>
    <row r="995" spans="1:31" ht="13.5" customHeight="1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  <c r="AA995" s="20"/>
      <c r="AB995" s="20"/>
      <c r="AC995" s="20"/>
      <c r="AD995" s="20"/>
      <c r="AE995" s="20"/>
    </row>
    <row r="996" spans="1:31" ht="13.5" customHeight="1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  <c r="AA996" s="20"/>
      <c r="AB996" s="20"/>
      <c r="AC996" s="20"/>
      <c r="AD996" s="20"/>
      <c r="AE996" s="20"/>
    </row>
    <row r="997" spans="1:31" ht="13.5" customHeight="1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  <c r="AA997" s="20"/>
      <c r="AB997" s="20"/>
      <c r="AC997" s="20"/>
      <c r="AD997" s="20"/>
      <c r="AE997" s="20"/>
    </row>
    <row r="998" spans="1:31" ht="13.5" customHeight="1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  <c r="AA998" s="20"/>
      <c r="AB998" s="20"/>
      <c r="AC998" s="20"/>
      <c r="AD998" s="20"/>
      <c r="AE998" s="20"/>
    </row>
    <row r="999" spans="1:31" ht="13.5" customHeight="1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  <c r="AA999" s="20"/>
      <c r="AB999" s="20"/>
      <c r="AC999" s="20"/>
      <c r="AD999" s="20"/>
      <c r="AE999" s="20"/>
    </row>
    <row r="1000" spans="1:31" ht="13.5" customHeight="1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  <c r="AA1000" s="20"/>
      <c r="AB1000" s="20"/>
      <c r="AC1000" s="20"/>
      <c r="AD1000" s="20"/>
      <c r="AE1000" s="20"/>
    </row>
  </sheetData>
  <phoneticPr fontId="18"/>
  <pageMargins left="0.7" right="0.7" top="0.75" bottom="0.75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E1000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12.625" defaultRowHeight="15" customHeight="1"/>
  <cols>
    <col min="1" max="1" width="3.125" customWidth="1"/>
    <col min="2" max="2" width="11" customWidth="1"/>
    <col min="3" max="14" width="7.375" customWidth="1"/>
    <col min="15" max="16" width="7.75" customWidth="1"/>
    <col min="17" max="17" width="8.75" customWidth="1"/>
    <col min="18" max="18" width="9" customWidth="1"/>
    <col min="19" max="30" width="6.875" customWidth="1"/>
    <col min="31" max="31" width="7" customWidth="1"/>
  </cols>
  <sheetData>
    <row r="1" spans="1:31" ht="19.5" customHeight="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 t="s">
        <v>149</v>
      </c>
      <c r="T1" s="20">
        <f>COUNT(C5:N56)</f>
        <v>493</v>
      </c>
      <c r="U1" s="20"/>
      <c r="V1" s="20" t="s">
        <v>206</v>
      </c>
      <c r="W1" s="29">
        <f>COUNT(C5:N56)-W2</f>
        <v>453</v>
      </c>
      <c r="X1" s="20"/>
      <c r="Y1" s="20"/>
      <c r="Z1" s="20"/>
      <c r="AA1" s="20"/>
      <c r="AB1" s="20"/>
      <c r="AC1" s="20"/>
      <c r="AD1" s="20"/>
      <c r="AE1" s="20"/>
    </row>
    <row r="2" spans="1:31" ht="19.5" customHeight="1">
      <c r="A2" s="287"/>
      <c r="B2" s="20"/>
      <c r="C2" s="288" t="s">
        <v>209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 t="s">
        <v>178</v>
      </c>
      <c r="T2" s="29">
        <f>COUNTBLANK(C5:N56)-12*6</f>
        <v>59</v>
      </c>
      <c r="U2" s="20"/>
      <c r="V2" s="29" t="s">
        <v>208</v>
      </c>
      <c r="W2" s="29">
        <f>COUNT(S5:AD56)</f>
        <v>40</v>
      </c>
      <c r="X2" s="20"/>
      <c r="Y2" s="20"/>
      <c r="Z2" s="20"/>
      <c r="AA2" s="20"/>
      <c r="AB2" s="20"/>
      <c r="AC2" s="20"/>
      <c r="AD2" s="20"/>
      <c r="AE2" s="20"/>
    </row>
    <row r="3" spans="1:31" ht="19.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>
        <f t="shared" ref="S3:AD3" si="0">COUNT(S5:S56)</f>
        <v>2</v>
      </c>
      <c r="T3" s="20">
        <f t="shared" si="0"/>
        <v>2</v>
      </c>
      <c r="U3" s="20">
        <f t="shared" si="0"/>
        <v>1</v>
      </c>
      <c r="V3" s="20">
        <f t="shared" si="0"/>
        <v>2</v>
      </c>
      <c r="W3" s="20">
        <f t="shared" si="0"/>
        <v>4</v>
      </c>
      <c r="X3" s="20">
        <f t="shared" si="0"/>
        <v>5</v>
      </c>
      <c r="Y3" s="20">
        <f t="shared" si="0"/>
        <v>4</v>
      </c>
      <c r="Z3" s="20">
        <f t="shared" si="0"/>
        <v>4</v>
      </c>
      <c r="AA3" s="20">
        <f t="shared" si="0"/>
        <v>3</v>
      </c>
      <c r="AB3" s="20">
        <f t="shared" si="0"/>
        <v>4</v>
      </c>
      <c r="AC3" s="20">
        <f t="shared" si="0"/>
        <v>4</v>
      </c>
      <c r="AD3" s="20">
        <f t="shared" si="0"/>
        <v>5</v>
      </c>
      <c r="AE3" s="20"/>
    </row>
    <row r="4" spans="1:31" ht="19.5" customHeight="1">
      <c r="A4" s="89"/>
      <c r="B4" s="194" t="s">
        <v>1</v>
      </c>
      <c r="C4" s="195" t="s">
        <v>152</v>
      </c>
      <c r="D4" s="196" t="s">
        <v>153</v>
      </c>
      <c r="E4" s="196" t="s">
        <v>154</v>
      </c>
      <c r="F4" s="196" t="s">
        <v>155</v>
      </c>
      <c r="G4" s="196" t="s">
        <v>156</v>
      </c>
      <c r="H4" s="196" t="s">
        <v>157</v>
      </c>
      <c r="I4" s="196" t="s">
        <v>158</v>
      </c>
      <c r="J4" s="196" t="s">
        <v>159</v>
      </c>
      <c r="K4" s="196" t="s">
        <v>160</v>
      </c>
      <c r="L4" s="196" t="s">
        <v>161</v>
      </c>
      <c r="M4" s="196" t="s">
        <v>162</v>
      </c>
      <c r="N4" s="197" t="s">
        <v>163</v>
      </c>
      <c r="O4" s="251" t="s">
        <v>165</v>
      </c>
      <c r="P4" s="252" t="s">
        <v>166</v>
      </c>
      <c r="Q4" s="253" t="s">
        <v>167</v>
      </c>
      <c r="R4" s="20"/>
      <c r="S4" s="289" t="s">
        <v>152</v>
      </c>
      <c r="T4" s="290" t="s">
        <v>153</v>
      </c>
      <c r="U4" s="290" t="s">
        <v>154</v>
      </c>
      <c r="V4" s="290" t="s">
        <v>155</v>
      </c>
      <c r="W4" s="290" t="s">
        <v>156</v>
      </c>
      <c r="X4" s="290" t="s">
        <v>157</v>
      </c>
      <c r="Y4" s="290" t="s">
        <v>158</v>
      </c>
      <c r="Z4" s="290" t="s">
        <v>159</v>
      </c>
      <c r="AA4" s="290" t="s">
        <v>160</v>
      </c>
      <c r="AB4" s="290" t="s">
        <v>161</v>
      </c>
      <c r="AC4" s="290" t="s">
        <v>162</v>
      </c>
      <c r="AD4" s="291" t="s">
        <v>163</v>
      </c>
      <c r="AE4" s="20"/>
    </row>
    <row r="5" spans="1:31" ht="19.5" customHeight="1">
      <c r="A5" s="97">
        <v>1</v>
      </c>
      <c r="B5" s="203" t="s">
        <v>2</v>
      </c>
      <c r="C5" s="106">
        <v>2.1988805981113067</v>
      </c>
      <c r="D5" s="107">
        <v>1.8883678583767962</v>
      </c>
      <c r="E5" s="107">
        <v>0.39771264546931695</v>
      </c>
      <c r="F5" s="107">
        <v>-0.53650579495675099</v>
      </c>
      <c r="G5" s="107">
        <v>-1.2735132245257184</v>
      </c>
      <c r="H5" s="107">
        <v>-0.55786485445051737</v>
      </c>
      <c r="I5" s="107">
        <v>-0.18983009332053935</v>
      </c>
      <c r="J5" s="107">
        <v>-0.44352306695751958</v>
      </c>
      <c r="K5" s="107">
        <v>-0.94807242965284744</v>
      </c>
      <c r="L5" s="107">
        <v>-2.8358114073128524</v>
      </c>
      <c r="M5" s="107">
        <v>0.5818050964650282</v>
      </c>
      <c r="N5" s="108">
        <v>-0.58033874680822939</v>
      </c>
      <c r="O5" s="226">
        <f>MAX(C5:N5)</f>
        <v>2.1988805981113067</v>
      </c>
      <c r="P5" s="227">
        <f>MIN(C5:N5)</f>
        <v>-2.8358114073128524</v>
      </c>
      <c r="Q5" s="292">
        <f>AVERAGE(C5:N5)</f>
        <v>-0.19155778496354389</v>
      </c>
      <c r="R5" s="20">
        <f t="shared" ref="R5:R56" si="1">COUNT(C5:N5)</f>
        <v>12</v>
      </c>
      <c r="S5" s="306" t="str">
        <f>IF(ABS(C5)&lt;9,"",IF(AND(EC!C5&lt;3,ABS(C5)&lt;13),"",IF(AND(EC!C5&lt;0.5,ABS(C5)&lt;20),"",C5)))</f>
        <v/>
      </c>
      <c r="T5" s="307" t="str">
        <f>IF(ABS(D5)&lt;9,"",IF(AND(EC!D5&lt;3,ABS(D5)&lt;13),"",IF(AND(EC!D5&lt;0.5,ABS(D5)&lt;20),"",D5)))</f>
        <v/>
      </c>
      <c r="U5" s="307" t="str">
        <f>IF(ABS(E5)&lt;9,"",IF(AND(EC!E5&lt;3,ABS(E5)&lt;13),"",IF(AND(EC!E5&lt;0.5,ABS(E5)&lt;20),"",E5)))</f>
        <v/>
      </c>
      <c r="V5" s="307" t="str">
        <f>IF(ABS(F5)&lt;9,"",IF(AND(EC!F5&lt;3,ABS(F5)&lt;13),"",IF(AND(EC!F5&lt;0.5,ABS(F5)&lt;20),"",F5)))</f>
        <v/>
      </c>
      <c r="W5" s="307" t="str">
        <f>IF(ABS(G5)&lt;9,"",IF(AND(EC!G5&lt;3,ABS(G5)&lt;13),"",IF(AND(EC!G5&lt;0.5,ABS(G5)&lt;20),"",G5)))</f>
        <v/>
      </c>
      <c r="X5" s="307" t="str">
        <f>IF(ABS(H5)&lt;9,"",IF(AND(EC!H5&lt;3,ABS(H5)&lt;13),"",IF(AND(EC!H5&lt;0.5,ABS(H5)&lt;20),"",H5)))</f>
        <v/>
      </c>
      <c r="Y5" s="307" t="str">
        <f>IF(ABS(I5)&lt;9,"",IF(AND(EC!I5&lt;3,ABS(I5)&lt;13),"",IF(AND(EC!I5&lt;0.5,ABS(I5)&lt;20),"",I5)))</f>
        <v/>
      </c>
      <c r="Z5" s="307" t="str">
        <f>IF(ABS(J5)&lt;9,"",IF(AND(EC!J5&lt;3,ABS(J5)&lt;13),"",IF(AND(EC!J5&lt;0.5,ABS(J5)&lt;20),"",J5)))</f>
        <v/>
      </c>
      <c r="AA5" s="307" t="str">
        <f>IF(ABS(K5)&lt;9,"",IF(AND(EC!K5&lt;3,ABS(K5)&lt;13),"",IF(AND(EC!K5&lt;0.5,ABS(K5)&lt;20),"",K5)))</f>
        <v/>
      </c>
      <c r="AB5" s="307" t="str">
        <f>IF(ABS(L5)&lt;9,"",IF(AND(EC!L5&lt;3,ABS(L5)&lt;13),"",IF(AND(EC!L5&lt;0.5,ABS(L5)&lt;20),"",L5)))</f>
        <v/>
      </c>
      <c r="AC5" s="307" t="str">
        <f>IF(ABS(M5)&lt;9,"",IF(AND(EC!M5&lt;3,ABS(M5)&lt;13),"",IF(AND(EC!M5&lt;0.5,ABS(M5)&lt;20),"",M5)))</f>
        <v/>
      </c>
      <c r="AD5" s="308" t="str">
        <f>IF(ABS(N5)&lt;9,"",IF(AND(EC!N5&lt;3,ABS(N5)&lt;13),"",IF(AND(EC!N5&lt;0.5,ABS(N5)&lt;20),"",N5)))</f>
        <v/>
      </c>
      <c r="AE5" s="20">
        <f t="shared" ref="AE5:AE17" si="2">COUNT(S5:AD5)</f>
        <v>0</v>
      </c>
    </row>
    <row r="6" spans="1:31" ht="19.5" customHeight="1">
      <c r="A6" s="110">
        <v>2</v>
      </c>
      <c r="B6" s="203" t="s">
        <v>3</v>
      </c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8"/>
      <c r="N6" s="296"/>
      <c r="O6" s="223"/>
      <c r="P6" s="224"/>
      <c r="Q6" s="297"/>
      <c r="R6" s="20">
        <f t="shared" si="1"/>
        <v>0</v>
      </c>
      <c r="S6" s="306" t="str">
        <f>IF(ABS(C6)&lt;9,"",IF(AND(EC!C6&lt;3,ABS(C6)&lt;13),"",IF(AND(EC!C6&lt;0.5,ABS(C6)&lt;20),"",C6)))</f>
        <v/>
      </c>
      <c r="T6" s="307" t="str">
        <f>IF(ABS(D6)&lt;9,"",IF(AND(EC!D6&lt;3,ABS(D6)&lt;13),"",IF(AND(EC!D6&lt;0.5,ABS(D6)&lt;20),"",D6)))</f>
        <v/>
      </c>
      <c r="U6" s="307" t="str">
        <f>IF(ABS(E6)&lt;9,"",IF(AND(EC!E6&lt;3,ABS(E6)&lt;13),"",IF(AND(EC!E6&lt;0.5,ABS(E6)&lt;20),"",E6)))</f>
        <v/>
      </c>
      <c r="V6" s="307" t="str">
        <f>IF(ABS(F6)&lt;9,"",IF(AND(EC!F6&lt;3,ABS(F6)&lt;13),"",IF(AND(EC!F6&lt;0.5,ABS(F6)&lt;20),"",F6)))</f>
        <v/>
      </c>
      <c r="W6" s="307" t="str">
        <f>IF(ABS(G6)&lt;9,"",IF(AND(EC!G6&lt;3,ABS(G6)&lt;13),"",IF(AND(EC!G6&lt;0.5,ABS(G6)&lt;20),"",G6)))</f>
        <v/>
      </c>
      <c r="X6" s="307" t="str">
        <f>IF(ABS(H6)&lt;9,"",IF(AND(EC!H6&lt;3,ABS(H6)&lt;13),"",IF(AND(EC!H6&lt;0.5,ABS(H6)&lt;20),"",H6)))</f>
        <v/>
      </c>
      <c r="Y6" s="307" t="str">
        <f>IF(ABS(I6)&lt;9,"",IF(AND(EC!I6&lt;3,ABS(I6)&lt;13),"",IF(AND(EC!I6&lt;0.5,ABS(I6)&lt;20),"",I6)))</f>
        <v/>
      </c>
      <c r="Z6" s="307" t="str">
        <f>IF(ABS(J6)&lt;9,"",IF(AND(EC!J6&lt;3,ABS(J6)&lt;13),"",IF(AND(EC!J6&lt;0.5,ABS(J6)&lt;20),"",J6)))</f>
        <v/>
      </c>
      <c r="AA6" s="307" t="str">
        <f>IF(ABS(K6)&lt;9,"",IF(AND(EC!K6&lt;3,ABS(K6)&lt;13),"",IF(AND(EC!K6&lt;0.5,ABS(K6)&lt;20),"",K6)))</f>
        <v/>
      </c>
      <c r="AB6" s="307" t="str">
        <f>IF(ABS(L6)&lt;9,"",IF(AND(EC!L6&lt;3,ABS(L6)&lt;13),"",IF(AND(EC!L6&lt;0.5,ABS(L6)&lt;20),"",L6)))</f>
        <v/>
      </c>
      <c r="AC6" s="307" t="str">
        <f>IF(ABS(M6)&lt;9,"",IF(AND(EC!M6&lt;3,ABS(M6)&lt;13),"",IF(AND(EC!M6&lt;0.5,ABS(M6)&lt;20),"",M6)))</f>
        <v/>
      </c>
      <c r="AD6" s="308" t="str">
        <f>IF(ABS(N6)&lt;9,"",IF(AND(EC!N6&lt;3,ABS(N6)&lt;13),"",IF(AND(EC!N6&lt;0.5,ABS(N6)&lt;20),"",N6)))</f>
        <v/>
      </c>
      <c r="AE6" s="20">
        <f t="shared" si="2"/>
        <v>0</v>
      </c>
    </row>
    <row r="7" spans="1:31" ht="19.5" customHeight="1">
      <c r="A7" s="110">
        <v>3</v>
      </c>
      <c r="B7" s="203" t="s">
        <v>4</v>
      </c>
      <c r="C7" s="106">
        <v>-5.4311794156930677</v>
      </c>
      <c r="D7" s="107">
        <v>-3.572054044993247</v>
      </c>
      <c r="E7" s="107">
        <v>-6.4311640181192349</v>
      </c>
      <c r="F7" s="107">
        <v>-9.2127193344415179</v>
      </c>
      <c r="G7" s="107">
        <v>-6.0557735347859856</v>
      </c>
      <c r="H7" s="107">
        <v>-5.6651864169045707</v>
      </c>
      <c r="I7" s="107">
        <v>-4.1817052225673281</v>
      </c>
      <c r="J7" s="107">
        <v>-3.7475463630646257</v>
      </c>
      <c r="K7" s="107">
        <v>-2.245602321686055</v>
      </c>
      <c r="L7" s="107">
        <v>-3.615208809561504</v>
      </c>
      <c r="M7" s="107">
        <v>-3.2415506806896981</v>
      </c>
      <c r="N7" s="108">
        <v>-3.4602318968906216</v>
      </c>
      <c r="O7" s="223">
        <f t="shared" ref="O7:O12" si="3">MAX(C7:N7)</f>
        <v>-2.245602321686055</v>
      </c>
      <c r="P7" s="224">
        <f t="shared" ref="P7:P12" si="4">MIN(C7:N7)</f>
        <v>-9.2127193344415179</v>
      </c>
      <c r="Q7" s="297">
        <f t="shared" ref="Q7:Q12" si="5">AVERAGE(C7:N7)</f>
        <v>-4.738326838283121</v>
      </c>
      <c r="R7" s="20">
        <f t="shared" si="1"/>
        <v>12</v>
      </c>
      <c r="S7" s="306" t="str">
        <f>IF(ABS(C7)&lt;9,"",IF(AND(EC!C7&lt;3,ABS(C7)&lt;13),"",IF(AND(EC!C7&lt;0.5,ABS(C7)&lt;20),"",C7)))</f>
        <v/>
      </c>
      <c r="T7" s="307" t="str">
        <f>IF(ABS(D7)&lt;9,"",IF(AND(EC!D7&lt;3,ABS(D7)&lt;13),"",IF(AND(EC!D7&lt;0.5,ABS(D7)&lt;20),"",D7)))</f>
        <v/>
      </c>
      <c r="U7" s="307" t="str">
        <f>IF(ABS(E7)&lt;9,"",IF(AND(EC!E7&lt;3,ABS(E7)&lt;13),"",IF(AND(EC!E7&lt;0.5,ABS(E7)&lt;20),"",E7)))</f>
        <v/>
      </c>
      <c r="V7" s="307" t="str">
        <f>IF(ABS(F7)&lt;9,"",IF(AND(EC!F7&lt;3,ABS(F7)&lt;13),"",IF(AND(EC!F7&lt;0.5,ABS(F7)&lt;20),"",F7)))</f>
        <v/>
      </c>
      <c r="W7" s="307" t="str">
        <f>IF(ABS(G7)&lt;9,"",IF(AND(EC!G7&lt;3,ABS(G7)&lt;13),"",IF(AND(EC!G7&lt;0.5,ABS(G7)&lt;20),"",G7)))</f>
        <v/>
      </c>
      <c r="X7" s="307" t="str">
        <f>IF(ABS(H7)&lt;9,"",IF(AND(EC!H7&lt;3,ABS(H7)&lt;13),"",IF(AND(EC!H7&lt;0.5,ABS(H7)&lt;20),"",H7)))</f>
        <v/>
      </c>
      <c r="Y7" s="307" t="str">
        <f>IF(ABS(I7)&lt;9,"",IF(AND(EC!I7&lt;3,ABS(I7)&lt;13),"",IF(AND(EC!I7&lt;0.5,ABS(I7)&lt;20),"",I7)))</f>
        <v/>
      </c>
      <c r="Z7" s="307" t="str">
        <f>IF(ABS(J7)&lt;9,"",IF(AND(EC!J7&lt;3,ABS(J7)&lt;13),"",IF(AND(EC!J7&lt;0.5,ABS(J7)&lt;20),"",J7)))</f>
        <v/>
      </c>
      <c r="AA7" s="307" t="str">
        <f>IF(ABS(K7)&lt;9,"",IF(AND(EC!K7&lt;3,ABS(K7)&lt;13),"",IF(AND(EC!K7&lt;0.5,ABS(K7)&lt;20),"",K7)))</f>
        <v/>
      </c>
      <c r="AB7" s="307" t="str">
        <f>IF(ABS(L7)&lt;9,"",IF(AND(EC!L7&lt;3,ABS(L7)&lt;13),"",IF(AND(EC!L7&lt;0.5,ABS(L7)&lt;20),"",L7)))</f>
        <v/>
      </c>
      <c r="AC7" s="307" t="str">
        <f>IF(ABS(M7)&lt;9,"",IF(AND(EC!M7&lt;3,ABS(M7)&lt;13),"",IF(AND(EC!M7&lt;0.5,ABS(M7)&lt;20),"",M7)))</f>
        <v/>
      </c>
      <c r="AD7" s="308" t="str">
        <f>IF(ABS(N7)&lt;9,"",IF(AND(EC!N7&lt;3,ABS(N7)&lt;13),"",IF(AND(EC!N7&lt;0.5,ABS(N7)&lt;20),"",N7)))</f>
        <v/>
      </c>
      <c r="AE7" s="20">
        <f t="shared" si="2"/>
        <v>0</v>
      </c>
    </row>
    <row r="8" spans="1:31" ht="19.5" customHeight="1">
      <c r="A8" s="110">
        <v>4</v>
      </c>
      <c r="B8" s="203" t="s">
        <v>5</v>
      </c>
      <c r="C8" s="106"/>
      <c r="D8" s="107"/>
      <c r="E8" s="107"/>
      <c r="F8" s="107"/>
      <c r="G8" s="107"/>
      <c r="H8" s="107"/>
      <c r="I8" s="107">
        <v>-4.2054120850401873</v>
      </c>
      <c r="J8" s="107">
        <v>2.2388275099011548</v>
      </c>
      <c r="K8" s="107">
        <v>1.9302182317600975</v>
      </c>
      <c r="L8" s="107">
        <v>-3.3107385642010501</v>
      </c>
      <c r="M8" s="107">
        <v>3.8480532067504649</v>
      </c>
      <c r="N8" s="108">
        <v>-0.92932178533746446</v>
      </c>
      <c r="O8" s="223">
        <f t="shared" si="3"/>
        <v>3.8480532067504649</v>
      </c>
      <c r="P8" s="224">
        <f t="shared" si="4"/>
        <v>-4.2054120850401873</v>
      </c>
      <c r="Q8" s="297">
        <f t="shared" si="5"/>
        <v>-7.1395581027830793E-2</v>
      </c>
      <c r="R8" s="20">
        <f t="shared" si="1"/>
        <v>6</v>
      </c>
      <c r="S8" s="306" t="str">
        <f>IF(ABS(C8)&lt;9,"",IF(AND(EC!C8&lt;3,ABS(C8)&lt;13),"",IF(AND(EC!C8&lt;0.5,ABS(C8)&lt;20),"",C8)))</f>
        <v/>
      </c>
      <c r="T8" s="307" t="str">
        <f>IF(ABS(D8)&lt;9,"",IF(AND(EC!D8&lt;3,ABS(D8)&lt;13),"",IF(AND(EC!D8&lt;0.5,ABS(D8)&lt;20),"",D8)))</f>
        <v/>
      </c>
      <c r="U8" s="307" t="str">
        <f>IF(ABS(E8)&lt;9,"",IF(AND(EC!E8&lt;3,ABS(E8)&lt;13),"",IF(AND(EC!E8&lt;0.5,ABS(E8)&lt;20),"",E8)))</f>
        <v/>
      </c>
      <c r="V8" s="307" t="str">
        <f>IF(ABS(F8)&lt;9,"",IF(AND(EC!F8&lt;3,ABS(F8)&lt;13),"",IF(AND(EC!F8&lt;0.5,ABS(F8)&lt;20),"",F8)))</f>
        <v/>
      </c>
      <c r="W8" s="307" t="str">
        <f>IF(ABS(G8)&lt;9,"",IF(AND(EC!G8&lt;3,ABS(G8)&lt;13),"",IF(AND(EC!G8&lt;0.5,ABS(G8)&lt;20),"",G8)))</f>
        <v/>
      </c>
      <c r="X8" s="307" t="str">
        <f>IF(ABS(H8)&lt;9,"",IF(AND(EC!H8&lt;3,ABS(H8)&lt;13),"",IF(AND(EC!H8&lt;0.5,ABS(H8)&lt;20),"",H8)))</f>
        <v/>
      </c>
      <c r="Y8" s="307" t="str">
        <f>IF(ABS(I8)&lt;9,"",IF(AND(EC!I8&lt;3,ABS(I8)&lt;13),"",IF(AND(EC!I8&lt;0.5,ABS(I8)&lt;20),"",I8)))</f>
        <v/>
      </c>
      <c r="Z8" s="307" t="str">
        <f>IF(ABS(J8)&lt;9,"",IF(AND(EC!J8&lt;3,ABS(J8)&lt;13),"",IF(AND(EC!J8&lt;0.5,ABS(J8)&lt;20),"",J8)))</f>
        <v/>
      </c>
      <c r="AA8" s="307" t="str">
        <f>IF(ABS(K8)&lt;9,"",IF(AND(EC!K8&lt;3,ABS(K8)&lt;13),"",IF(AND(EC!K8&lt;0.5,ABS(K8)&lt;20),"",K8)))</f>
        <v/>
      </c>
      <c r="AB8" s="307" t="str">
        <f>IF(ABS(L8)&lt;9,"",IF(AND(EC!L8&lt;3,ABS(L8)&lt;13),"",IF(AND(EC!L8&lt;0.5,ABS(L8)&lt;20),"",L8)))</f>
        <v/>
      </c>
      <c r="AC8" s="307" t="str">
        <f>IF(ABS(M8)&lt;9,"",IF(AND(EC!M8&lt;3,ABS(M8)&lt;13),"",IF(AND(EC!M8&lt;0.5,ABS(M8)&lt;20),"",M8)))</f>
        <v/>
      </c>
      <c r="AD8" s="308" t="str">
        <f>IF(ABS(N8)&lt;9,"",IF(AND(EC!N8&lt;3,ABS(N8)&lt;13),"",IF(AND(EC!N8&lt;0.5,ABS(N8)&lt;20),"",N8)))</f>
        <v/>
      </c>
      <c r="AE8" s="20">
        <f t="shared" si="2"/>
        <v>0</v>
      </c>
    </row>
    <row r="9" spans="1:31" ht="19.5" customHeight="1">
      <c r="A9" s="110">
        <v>5</v>
      </c>
      <c r="B9" s="203" t="s">
        <v>6</v>
      </c>
      <c r="C9" s="106"/>
      <c r="D9" s="107"/>
      <c r="E9" s="107">
        <v>0.65205894938345366</v>
      </c>
      <c r="F9" s="107"/>
      <c r="G9" s="107">
        <v>-1.2155479825358273</v>
      </c>
      <c r="H9" s="107"/>
      <c r="I9" s="107">
        <v>0.99284637527894748</v>
      </c>
      <c r="J9" s="107"/>
      <c r="K9" s="107"/>
      <c r="L9" s="107"/>
      <c r="M9" s="107">
        <v>0.41088253465591201</v>
      </c>
      <c r="N9" s="108"/>
      <c r="O9" s="223">
        <f t="shared" si="3"/>
        <v>0.99284637527894748</v>
      </c>
      <c r="P9" s="224">
        <f t="shared" si="4"/>
        <v>-1.2155479825358273</v>
      </c>
      <c r="Q9" s="297">
        <f t="shared" si="5"/>
        <v>0.21005996919562148</v>
      </c>
      <c r="R9" s="20">
        <f t="shared" si="1"/>
        <v>4</v>
      </c>
      <c r="S9" s="306" t="str">
        <f>IF(ABS(C9)&lt;9,"",IF(AND(EC!C9&lt;3,ABS(C9)&lt;13),"",IF(AND(EC!C9&lt;0.5,ABS(C9)&lt;20),"",C9)))</f>
        <v/>
      </c>
      <c r="T9" s="307" t="str">
        <f>IF(ABS(D9)&lt;9,"",IF(AND(EC!D9&lt;3,ABS(D9)&lt;13),"",IF(AND(EC!D9&lt;0.5,ABS(D9)&lt;20),"",D9)))</f>
        <v/>
      </c>
      <c r="U9" s="307" t="str">
        <f>IF(ABS(E9)&lt;9,"",IF(AND(EC!E9&lt;3,ABS(E9)&lt;13),"",IF(AND(EC!E9&lt;0.5,ABS(E9)&lt;20),"",E9)))</f>
        <v/>
      </c>
      <c r="V9" s="307" t="str">
        <f>IF(ABS(F9)&lt;9,"",IF(AND(EC!F9&lt;3,ABS(F9)&lt;13),"",IF(AND(EC!F9&lt;0.5,ABS(F9)&lt;20),"",F9)))</f>
        <v/>
      </c>
      <c r="W9" s="307" t="str">
        <f>IF(ABS(G9)&lt;9,"",IF(AND(EC!G9&lt;3,ABS(G9)&lt;13),"",IF(AND(EC!G9&lt;0.5,ABS(G9)&lt;20),"",G9)))</f>
        <v/>
      </c>
      <c r="X9" s="307" t="str">
        <f>IF(ABS(H9)&lt;9,"",IF(AND(EC!H9&lt;3,ABS(H9)&lt;13),"",IF(AND(EC!H9&lt;0.5,ABS(H9)&lt;20),"",H9)))</f>
        <v/>
      </c>
      <c r="Y9" s="307" t="str">
        <f>IF(ABS(I9)&lt;9,"",IF(AND(EC!I9&lt;3,ABS(I9)&lt;13),"",IF(AND(EC!I9&lt;0.5,ABS(I9)&lt;20),"",I9)))</f>
        <v/>
      </c>
      <c r="Z9" s="307" t="str">
        <f>IF(ABS(J9)&lt;9,"",IF(AND(EC!J9&lt;3,ABS(J9)&lt;13),"",IF(AND(EC!J9&lt;0.5,ABS(J9)&lt;20),"",J9)))</f>
        <v/>
      </c>
      <c r="AA9" s="307" t="str">
        <f>IF(ABS(K9)&lt;9,"",IF(AND(EC!K9&lt;3,ABS(K9)&lt;13),"",IF(AND(EC!K9&lt;0.5,ABS(K9)&lt;20),"",K9)))</f>
        <v/>
      </c>
      <c r="AB9" s="307" t="str">
        <f>IF(ABS(L9)&lt;9,"",IF(AND(EC!L9&lt;3,ABS(L9)&lt;13),"",IF(AND(EC!L9&lt;0.5,ABS(L9)&lt;20),"",L9)))</f>
        <v/>
      </c>
      <c r="AC9" s="307" t="str">
        <f>IF(ABS(M9)&lt;9,"",IF(AND(EC!M9&lt;3,ABS(M9)&lt;13),"",IF(AND(EC!M9&lt;0.5,ABS(M9)&lt;20),"",M9)))</f>
        <v/>
      </c>
      <c r="AD9" s="308" t="str">
        <f>IF(ABS(N9)&lt;9,"",IF(AND(EC!N9&lt;3,ABS(N9)&lt;13),"",IF(AND(EC!N9&lt;0.5,ABS(N9)&lt;20),"",N9)))</f>
        <v/>
      </c>
      <c r="AE9" s="20">
        <f t="shared" si="2"/>
        <v>0</v>
      </c>
    </row>
    <row r="10" spans="1:31" ht="19.5" customHeight="1">
      <c r="A10" s="110">
        <v>6</v>
      </c>
      <c r="B10" s="203" t="s">
        <v>7</v>
      </c>
      <c r="C10" s="119">
        <v>2.5431057924826517</v>
      </c>
      <c r="D10" s="107">
        <v>-2.1182064266023843</v>
      </c>
      <c r="E10" s="107">
        <v>-1.7956656905339337</v>
      </c>
      <c r="F10" s="107">
        <v>-2.4712905774344112</v>
      </c>
      <c r="G10" s="107">
        <v>0.34547741860197129</v>
      </c>
      <c r="H10" s="107">
        <v>-2.2807096118910497</v>
      </c>
      <c r="I10" s="107">
        <v>-2.8902764336150191</v>
      </c>
      <c r="J10" s="107">
        <v>-22.500350712628475</v>
      </c>
      <c r="K10" s="107">
        <v>-0.21834622282247959</v>
      </c>
      <c r="L10" s="107">
        <v>-3.9944116931185083</v>
      </c>
      <c r="M10" s="107">
        <v>11.544313795609007</v>
      </c>
      <c r="N10" s="108">
        <v>4.1067246483431976</v>
      </c>
      <c r="O10" s="223">
        <f t="shared" si="3"/>
        <v>11.544313795609007</v>
      </c>
      <c r="P10" s="224">
        <f t="shared" si="4"/>
        <v>-22.500350712628475</v>
      </c>
      <c r="Q10" s="297">
        <f t="shared" si="5"/>
        <v>-1.6441363094674533</v>
      </c>
      <c r="R10" s="20">
        <f t="shared" si="1"/>
        <v>12</v>
      </c>
      <c r="S10" s="306" t="str">
        <f>IF(ABS(C10)&lt;9,"",IF(AND(EC!C10&lt;3,ABS(C10)&lt;13),"",IF(AND(EC!C10&lt;0.5,ABS(C10)&lt;20),"",C10)))</f>
        <v/>
      </c>
      <c r="T10" s="307" t="str">
        <f>IF(ABS(D10)&lt;9,"",IF(AND(EC!D10&lt;3,ABS(D10)&lt;13),"",IF(AND(EC!D10&lt;0.5,ABS(D10)&lt;20),"",D10)))</f>
        <v/>
      </c>
      <c r="U10" s="307" t="str">
        <f>IF(ABS(E10)&lt;9,"",IF(AND(EC!E10&lt;3,ABS(E10)&lt;13),"",IF(AND(EC!E10&lt;0.5,ABS(E10)&lt;20),"",E10)))</f>
        <v/>
      </c>
      <c r="V10" s="307" t="str">
        <f>IF(ABS(F10)&lt;9,"",IF(AND(EC!F10&lt;3,ABS(F10)&lt;13),"",IF(AND(EC!F10&lt;0.5,ABS(F10)&lt;20),"",F10)))</f>
        <v/>
      </c>
      <c r="W10" s="307" t="str">
        <f>IF(ABS(G10)&lt;9,"",IF(AND(EC!G10&lt;3,ABS(G10)&lt;13),"",IF(AND(EC!G10&lt;0.5,ABS(G10)&lt;20),"",G10)))</f>
        <v/>
      </c>
      <c r="X10" s="307" t="str">
        <f>IF(ABS(H10)&lt;9,"",IF(AND(EC!H10&lt;3,ABS(H10)&lt;13),"",IF(AND(EC!H10&lt;0.5,ABS(H10)&lt;20),"",H10)))</f>
        <v/>
      </c>
      <c r="Y10" s="307" t="str">
        <f>IF(ABS(I10)&lt;9,"",IF(AND(EC!I10&lt;3,ABS(I10)&lt;13),"",IF(AND(EC!I10&lt;0.5,ABS(I10)&lt;20),"",I10)))</f>
        <v/>
      </c>
      <c r="Z10" s="307">
        <f>IF(ABS(J10)&lt;9,"",IF(AND(EC!J10&lt;3,ABS(J10)&lt;13),"",IF(AND(EC!J10&lt;0.5,ABS(J10)&lt;20),"",J10)))</f>
        <v>-22.500350712628475</v>
      </c>
      <c r="AA10" s="307" t="str">
        <f>IF(ABS(K10)&lt;9,"",IF(AND(EC!K10&lt;3,ABS(K10)&lt;13),"",IF(AND(EC!K10&lt;0.5,ABS(K10)&lt;20),"",K10)))</f>
        <v/>
      </c>
      <c r="AB10" s="307" t="str">
        <f>IF(ABS(L10)&lt;9,"",IF(AND(EC!L10&lt;3,ABS(L10)&lt;13),"",IF(AND(EC!L10&lt;0.5,ABS(L10)&lt;20),"",L10)))</f>
        <v/>
      </c>
      <c r="AC10" s="307" t="str">
        <f>IF(ABS(M10)&lt;9,"",IF(AND(EC!M10&lt;3,ABS(M10)&lt;13),"",IF(AND(EC!M10&lt;0.5,ABS(M10)&lt;20),"",M10)))</f>
        <v/>
      </c>
      <c r="AD10" s="308" t="str">
        <f>IF(ABS(N10)&lt;9,"",IF(AND(EC!N10&lt;3,ABS(N10)&lt;13),"",IF(AND(EC!N10&lt;0.5,ABS(N10)&lt;20),"",N10)))</f>
        <v/>
      </c>
      <c r="AE10" s="20">
        <f t="shared" si="2"/>
        <v>1</v>
      </c>
    </row>
    <row r="11" spans="1:31" ht="19.5" customHeight="1">
      <c r="A11" s="110">
        <v>7</v>
      </c>
      <c r="B11" s="203" t="s">
        <v>8</v>
      </c>
      <c r="C11" s="106">
        <v>2.5931374135784551</v>
      </c>
      <c r="D11" s="107">
        <v>-3.3748261516475725E-2</v>
      </c>
      <c r="E11" s="107">
        <v>-6.2386609753799824</v>
      </c>
      <c r="F11" s="107">
        <v>-1.0493735320047368</v>
      </c>
      <c r="G11" s="107">
        <v>1.2052660368851229</v>
      </c>
      <c r="H11" s="107">
        <v>-1.7874354634417813</v>
      </c>
      <c r="I11" s="107">
        <v>-1.3238305454586492</v>
      </c>
      <c r="J11" s="107">
        <v>-3.0789103340255122</v>
      </c>
      <c r="K11" s="107">
        <v>-0.71899941603383044</v>
      </c>
      <c r="L11" s="107"/>
      <c r="M11" s="107">
        <v>-1.3030090279510778</v>
      </c>
      <c r="N11" s="108">
        <v>-1.0156940210203662</v>
      </c>
      <c r="O11" s="223">
        <f t="shared" si="3"/>
        <v>2.5931374135784551</v>
      </c>
      <c r="P11" s="224">
        <f t="shared" si="4"/>
        <v>-6.2386609753799824</v>
      </c>
      <c r="Q11" s="297">
        <f t="shared" si="5"/>
        <v>-1.1592052842153484</v>
      </c>
      <c r="R11" s="20">
        <f t="shared" si="1"/>
        <v>11</v>
      </c>
      <c r="S11" s="306" t="str">
        <f>IF(ABS(C11)&lt;9,"",IF(AND(EC!C11&lt;3,ABS(C11)&lt;13),"",IF(AND(EC!C11&lt;0.5,ABS(C11)&lt;20),"",C11)))</f>
        <v/>
      </c>
      <c r="T11" s="307" t="str">
        <f>IF(ABS(D11)&lt;9,"",IF(AND(EC!D11&lt;3,ABS(D11)&lt;13),"",IF(AND(EC!D11&lt;0.5,ABS(D11)&lt;20),"",D11)))</f>
        <v/>
      </c>
      <c r="U11" s="307" t="str">
        <f>IF(ABS(E11)&lt;9,"",IF(AND(EC!E11&lt;3,ABS(E11)&lt;13),"",IF(AND(EC!E11&lt;0.5,ABS(E11)&lt;20),"",E11)))</f>
        <v/>
      </c>
      <c r="V11" s="307" t="str">
        <f>IF(ABS(F11)&lt;9,"",IF(AND(EC!F11&lt;3,ABS(F11)&lt;13),"",IF(AND(EC!F11&lt;0.5,ABS(F11)&lt;20),"",F11)))</f>
        <v/>
      </c>
      <c r="W11" s="307" t="str">
        <f>IF(ABS(G11)&lt;9,"",IF(AND(EC!G11&lt;3,ABS(G11)&lt;13),"",IF(AND(EC!G11&lt;0.5,ABS(G11)&lt;20),"",G11)))</f>
        <v/>
      </c>
      <c r="X11" s="307" t="str">
        <f>IF(ABS(H11)&lt;9,"",IF(AND(EC!H11&lt;3,ABS(H11)&lt;13),"",IF(AND(EC!H11&lt;0.5,ABS(H11)&lt;20),"",H11)))</f>
        <v/>
      </c>
      <c r="Y11" s="307" t="str">
        <f>IF(ABS(I11)&lt;9,"",IF(AND(EC!I11&lt;3,ABS(I11)&lt;13),"",IF(AND(EC!I11&lt;0.5,ABS(I11)&lt;20),"",I11)))</f>
        <v/>
      </c>
      <c r="Z11" s="307" t="str">
        <f>IF(ABS(J11)&lt;9,"",IF(AND(EC!J11&lt;3,ABS(J11)&lt;13),"",IF(AND(EC!J11&lt;0.5,ABS(J11)&lt;20),"",J11)))</f>
        <v/>
      </c>
      <c r="AA11" s="307" t="str">
        <f>IF(ABS(K11)&lt;9,"",IF(AND(EC!K11&lt;3,ABS(K11)&lt;13),"",IF(AND(EC!K11&lt;0.5,ABS(K11)&lt;20),"",K11)))</f>
        <v/>
      </c>
      <c r="AB11" s="307" t="str">
        <f>IF(ABS(L11)&lt;9,"",IF(AND(EC!L11&lt;3,ABS(L11)&lt;13),"",IF(AND(EC!L11&lt;0.5,ABS(L11)&lt;20),"",L11)))</f>
        <v/>
      </c>
      <c r="AC11" s="307" t="str">
        <f>IF(ABS(M11)&lt;9,"",IF(AND(EC!M11&lt;3,ABS(M11)&lt;13),"",IF(AND(EC!M11&lt;0.5,ABS(M11)&lt;20),"",M11)))</f>
        <v/>
      </c>
      <c r="AD11" s="308" t="str">
        <f>IF(ABS(N11)&lt;9,"",IF(AND(EC!N11&lt;3,ABS(N11)&lt;13),"",IF(AND(EC!N11&lt;0.5,ABS(N11)&lt;20),"",N11)))</f>
        <v/>
      </c>
      <c r="AE11" s="20">
        <f t="shared" si="2"/>
        <v>0</v>
      </c>
    </row>
    <row r="12" spans="1:31" ht="19.5" customHeight="1">
      <c r="A12" s="110">
        <v>8</v>
      </c>
      <c r="B12" s="207" t="s">
        <v>10</v>
      </c>
      <c r="C12" s="162">
        <v>-4.2072831473125225</v>
      </c>
      <c r="D12" s="159">
        <v>-4.0206281370009567</v>
      </c>
      <c r="E12" s="159">
        <v>-2.2183692444168468</v>
      </c>
      <c r="F12" s="159">
        <v>-3.5246728749910567</v>
      </c>
      <c r="G12" s="159">
        <v>-2.8258538863100751</v>
      </c>
      <c r="H12" s="159">
        <v>-2.8587073609685083</v>
      </c>
      <c r="I12" s="159">
        <v>-3.4784540415027463</v>
      </c>
      <c r="J12" s="159">
        <v>-0.80095510817742899</v>
      </c>
      <c r="K12" s="159">
        <v>0.99168224988769749</v>
      </c>
      <c r="L12" s="159">
        <v>1.0473326069896862</v>
      </c>
      <c r="M12" s="159">
        <v>1.4791706481434526</v>
      </c>
      <c r="N12" s="161">
        <v>-1.4416869882444949</v>
      </c>
      <c r="O12" s="232">
        <f t="shared" si="3"/>
        <v>1.4791706481434526</v>
      </c>
      <c r="P12" s="233">
        <f t="shared" si="4"/>
        <v>-4.2072831473125225</v>
      </c>
      <c r="Q12" s="298">
        <f t="shared" si="5"/>
        <v>-1.8215354403253166</v>
      </c>
      <c r="R12" s="20">
        <f t="shared" si="1"/>
        <v>12</v>
      </c>
      <c r="S12" s="306" t="str">
        <f>IF(ABS(C12)&lt;9,"",IF(AND(EC!C12&lt;3,ABS(C12)&lt;13),"",IF(AND(EC!C12&lt;0.5,ABS(C12)&lt;20),"",C12)))</f>
        <v/>
      </c>
      <c r="T12" s="307" t="str">
        <f>IF(ABS(D12)&lt;9,"",IF(AND(EC!D12&lt;3,ABS(D12)&lt;13),"",IF(AND(EC!D12&lt;0.5,ABS(D12)&lt;20),"",D12)))</f>
        <v/>
      </c>
      <c r="U12" s="307" t="str">
        <f>IF(ABS(E12)&lt;9,"",IF(AND(EC!E12&lt;3,ABS(E12)&lt;13),"",IF(AND(EC!E12&lt;0.5,ABS(E12)&lt;20),"",E12)))</f>
        <v/>
      </c>
      <c r="V12" s="307" t="str">
        <f>IF(ABS(F12)&lt;9,"",IF(AND(EC!F12&lt;3,ABS(F12)&lt;13),"",IF(AND(EC!F12&lt;0.5,ABS(F12)&lt;20),"",F12)))</f>
        <v/>
      </c>
      <c r="W12" s="307" t="str">
        <f>IF(ABS(G12)&lt;9,"",IF(AND(EC!G12&lt;3,ABS(G12)&lt;13),"",IF(AND(EC!G12&lt;0.5,ABS(G12)&lt;20),"",G12)))</f>
        <v/>
      </c>
      <c r="X12" s="307" t="str">
        <f>IF(ABS(H12)&lt;9,"",IF(AND(EC!H12&lt;3,ABS(H12)&lt;13),"",IF(AND(EC!H12&lt;0.5,ABS(H12)&lt;20),"",H12)))</f>
        <v/>
      </c>
      <c r="Y12" s="307" t="str">
        <f>IF(ABS(I12)&lt;9,"",IF(AND(EC!I12&lt;3,ABS(I12)&lt;13),"",IF(AND(EC!I12&lt;0.5,ABS(I12)&lt;20),"",I12)))</f>
        <v/>
      </c>
      <c r="Z12" s="307" t="str">
        <f>IF(ABS(J12)&lt;9,"",IF(AND(EC!J12&lt;3,ABS(J12)&lt;13),"",IF(AND(EC!J12&lt;0.5,ABS(J12)&lt;20),"",J12)))</f>
        <v/>
      </c>
      <c r="AA12" s="307" t="str">
        <f>IF(ABS(K12)&lt;9,"",IF(AND(EC!K12&lt;3,ABS(K12)&lt;13),"",IF(AND(EC!K12&lt;0.5,ABS(K12)&lt;20),"",K12)))</f>
        <v/>
      </c>
      <c r="AB12" s="307" t="str">
        <f>IF(ABS(L12)&lt;9,"",IF(AND(EC!L12&lt;3,ABS(L12)&lt;13),"",IF(AND(EC!L12&lt;0.5,ABS(L12)&lt;20),"",L12)))</f>
        <v/>
      </c>
      <c r="AC12" s="307" t="str">
        <f>IF(ABS(M12)&lt;9,"",IF(AND(EC!M12&lt;3,ABS(M12)&lt;13),"",IF(AND(EC!M12&lt;0.5,ABS(M12)&lt;20),"",M12)))</f>
        <v/>
      </c>
      <c r="AD12" s="308" t="str">
        <f>IF(ABS(N12)&lt;9,"",IF(AND(EC!N12&lt;3,ABS(N12)&lt;13),"",IF(AND(EC!N12&lt;0.5,ABS(N12)&lt;20),"",N12)))</f>
        <v/>
      </c>
      <c r="AE12" s="20">
        <f t="shared" si="2"/>
        <v>0</v>
      </c>
    </row>
    <row r="13" spans="1:31" ht="19.5" customHeight="1">
      <c r="A13" s="124">
        <v>9</v>
      </c>
      <c r="B13" s="211" t="s">
        <v>11</v>
      </c>
      <c r="C13" s="132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4"/>
      <c r="O13" s="234"/>
      <c r="P13" s="235"/>
      <c r="Q13" s="299"/>
      <c r="R13" s="20">
        <f t="shared" si="1"/>
        <v>0</v>
      </c>
      <c r="S13" s="306"/>
      <c r="T13" s="307" t="str">
        <f>IF(ABS(D13)&lt;9,"",IF(AND(EC!D13&lt;3,ABS(D13)&lt;13),"",IF(AND(EC!D13&lt;0.5,ABS(D13)&lt;20),"",D13)))</f>
        <v/>
      </c>
      <c r="U13" s="307" t="str">
        <f>IF(ABS(E13)&lt;9,"",IF(AND(EC!E13&lt;3,ABS(E13)&lt;13),"",IF(AND(EC!E13&lt;0.5,ABS(E13)&lt;20),"",E13)))</f>
        <v/>
      </c>
      <c r="V13" s="307" t="str">
        <f>IF(ABS(F13)&lt;9,"",IF(AND(EC!F13&lt;3,ABS(F13)&lt;13),"",IF(AND(EC!F13&lt;0.5,ABS(F13)&lt;20),"",F13)))</f>
        <v/>
      </c>
      <c r="W13" s="307" t="str">
        <f>IF(ABS(G13)&lt;9,"",IF(AND(EC!G13&lt;3,ABS(G13)&lt;13),"",IF(AND(EC!G13&lt;0.5,ABS(G13)&lt;20),"",G13)))</f>
        <v/>
      </c>
      <c r="X13" s="307" t="str">
        <f>IF(ABS(H13)&lt;9,"",IF(AND(EC!H13&lt;3,ABS(H13)&lt;13),"",IF(AND(EC!H13&lt;0.5,ABS(H13)&lt;20),"",H13)))</f>
        <v/>
      </c>
      <c r="Y13" s="307" t="str">
        <f>IF(ABS(I13)&lt;9,"",IF(AND(EC!I13&lt;3,ABS(I13)&lt;13),"",IF(AND(EC!I13&lt;0.5,ABS(I13)&lt;20),"",I13)))</f>
        <v/>
      </c>
      <c r="Z13" s="307" t="str">
        <f>IF(ABS(J13)&lt;9,"",IF(AND(EC!J13&lt;3,ABS(J13)&lt;13),"",IF(AND(EC!J13&lt;0.5,ABS(J13)&lt;20),"",J13)))</f>
        <v/>
      </c>
      <c r="AA13" s="307" t="str">
        <f>IF(ABS(K13)&lt;9,"",IF(AND(EC!K13&lt;3,ABS(K13)&lt;13),"",IF(AND(EC!K13&lt;0.5,ABS(K13)&lt;20),"",K13)))</f>
        <v/>
      </c>
      <c r="AB13" s="307" t="str">
        <f>IF(ABS(L13)&lt;9,"",IF(AND(EC!L13&lt;3,ABS(L13)&lt;13),"",IF(AND(EC!L13&lt;0.5,ABS(L13)&lt;20),"",L13)))</f>
        <v/>
      </c>
      <c r="AC13" s="307" t="str">
        <f>IF(ABS(M13)&lt;9,"",IF(AND(EC!M13&lt;3,ABS(M13)&lt;13),"",IF(AND(EC!M13&lt;0.5,ABS(M13)&lt;20),"",M13)))</f>
        <v/>
      </c>
      <c r="AD13" s="308" t="str">
        <f>IF(ABS(N13)&lt;9,"",IF(AND(EC!N13&lt;3,ABS(N13)&lt;13),"",IF(AND(EC!N13&lt;0.5,ABS(N13)&lt;20),"",N13)))</f>
        <v/>
      </c>
      <c r="AE13" s="20">
        <f t="shared" si="2"/>
        <v>0</v>
      </c>
    </row>
    <row r="14" spans="1:31" ht="19.5" customHeight="1">
      <c r="A14" s="97">
        <v>10</v>
      </c>
      <c r="B14" s="213" t="s">
        <v>12</v>
      </c>
      <c r="C14" s="173">
        <v>2.7072453176339337</v>
      </c>
      <c r="D14" s="145">
        <v>1.8890410604616326</v>
      </c>
      <c r="E14" s="145">
        <v>0.38672123868793506</v>
      </c>
      <c r="F14" s="145">
        <v>-1.8196573054293117</v>
      </c>
      <c r="G14" s="145">
        <v>11.280342742879229</v>
      </c>
      <c r="H14" s="145"/>
      <c r="I14" s="145"/>
      <c r="J14" s="145"/>
      <c r="K14" s="145">
        <v>-1.3080259827988809</v>
      </c>
      <c r="L14" s="145">
        <v>-3.1366788325689354</v>
      </c>
      <c r="M14" s="145">
        <v>-0.37110146602605787</v>
      </c>
      <c r="N14" s="146">
        <v>-3.0178193510990963</v>
      </c>
      <c r="O14" s="241">
        <f t="shared" ref="O14:O15" si="6">MAX(C14:N14)</f>
        <v>11.280342742879229</v>
      </c>
      <c r="P14" s="239">
        <f t="shared" ref="P14:P15" si="7">MIN(C14:N14)</f>
        <v>-3.1366788325689354</v>
      </c>
      <c r="Q14" s="300">
        <f t="shared" ref="Q14:Q15" si="8">AVERAGE(C14:N14)</f>
        <v>0.73445193574893886</v>
      </c>
      <c r="R14" s="20">
        <f t="shared" si="1"/>
        <v>9</v>
      </c>
      <c r="S14" s="306" t="str">
        <f>IF(ABS(C14)&lt;9,"",IF(AND(EC!C14&lt;3,ABS(C14)&lt;13),"",IF(AND(EC!C14&lt;0.5,ABS(C14)&lt;20),"",C14)))</f>
        <v/>
      </c>
      <c r="T14" s="307" t="str">
        <f>IF(ABS(D14)&lt;9,"",IF(AND(EC!D14&lt;3,ABS(D14)&lt;13),"",IF(AND(EC!D14&lt;0.5,ABS(D14)&lt;20),"",D14)))</f>
        <v/>
      </c>
      <c r="U14" s="307" t="str">
        <f>IF(ABS(E14)&lt;9,"",IF(AND(EC!E14&lt;3,ABS(E14)&lt;13),"",IF(AND(EC!E14&lt;0.5,ABS(E14)&lt;20),"",E14)))</f>
        <v/>
      </c>
      <c r="V14" s="307" t="str">
        <f>IF(ABS(F14)&lt;9,"",IF(AND(EC!F14&lt;3,ABS(F14)&lt;13),"",IF(AND(EC!F14&lt;0.5,ABS(F14)&lt;20),"",F14)))</f>
        <v/>
      </c>
      <c r="W14" s="307">
        <f>IF(ABS(G14)&lt;9,"",IF(AND(EC!G14&lt;3,ABS(G14)&lt;13),"",IF(AND(EC!G14&lt;0.5,ABS(G14)&lt;20),"",G14)))</f>
        <v>11.280342742879229</v>
      </c>
      <c r="X14" s="307" t="str">
        <f>IF(ABS(H14)&lt;9,"",IF(AND(EC!H14&lt;3,ABS(H14)&lt;13),"",IF(AND(EC!H14&lt;0.5,ABS(H14)&lt;20),"",H14)))</f>
        <v/>
      </c>
      <c r="Y14" s="307" t="str">
        <f>IF(ABS(I14)&lt;9,"",IF(AND(EC!I14&lt;3,ABS(I14)&lt;13),"",IF(AND(EC!I14&lt;0.5,ABS(I14)&lt;20),"",I14)))</f>
        <v/>
      </c>
      <c r="Z14" s="307" t="str">
        <f>IF(ABS(J14)&lt;9,"",IF(AND(EC!J14&lt;3,ABS(J14)&lt;13),"",IF(AND(EC!J14&lt;0.5,ABS(J14)&lt;20),"",J14)))</f>
        <v/>
      </c>
      <c r="AA14" s="307" t="str">
        <f>IF(ABS(K14)&lt;9,"",IF(AND(EC!K14&lt;3,ABS(K14)&lt;13),"",IF(AND(EC!K14&lt;0.5,ABS(K14)&lt;20),"",K14)))</f>
        <v/>
      </c>
      <c r="AB14" s="307" t="str">
        <f>IF(ABS(L14)&lt;9,"",IF(AND(EC!L14&lt;3,ABS(L14)&lt;13),"",IF(AND(EC!L14&lt;0.5,ABS(L14)&lt;20),"",L14)))</f>
        <v/>
      </c>
      <c r="AC14" s="307" t="str">
        <f>IF(ABS(M14)&lt;9,"",IF(AND(EC!M14&lt;3,ABS(M14)&lt;13),"",IF(AND(EC!M14&lt;0.5,ABS(M14)&lt;20),"",M14)))</f>
        <v/>
      </c>
      <c r="AD14" s="308" t="str">
        <f>IF(ABS(N14)&lt;9,"",IF(AND(EC!N14&lt;3,ABS(N14)&lt;13),"",IF(AND(EC!N14&lt;0.5,ABS(N14)&lt;20),"",N14)))</f>
        <v/>
      </c>
      <c r="AE14" s="20">
        <f t="shared" si="2"/>
        <v>1</v>
      </c>
    </row>
    <row r="15" spans="1:31" ht="19.5" customHeight="1">
      <c r="A15" s="110">
        <v>11</v>
      </c>
      <c r="B15" s="203" t="s">
        <v>13</v>
      </c>
      <c r="C15" s="106">
        <v>1.6748496941549473</v>
      </c>
      <c r="D15" s="107">
        <v>0.28731785621943506</v>
      </c>
      <c r="E15" s="107">
        <v>-2.106045576439</v>
      </c>
      <c r="F15" s="107">
        <v>-1.3078817670209424</v>
      </c>
      <c r="G15" s="107">
        <v>3.2108022040608297</v>
      </c>
      <c r="H15" s="107">
        <v>1.9058120020525839</v>
      </c>
      <c r="I15" s="107">
        <v>3.5030711041389502</v>
      </c>
      <c r="J15" s="107">
        <v>1.8737329992034353</v>
      </c>
      <c r="K15" s="107">
        <v>-4.649572038636415</v>
      </c>
      <c r="L15" s="107">
        <v>-1.246152916382707</v>
      </c>
      <c r="M15" s="107">
        <v>-4.0689499863318854</v>
      </c>
      <c r="N15" s="107">
        <v>-0.60405922536318357</v>
      </c>
      <c r="O15" s="223">
        <f t="shared" si="6"/>
        <v>3.5030711041389502</v>
      </c>
      <c r="P15" s="224">
        <f t="shared" si="7"/>
        <v>-4.649572038636415</v>
      </c>
      <c r="Q15" s="297">
        <f t="shared" si="8"/>
        <v>-0.12725630419532932</v>
      </c>
      <c r="R15" s="20">
        <f t="shared" si="1"/>
        <v>12</v>
      </c>
      <c r="S15" s="306" t="str">
        <f>IF(ABS(C15)&lt;9,"",IF(AND(EC!C15&lt;3,ABS(C15)&lt;13),"",IF(AND(EC!C15&lt;0.5,ABS(C15)&lt;20),"",C15)))</f>
        <v/>
      </c>
      <c r="T15" s="307" t="str">
        <f>IF(ABS(D15)&lt;9,"",IF(AND(EC!D15&lt;3,ABS(D15)&lt;13),"",IF(AND(EC!D15&lt;0.5,ABS(D15)&lt;20),"",D15)))</f>
        <v/>
      </c>
      <c r="U15" s="307" t="str">
        <f>IF(ABS(E15)&lt;9,"",IF(AND(EC!E15&lt;3,ABS(E15)&lt;13),"",IF(AND(EC!E15&lt;0.5,ABS(E15)&lt;20),"",E15)))</f>
        <v/>
      </c>
      <c r="V15" s="307" t="str">
        <f>IF(ABS(F15)&lt;9,"",IF(AND(EC!F15&lt;3,ABS(F15)&lt;13),"",IF(AND(EC!F15&lt;0.5,ABS(F15)&lt;20),"",F15)))</f>
        <v/>
      </c>
      <c r="W15" s="307" t="str">
        <f>IF(ABS(G15)&lt;9,"",IF(AND(EC!G15&lt;3,ABS(G15)&lt;13),"",IF(AND(EC!G15&lt;0.5,ABS(G15)&lt;20),"",G15)))</f>
        <v/>
      </c>
      <c r="X15" s="307" t="str">
        <f>IF(ABS(H15)&lt;9,"",IF(AND(EC!H15&lt;3,ABS(H15)&lt;13),"",IF(AND(EC!H15&lt;0.5,ABS(H15)&lt;20),"",H15)))</f>
        <v/>
      </c>
      <c r="Y15" s="307" t="str">
        <f>IF(ABS(I15)&lt;9,"",IF(AND(EC!I15&lt;3,ABS(I15)&lt;13),"",IF(AND(EC!I15&lt;0.5,ABS(I15)&lt;20),"",I15)))</f>
        <v/>
      </c>
      <c r="Z15" s="307" t="str">
        <f>IF(ABS(J15)&lt;9,"",IF(AND(EC!J15&lt;3,ABS(J15)&lt;13),"",IF(AND(EC!J15&lt;0.5,ABS(J15)&lt;20),"",J15)))</f>
        <v/>
      </c>
      <c r="AA15" s="307" t="str">
        <f>IF(ABS(K15)&lt;9,"",IF(AND(EC!K15&lt;3,ABS(K15)&lt;13),"",IF(AND(EC!K15&lt;0.5,ABS(K15)&lt;20),"",K15)))</f>
        <v/>
      </c>
      <c r="AB15" s="307" t="str">
        <f>IF(ABS(L15)&lt;9,"",IF(AND(EC!L15&lt;3,ABS(L15)&lt;13),"",IF(AND(EC!L15&lt;0.5,ABS(L15)&lt;20),"",L15)))</f>
        <v/>
      </c>
      <c r="AC15" s="307" t="str">
        <f>IF(ABS(M15)&lt;9,"",IF(AND(EC!M15&lt;3,ABS(M15)&lt;13),"",IF(AND(EC!M15&lt;0.5,ABS(M15)&lt;20),"",M15)))</f>
        <v/>
      </c>
      <c r="AD15" s="308" t="str">
        <f>IF(ABS(N15)&lt;9,"",IF(AND(EC!N15&lt;3,ABS(N15)&lt;13),"",IF(AND(EC!N15&lt;0.5,ABS(N15)&lt;20),"",N15)))</f>
        <v/>
      </c>
      <c r="AE15" s="20">
        <f t="shared" si="2"/>
        <v>0</v>
      </c>
    </row>
    <row r="16" spans="1:31" ht="19.5" customHeight="1">
      <c r="A16" s="110">
        <v>12</v>
      </c>
      <c r="B16" s="203" t="s">
        <v>14</v>
      </c>
      <c r="C16" s="106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8"/>
      <c r="O16" s="223"/>
      <c r="P16" s="224"/>
      <c r="Q16" s="297"/>
      <c r="R16" s="20">
        <f t="shared" si="1"/>
        <v>0</v>
      </c>
      <c r="S16" s="306"/>
      <c r="T16" s="307"/>
      <c r="U16" s="307" t="str">
        <f>IF(ABS(E16)&lt;9,"",IF(AND(EC!E16&lt;3,ABS(E16)&lt;13),"",IF(AND(EC!E16&lt;0.5,ABS(E16)&lt;20),"",E16)))</f>
        <v/>
      </c>
      <c r="V16" s="307" t="str">
        <f>IF(ABS(F16)&lt;9,"",IF(AND(EC!F16&lt;3,ABS(F16)&lt;13),"",IF(AND(EC!F16&lt;0.5,ABS(F16)&lt;20),"",F16)))</f>
        <v/>
      </c>
      <c r="W16" s="307" t="str">
        <f>IF(ABS(G16)&lt;9,"",IF(AND(EC!G16&lt;3,ABS(G16)&lt;13),"",IF(AND(EC!G16&lt;0.5,ABS(G16)&lt;20),"",G16)))</f>
        <v/>
      </c>
      <c r="X16" s="307" t="str">
        <f>IF(ABS(H16)&lt;9,"",IF(AND(EC!H16&lt;3,ABS(H16)&lt;13),"",IF(AND(EC!H16&lt;0.5,ABS(H16)&lt;20),"",H16)))</f>
        <v/>
      </c>
      <c r="Y16" s="307" t="str">
        <f>IF(ABS(I16)&lt;9,"",IF(AND(EC!I16&lt;3,ABS(I16)&lt;13),"",IF(AND(EC!I16&lt;0.5,ABS(I16)&lt;20),"",I16)))</f>
        <v/>
      </c>
      <c r="Z16" s="307" t="str">
        <f>IF(ABS(J16)&lt;9,"",IF(AND(EC!J16&lt;3,ABS(J16)&lt;13),"",IF(AND(EC!J16&lt;0.5,ABS(J16)&lt;20),"",J16)))</f>
        <v/>
      </c>
      <c r="AA16" s="307" t="str">
        <f>IF(ABS(K16)&lt;9,"",IF(AND(EC!K16&lt;3,ABS(K16)&lt;13),"",IF(AND(EC!K16&lt;0.5,ABS(K16)&lt;20),"",K16)))</f>
        <v/>
      </c>
      <c r="AB16" s="307" t="str">
        <f>IF(ABS(L16)&lt;9,"",IF(AND(EC!L16&lt;3,ABS(L16)&lt;13),"",IF(AND(EC!L16&lt;0.5,ABS(L16)&lt;20),"",L16)))</f>
        <v/>
      </c>
      <c r="AC16" s="307" t="str">
        <f>IF(ABS(M16)&lt;9,"",IF(AND(EC!M16&lt;3,ABS(M16)&lt;13),"",IF(AND(EC!M16&lt;0.5,ABS(M16)&lt;20),"",M16)))</f>
        <v/>
      </c>
      <c r="AD16" s="308" t="str">
        <f>IF(ABS(N16)&lt;9,"",IF(AND(EC!N16&lt;3,ABS(N16)&lt;13),"",IF(AND(EC!N16&lt;0.5,ABS(N16)&lt;20),"",N16)))</f>
        <v/>
      </c>
      <c r="AE16" s="20">
        <f t="shared" si="2"/>
        <v>0</v>
      </c>
    </row>
    <row r="17" spans="1:31" ht="19.5" customHeight="1">
      <c r="A17" s="110">
        <v>13</v>
      </c>
      <c r="B17" s="203" t="s">
        <v>15</v>
      </c>
      <c r="C17" s="106">
        <v>-3.5346710618191453</v>
      </c>
      <c r="D17" s="107">
        <v>-1.1700771972307047</v>
      </c>
      <c r="E17" s="107">
        <v>-0.9943703557551824</v>
      </c>
      <c r="F17" s="107">
        <v>-3.6974378444287344</v>
      </c>
      <c r="G17" s="107">
        <v>-5.9605863989027529E-2</v>
      </c>
      <c r="H17" s="107">
        <v>3.060229502231359E-2</v>
      </c>
      <c r="I17" s="107">
        <v>-0.56099308123341707</v>
      </c>
      <c r="J17" s="107">
        <v>-3.7963954141276548</v>
      </c>
      <c r="K17" s="107">
        <v>-3.8048177727697747</v>
      </c>
      <c r="L17" s="107">
        <v>-3.2553657470811728</v>
      </c>
      <c r="M17" s="107">
        <v>-1.2387588630788087</v>
      </c>
      <c r="N17" s="108"/>
      <c r="O17" s="223">
        <f>MAX(C17:N17)</f>
        <v>3.060229502231359E-2</v>
      </c>
      <c r="P17" s="224">
        <f>MIN(C17:N17)</f>
        <v>-3.8048177727697747</v>
      </c>
      <c r="Q17" s="297">
        <f>AVERAGE(C17:N17)</f>
        <v>-2.0074446278628462</v>
      </c>
      <c r="R17" s="20">
        <f t="shared" si="1"/>
        <v>11</v>
      </c>
      <c r="S17" s="306" t="str">
        <f>IF(ABS(C17)&lt;9,"",IF(AND(EC!C17&lt;3,ABS(C17)&lt;13),"",IF(AND(EC!C17&lt;0.5,ABS(C17)&lt;20),"",C17)))</f>
        <v/>
      </c>
      <c r="T17" s="307" t="str">
        <f>IF(ABS(D17)&lt;9,"",IF(AND(EC!D17&lt;3,ABS(D17)&lt;13),"",IF(AND(EC!D17&lt;0.5,ABS(D17)&lt;20),"",D17)))</f>
        <v/>
      </c>
      <c r="U17" s="307" t="str">
        <f>IF(ABS(E17)&lt;9,"",IF(AND(EC!E17&lt;3,ABS(E17)&lt;13),"",IF(AND(EC!E17&lt;0.5,ABS(E17)&lt;20),"",E17)))</f>
        <v/>
      </c>
      <c r="V17" s="307" t="str">
        <f>IF(ABS(F17)&lt;9,"",IF(AND(EC!F17&lt;3,ABS(F17)&lt;13),"",IF(AND(EC!F17&lt;0.5,ABS(F17)&lt;20),"",F17)))</f>
        <v/>
      </c>
      <c r="W17" s="307" t="str">
        <f>IF(ABS(G17)&lt;9,"",IF(AND(EC!G17&lt;3,ABS(G17)&lt;13),"",IF(AND(EC!G17&lt;0.5,ABS(G17)&lt;20),"",G17)))</f>
        <v/>
      </c>
      <c r="X17" s="307" t="str">
        <f>IF(ABS(H17)&lt;9,"",IF(AND(EC!H17&lt;3,ABS(H17)&lt;13),"",IF(AND(EC!H17&lt;0.5,ABS(H17)&lt;20),"",H17)))</f>
        <v/>
      </c>
      <c r="Y17" s="307" t="str">
        <f>IF(ABS(I17)&lt;9,"",IF(AND(EC!I17&lt;3,ABS(I17)&lt;13),"",IF(AND(EC!I17&lt;0.5,ABS(I17)&lt;20),"",I17)))</f>
        <v/>
      </c>
      <c r="Z17" s="307" t="str">
        <f>IF(ABS(J17)&lt;9,"",IF(AND(EC!J17&lt;3,ABS(J17)&lt;13),"",IF(AND(EC!J17&lt;0.5,ABS(J17)&lt;20),"",J17)))</f>
        <v/>
      </c>
      <c r="AA17" s="307" t="str">
        <f>IF(ABS(K17)&lt;9,"",IF(AND(EC!K17&lt;3,ABS(K17)&lt;13),"",IF(AND(EC!K17&lt;0.5,ABS(K17)&lt;20),"",K17)))</f>
        <v/>
      </c>
      <c r="AB17" s="307" t="str">
        <f>IF(ABS(L17)&lt;9,"",IF(AND(EC!L17&lt;3,ABS(L17)&lt;13),"",IF(AND(EC!L17&lt;0.5,ABS(L17)&lt;20),"",L17)))</f>
        <v/>
      </c>
      <c r="AC17" s="307" t="str">
        <f>IF(ABS(M17)&lt;9,"",IF(AND(EC!M17&lt;3,ABS(M17)&lt;13),"",IF(AND(EC!M17&lt;0.5,ABS(M17)&lt;20),"",M17)))</f>
        <v/>
      </c>
      <c r="AD17" s="308" t="str">
        <f>IF(ABS(N17)&lt;9,"",IF(AND(EC!N17&lt;3,ABS(N17)&lt;13),"",IF(AND(EC!N17&lt;0.5,ABS(N17)&lt;20),"",N17)))</f>
        <v/>
      </c>
      <c r="AE17" s="20">
        <f t="shared" si="2"/>
        <v>0</v>
      </c>
    </row>
    <row r="18" spans="1:31" ht="19.5" customHeight="1">
      <c r="A18" s="110">
        <v>14</v>
      </c>
      <c r="B18" s="203" t="s">
        <v>16</v>
      </c>
      <c r="C18" s="106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8"/>
      <c r="O18" s="223"/>
      <c r="P18" s="224"/>
      <c r="Q18" s="297"/>
      <c r="R18" s="20">
        <f t="shared" si="1"/>
        <v>0</v>
      </c>
      <c r="S18" s="306"/>
      <c r="T18" s="307"/>
      <c r="U18" s="307"/>
      <c r="V18" s="307"/>
      <c r="W18" s="307"/>
      <c r="X18" s="307"/>
      <c r="Y18" s="307"/>
      <c r="Z18" s="307"/>
      <c r="AA18" s="307"/>
      <c r="AB18" s="307"/>
      <c r="AC18" s="307"/>
      <c r="AD18" s="308"/>
      <c r="AE18" s="20"/>
    </row>
    <row r="19" spans="1:31" ht="19.5" customHeight="1">
      <c r="A19" s="110">
        <v>15</v>
      </c>
      <c r="B19" s="203" t="s">
        <v>17</v>
      </c>
      <c r="C19" s="106">
        <v>25.428881209069743</v>
      </c>
      <c r="D19" s="107">
        <v>4.0457053652610471</v>
      </c>
      <c r="E19" s="107">
        <v>-12.799922885408776</v>
      </c>
      <c r="F19" s="107">
        <v>11.114109489022375</v>
      </c>
      <c r="G19" s="107">
        <v>-2.7622248564375873</v>
      </c>
      <c r="H19" s="107">
        <v>5.9634695038566257</v>
      </c>
      <c r="I19" s="107">
        <v>8.6203382655653638</v>
      </c>
      <c r="J19" s="107">
        <v>6.444086400616885</v>
      </c>
      <c r="K19" s="107">
        <v>5.3780348485520602</v>
      </c>
      <c r="L19" s="107">
        <v>12.097871111820862</v>
      </c>
      <c r="M19" s="107">
        <v>7.2696435173476033</v>
      </c>
      <c r="N19" s="108">
        <v>3.9238029715389233</v>
      </c>
      <c r="O19" s="223">
        <f t="shared" ref="O19:O29" si="9">MAX(C19:N19)</f>
        <v>25.428881209069743</v>
      </c>
      <c r="P19" s="224">
        <f t="shared" ref="P19:P29" si="10">MIN(C19:N19)</f>
        <v>-12.799922885408776</v>
      </c>
      <c r="Q19" s="297">
        <f t="shared" ref="Q19:Q29" si="11">AVERAGE(C19:N19)</f>
        <v>6.2269829117337601</v>
      </c>
      <c r="R19" s="20">
        <f t="shared" si="1"/>
        <v>12</v>
      </c>
      <c r="S19" s="306">
        <f>IF(ABS(C19)&lt;9,"",IF(AND(EC!C19&lt;3,ABS(C19)&lt;13),"",IF(AND(EC!C19&lt;0.5,ABS(C19)&lt;20),"",C19)))</f>
        <v>25.428881209069743</v>
      </c>
      <c r="T19" s="307" t="str">
        <f>IF(ABS(D19)&lt;9,"",IF(AND(EC!D19&lt;3,ABS(D19)&lt;13),"",IF(AND(EC!D19&lt;0.5,ABS(D19)&lt;20),"",D19)))</f>
        <v/>
      </c>
      <c r="U19" s="307" t="str">
        <f>IF(ABS(E19)&lt;9,"",IF(AND(EC!E19&lt;3,ABS(E19)&lt;13),"",IF(AND(EC!E19&lt;0.5,ABS(E19)&lt;20),"",E19)))</f>
        <v/>
      </c>
      <c r="V19" s="307" t="str">
        <f>IF(ABS(F19)&lt;9,"",IF(AND(EC!F19&lt;3,ABS(F19)&lt;13),"",IF(AND(EC!F19&lt;0.5,ABS(F19)&lt;20),"",F19)))</f>
        <v/>
      </c>
      <c r="W19" s="307" t="str">
        <f>IF(ABS(G19)&lt;9,"",IF(AND(EC!G19&lt;3,ABS(G19)&lt;13),"",IF(AND(EC!G19&lt;0.5,ABS(G19)&lt;20),"",G19)))</f>
        <v/>
      </c>
      <c r="X19" s="307" t="str">
        <f>IF(ABS(H19)&lt;9,"",IF(AND(EC!H19&lt;3,ABS(H19)&lt;13),"",IF(AND(EC!H19&lt;0.5,ABS(H19)&lt;20),"",H19)))</f>
        <v/>
      </c>
      <c r="Y19" s="307" t="str">
        <f>IF(ABS(I19)&lt;9,"",IF(AND(EC!I19&lt;3,ABS(I19)&lt;13),"",IF(AND(EC!I19&lt;0.5,ABS(I19)&lt;20),"",I19)))</f>
        <v/>
      </c>
      <c r="Z19" s="307" t="str">
        <f>IF(ABS(J19)&lt;9,"",IF(AND(EC!J19&lt;3,ABS(J19)&lt;13),"",IF(AND(EC!J19&lt;0.5,ABS(J19)&lt;20),"",J19)))</f>
        <v/>
      </c>
      <c r="AA19" s="307" t="str">
        <f>IF(ABS(K19)&lt;9,"",IF(AND(EC!K19&lt;3,ABS(K19)&lt;13),"",IF(AND(EC!K19&lt;0.5,ABS(K19)&lt;20),"",K19)))</f>
        <v/>
      </c>
      <c r="AB19" s="307" t="str">
        <f>IF(ABS(L19)&lt;9,"",IF(AND(EC!L19&lt;3,ABS(L19)&lt;13),"",IF(AND(EC!L19&lt;0.5,ABS(L19)&lt;20),"",L19)))</f>
        <v/>
      </c>
      <c r="AC19" s="307" t="str">
        <f>IF(ABS(M19)&lt;9,"",IF(AND(EC!M19&lt;3,ABS(M19)&lt;13),"",IF(AND(EC!M19&lt;0.5,ABS(M19)&lt;20),"",M19)))</f>
        <v/>
      </c>
      <c r="AD19" s="308" t="str">
        <f>IF(ABS(N19)&lt;9,"",IF(AND(EC!N19&lt;3,ABS(N19)&lt;13),"",IF(AND(EC!N19&lt;0.5,ABS(N19)&lt;20),"",N19)))</f>
        <v/>
      </c>
      <c r="AE19" s="20">
        <f t="shared" ref="AE19:AE39" si="12">COUNT(S19:AD19)</f>
        <v>1</v>
      </c>
    </row>
    <row r="20" spans="1:31" ht="19.5" customHeight="1">
      <c r="A20" s="110">
        <v>16</v>
      </c>
      <c r="B20" s="203" t="s">
        <v>18</v>
      </c>
      <c r="C20" s="106">
        <v>12.637679609989869</v>
      </c>
      <c r="D20" s="107">
        <v>-6.9096977261858035</v>
      </c>
      <c r="E20" s="107">
        <v>0.70157076953711606</v>
      </c>
      <c r="F20" s="107">
        <v>3.5595397771059347</v>
      </c>
      <c r="G20" s="107">
        <v>14.022160613426131</v>
      </c>
      <c r="H20" s="107">
        <v>-2.3489557864960315</v>
      </c>
      <c r="I20" s="107">
        <v>10.190892310998498</v>
      </c>
      <c r="J20" s="107">
        <v>14.547572950277296</v>
      </c>
      <c r="K20" s="107">
        <v>23.759117315587634</v>
      </c>
      <c r="L20" s="107">
        <v>13.770607707289841</v>
      </c>
      <c r="M20" s="107">
        <v>7.1092884200167497</v>
      </c>
      <c r="N20" s="108">
        <v>12.447675910608561</v>
      </c>
      <c r="O20" s="223">
        <f t="shared" si="9"/>
        <v>23.759117315587634</v>
      </c>
      <c r="P20" s="224">
        <f t="shared" si="10"/>
        <v>-6.9096977261858035</v>
      </c>
      <c r="Q20" s="297">
        <f t="shared" si="11"/>
        <v>8.6239543226796496</v>
      </c>
      <c r="R20" s="20">
        <f t="shared" si="1"/>
        <v>12</v>
      </c>
      <c r="S20" s="306" t="str">
        <f>IF(ABS(C20)&lt;9,"",IF(AND(EC!C20&lt;3,ABS(C20)&lt;13),"",IF(AND(EC!C20&lt;0.5,ABS(C20)&lt;20),"",C20)))</f>
        <v/>
      </c>
      <c r="T20" s="307" t="str">
        <f>IF(ABS(D20)&lt;9,"",IF(AND(EC!D20&lt;3,ABS(D20)&lt;13),"",IF(AND(EC!D20&lt;0.5,ABS(D20)&lt;20),"",D20)))</f>
        <v/>
      </c>
      <c r="U20" s="307" t="str">
        <f>IF(ABS(E20)&lt;9,"",IF(AND(EC!E20&lt;3,ABS(E20)&lt;13),"",IF(AND(EC!E20&lt;0.5,ABS(E20)&lt;20),"",E20)))</f>
        <v/>
      </c>
      <c r="V20" s="307" t="str">
        <f>IF(ABS(F20)&lt;9,"",IF(AND(EC!F20&lt;3,ABS(F20)&lt;13),"",IF(AND(EC!F20&lt;0.5,ABS(F20)&lt;20),"",F20)))</f>
        <v/>
      </c>
      <c r="W20" s="307">
        <f>IF(ABS(G20)&lt;9,"",IF(AND(EC!G20&lt;3,ABS(G20)&lt;13),"",IF(AND(EC!G20&lt;0.5,ABS(G20)&lt;20),"",G20)))</f>
        <v>14.022160613426131</v>
      </c>
      <c r="X20" s="307" t="str">
        <f>IF(ABS(H20)&lt;9,"",IF(AND(EC!H20&lt;3,ABS(H20)&lt;13),"",IF(AND(EC!H20&lt;0.5,ABS(H20)&lt;20),"",H20)))</f>
        <v/>
      </c>
      <c r="Y20" s="307">
        <f>IF(ABS(I20)&lt;9,"",IF(AND(EC!I20&lt;3,ABS(I20)&lt;13),"",IF(AND(EC!I20&lt;0.5,ABS(I20)&lt;20),"",I20)))</f>
        <v>10.190892310998498</v>
      </c>
      <c r="Z20" s="307">
        <f>IF(ABS(J20)&lt;9,"",IF(AND(EC!J20&lt;3,ABS(J20)&lt;13),"",IF(AND(EC!J20&lt;0.5,ABS(J20)&lt;20),"",J20)))</f>
        <v>14.547572950277296</v>
      </c>
      <c r="AA20" s="307">
        <f>IF(ABS(K20)&lt;9,"",IF(AND(EC!K20&lt;3,ABS(K20)&lt;13),"",IF(AND(EC!K20&lt;0.5,ABS(K20)&lt;20),"",K20)))</f>
        <v>23.759117315587634</v>
      </c>
      <c r="AB20" s="307">
        <f>IF(ABS(L20)&lt;9,"",IF(AND(EC!L20&lt;3,ABS(L20)&lt;13),"",IF(AND(EC!L20&lt;0.5,ABS(L20)&lt;20),"",L20)))</f>
        <v>13.770607707289841</v>
      </c>
      <c r="AC20" s="307" t="str">
        <f>IF(ABS(M20)&lt;9,"",IF(AND(EC!M20&lt;3,ABS(M20)&lt;13),"",IF(AND(EC!M20&lt;0.5,ABS(M20)&lt;20),"",M20)))</f>
        <v/>
      </c>
      <c r="AD20" s="308">
        <f>IF(ABS(N20)&lt;9,"",IF(AND(EC!N20&lt;3,ABS(N20)&lt;13),"",IF(AND(EC!N20&lt;0.5,ABS(N20)&lt;20),"",N20)))</f>
        <v>12.447675910608561</v>
      </c>
      <c r="AE20" s="20">
        <f t="shared" si="12"/>
        <v>6</v>
      </c>
    </row>
    <row r="21" spans="1:31" ht="19.5" customHeight="1">
      <c r="A21" s="110">
        <v>17</v>
      </c>
      <c r="B21" s="203" t="s">
        <v>19</v>
      </c>
      <c r="C21" s="106">
        <v>2.4321784576169843</v>
      </c>
      <c r="D21" s="107">
        <v>-4.8599646671663077</v>
      </c>
      <c r="E21" s="107">
        <v>2.5883652803258719</v>
      </c>
      <c r="F21" s="107">
        <v>-8.83330067664048</v>
      </c>
      <c r="G21" s="107">
        <v>2.2091554053844868</v>
      </c>
      <c r="H21" s="107">
        <v>0.43146087644031722</v>
      </c>
      <c r="I21" s="107">
        <v>2.3271114783064548</v>
      </c>
      <c r="J21" s="107">
        <v>9.7925792417737867</v>
      </c>
      <c r="K21" s="107">
        <v>3.8815618470089088</v>
      </c>
      <c r="L21" s="107">
        <v>12.193600878320668</v>
      </c>
      <c r="M21" s="107">
        <v>-0.15076234307445244</v>
      </c>
      <c r="N21" s="108">
        <v>1.0572218209719924</v>
      </c>
      <c r="O21" s="223">
        <f t="shared" si="9"/>
        <v>12.193600878320668</v>
      </c>
      <c r="P21" s="224">
        <f t="shared" si="10"/>
        <v>-8.83330067664048</v>
      </c>
      <c r="Q21" s="297">
        <f t="shared" si="11"/>
        <v>1.922433966605686</v>
      </c>
      <c r="R21" s="20">
        <f t="shared" si="1"/>
        <v>12</v>
      </c>
      <c r="S21" s="306" t="str">
        <f>IF(ABS(C21)&lt;9,"",IF(AND(EC!C21&lt;3,ABS(C21)&lt;13),"",IF(AND(EC!C21&lt;0.5,ABS(C21)&lt;20),"",C21)))</f>
        <v/>
      </c>
      <c r="T21" s="307" t="str">
        <f>IF(ABS(D21)&lt;9,"",IF(AND(EC!D21&lt;3,ABS(D21)&lt;13),"",IF(AND(EC!D21&lt;0.5,ABS(D21)&lt;20),"",D21)))</f>
        <v/>
      </c>
      <c r="U21" s="307" t="str">
        <f>IF(ABS(E21)&lt;9,"",IF(AND(EC!E21&lt;3,ABS(E21)&lt;13),"",IF(AND(EC!E21&lt;0.5,ABS(E21)&lt;20),"",E21)))</f>
        <v/>
      </c>
      <c r="V21" s="307" t="str">
        <f>IF(ABS(F21)&lt;9,"",IF(AND(EC!F21&lt;3,ABS(F21)&lt;13),"",IF(AND(EC!F21&lt;0.5,ABS(F21)&lt;20),"",F21)))</f>
        <v/>
      </c>
      <c r="W21" s="307" t="str">
        <f>IF(ABS(G21)&lt;9,"",IF(AND(EC!G21&lt;3,ABS(G21)&lt;13),"",IF(AND(EC!G21&lt;0.5,ABS(G21)&lt;20),"",G21)))</f>
        <v/>
      </c>
      <c r="X21" s="307" t="str">
        <f>IF(ABS(H21)&lt;9,"",IF(AND(EC!H21&lt;3,ABS(H21)&lt;13),"",IF(AND(EC!H21&lt;0.5,ABS(H21)&lt;20),"",H21)))</f>
        <v/>
      </c>
      <c r="Y21" s="307" t="str">
        <f>IF(ABS(I21)&lt;9,"",IF(AND(EC!I21&lt;3,ABS(I21)&lt;13),"",IF(AND(EC!I21&lt;0.5,ABS(I21)&lt;20),"",I21)))</f>
        <v/>
      </c>
      <c r="Z21" s="307" t="str">
        <f>IF(ABS(J21)&lt;9,"",IF(AND(EC!J21&lt;3,ABS(J21)&lt;13),"",IF(AND(EC!J21&lt;0.5,ABS(J21)&lt;20),"",J21)))</f>
        <v/>
      </c>
      <c r="AA21" s="307" t="str">
        <f>IF(ABS(K21)&lt;9,"",IF(AND(EC!K21&lt;3,ABS(K21)&lt;13),"",IF(AND(EC!K21&lt;0.5,ABS(K21)&lt;20),"",K21)))</f>
        <v/>
      </c>
      <c r="AB21" s="307" t="str">
        <f>IF(ABS(L21)&lt;9,"",IF(AND(EC!L21&lt;3,ABS(L21)&lt;13),"",IF(AND(EC!L21&lt;0.5,ABS(L21)&lt;20),"",L21)))</f>
        <v/>
      </c>
      <c r="AC21" s="307" t="str">
        <f>IF(ABS(M21)&lt;9,"",IF(AND(EC!M21&lt;3,ABS(M21)&lt;13),"",IF(AND(EC!M21&lt;0.5,ABS(M21)&lt;20),"",M21)))</f>
        <v/>
      </c>
      <c r="AD21" s="308" t="str">
        <f>IF(ABS(N21)&lt;9,"",IF(AND(EC!N21&lt;3,ABS(N21)&lt;13),"",IF(AND(EC!N21&lt;0.5,ABS(N21)&lt;20),"",N21)))</f>
        <v/>
      </c>
      <c r="AE21" s="20">
        <f t="shared" si="12"/>
        <v>0</v>
      </c>
    </row>
    <row r="22" spans="1:31" ht="19.5" customHeight="1">
      <c r="A22" s="110">
        <v>18</v>
      </c>
      <c r="B22" s="203" t="s">
        <v>20</v>
      </c>
      <c r="C22" s="106">
        <v>11.203952281272871</v>
      </c>
      <c r="D22" s="107">
        <v>15.649893255134991</v>
      </c>
      <c r="E22" s="107">
        <v>16.04090961530985</v>
      </c>
      <c r="F22" s="107">
        <v>28.266310339441954</v>
      </c>
      <c r="G22" s="107">
        <v>25.476615971832665</v>
      </c>
      <c r="H22" s="107">
        <v>21.807884843383146</v>
      </c>
      <c r="I22" s="107">
        <v>24.08762720379832</v>
      </c>
      <c r="J22" s="107">
        <v>22.745671918884536</v>
      </c>
      <c r="K22" s="107">
        <v>21.529086688140534</v>
      </c>
      <c r="L22" s="107">
        <v>24.054507824169463</v>
      </c>
      <c r="M22" s="107">
        <v>21.899507983178548</v>
      </c>
      <c r="N22" s="108">
        <v>12.726342908767419</v>
      </c>
      <c r="O22" s="223">
        <f t="shared" si="9"/>
        <v>28.266310339441954</v>
      </c>
      <c r="P22" s="224">
        <f t="shared" si="10"/>
        <v>11.203952281272871</v>
      </c>
      <c r="Q22" s="297">
        <f t="shared" si="11"/>
        <v>20.457359236109525</v>
      </c>
      <c r="R22" s="20">
        <f t="shared" si="1"/>
        <v>12</v>
      </c>
      <c r="S22" s="306" t="str">
        <f>IF(ABS(C22)&lt;9,"",IF(AND(EC!C22&lt;3,ABS(C22)&lt;13),"",IF(AND(EC!C22&lt;0.5,ABS(C22)&lt;20),"",C22)))</f>
        <v/>
      </c>
      <c r="T22" s="307">
        <f>IF(ABS(D22)&lt;9,"",IF(AND(EC!D22&lt;3,ABS(D22)&lt;13),"",IF(AND(EC!D22&lt;0.5,ABS(D22)&lt;20),"",D22)))</f>
        <v>15.649893255134991</v>
      </c>
      <c r="U22" s="307">
        <f>IF(ABS(E22)&lt;9,"",IF(AND(EC!E22&lt;3,ABS(E22)&lt;13),"",IF(AND(EC!E22&lt;0.5,ABS(E22)&lt;20),"",E22)))</f>
        <v>16.04090961530985</v>
      </c>
      <c r="V22" s="307">
        <f>IF(ABS(F22)&lt;9,"",IF(AND(EC!F22&lt;3,ABS(F22)&lt;13),"",IF(AND(EC!F22&lt;0.5,ABS(F22)&lt;20),"",F22)))</f>
        <v>28.266310339441954</v>
      </c>
      <c r="W22" s="307">
        <f>IF(ABS(G22)&lt;9,"",IF(AND(EC!G22&lt;3,ABS(G22)&lt;13),"",IF(AND(EC!G22&lt;0.5,ABS(G22)&lt;20),"",G22)))</f>
        <v>25.476615971832665</v>
      </c>
      <c r="X22" s="307">
        <f>IF(ABS(H22)&lt;9,"",IF(AND(EC!H22&lt;3,ABS(H22)&lt;13),"",IF(AND(EC!H22&lt;0.5,ABS(H22)&lt;20),"",H22)))</f>
        <v>21.807884843383146</v>
      </c>
      <c r="Y22" s="307">
        <f>IF(ABS(I22)&lt;9,"",IF(AND(EC!I22&lt;3,ABS(I22)&lt;13),"",IF(AND(EC!I22&lt;0.5,ABS(I22)&lt;20),"",I22)))</f>
        <v>24.08762720379832</v>
      </c>
      <c r="Z22" s="307">
        <f>IF(ABS(J22)&lt;9,"",IF(AND(EC!J22&lt;3,ABS(J22)&lt;13),"",IF(AND(EC!J22&lt;0.5,ABS(J22)&lt;20),"",J22)))</f>
        <v>22.745671918884536</v>
      </c>
      <c r="AA22" s="307">
        <f>IF(ABS(K22)&lt;9,"",IF(AND(EC!K22&lt;3,ABS(K22)&lt;13),"",IF(AND(EC!K22&lt;0.5,ABS(K22)&lt;20),"",K22)))</f>
        <v>21.529086688140534</v>
      </c>
      <c r="AB22" s="307">
        <f>IF(ABS(L22)&lt;9,"",IF(AND(EC!L22&lt;3,ABS(L22)&lt;13),"",IF(AND(EC!L22&lt;0.5,ABS(L22)&lt;20),"",L22)))</f>
        <v>24.054507824169463</v>
      </c>
      <c r="AC22" s="307">
        <f>IF(ABS(M22)&lt;9,"",IF(AND(EC!M22&lt;3,ABS(M22)&lt;13),"",IF(AND(EC!M22&lt;0.5,ABS(M22)&lt;20),"",M22)))</f>
        <v>21.899507983178548</v>
      </c>
      <c r="AD22" s="308">
        <f>IF(ABS(N22)&lt;9,"",IF(AND(EC!N22&lt;3,ABS(N22)&lt;13),"",IF(AND(EC!N22&lt;0.5,ABS(N22)&lt;20),"",N22)))</f>
        <v>12.726342908767419</v>
      </c>
      <c r="AE22" s="20">
        <f t="shared" si="12"/>
        <v>11</v>
      </c>
    </row>
    <row r="23" spans="1:31" ht="19.5" customHeight="1">
      <c r="A23" s="110">
        <v>19</v>
      </c>
      <c r="B23" s="203" t="s">
        <v>21</v>
      </c>
      <c r="C23" s="106">
        <v>0.26818617519365845</v>
      </c>
      <c r="D23" s="107">
        <v>-1.3648992686313426</v>
      </c>
      <c r="E23" s="107">
        <v>-6.1831076086478687</v>
      </c>
      <c r="F23" s="107">
        <v>-4.6190487124574728</v>
      </c>
      <c r="G23" s="107">
        <v>0.93505459135228963</v>
      </c>
      <c r="H23" s="107">
        <v>-2.1287812979977447</v>
      </c>
      <c r="I23" s="107">
        <v>0.77432795127615539</v>
      </c>
      <c r="J23" s="107">
        <v>2.9672692522345638</v>
      </c>
      <c r="K23" s="107">
        <v>0.11364825822025237</v>
      </c>
      <c r="L23" s="107">
        <v>-4.6929011464428418</v>
      </c>
      <c r="M23" s="107">
        <v>2.8395380788483191</v>
      </c>
      <c r="N23" s="108">
        <v>-2.8509423902416851</v>
      </c>
      <c r="O23" s="223">
        <f t="shared" si="9"/>
        <v>2.9672692522345638</v>
      </c>
      <c r="P23" s="224">
        <f t="shared" si="10"/>
        <v>-6.1831076086478687</v>
      </c>
      <c r="Q23" s="297">
        <f t="shared" si="11"/>
        <v>-1.1618046764411432</v>
      </c>
      <c r="R23" s="20">
        <f t="shared" si="1"/>
        <v>12</v>
      </c>
      <c r="S23" s="306" t="str">
        <f>IF(ABS(C23)&lt;9,"",IF(AND(EC!C23&lt;3,ABS(C23)&lt;13),"",IF(AND(EC!C23&lt;0.5,ABS(C23)&lt;20),"",C23)))</f>
        <v/>
      </c>
      <c r="T23" s="307" t="str">
        <f>IF(ABS(D23)&lt;9,"",IF(AND(EC!D23&lt;3,ABS(D23)&lt;13),"",IF(AND(EC!D23&lt;0.5,ABS(D23)&lt;20),"",D23)))</f>
        <v/>
      </c>
      <c r="U23" s="307" t="str">
        <f>IF(ABS(E23)&lt;9,"",IF(AND(EC!E23&lt;3,ABS(E23)&lt;13),"",IF(AND(EC!E23&lt;0.5,ABS(E23)&lt;20),"",E23)))</f>
        <v/>
      </c>
      <c r="V23" s="307" t="str">
        <f>IF(ABS(F23)&lt;9,"",IF(AND(EC!F23&lt;3,ABS(F23)&lt;13),"",IF(AND(EC!F23&lt;0.5,ABS(F23)&lt;20),"",F23)))</f>
        <v/>
      </c>
      <c r="W23" s="307" t="str">
        <f>IF(ABS(G23)&lt;9,"",IF(AND(EC!G23&lt;3,ABS(G23)&lt;13),"",IF(AND(EC!G23&lt;0.5,ABS(G23)&lt;20),"",G23)))</f>
        <v/>
      </c>
      <c r="X23" s="307" t="str">
        <f>IF(ABS(H23)&lt;9,"",IF(AND(EC!H23&lt;3,ABS(H23)&lt;13),"",IF(AND(EC!H23&lt;0.5,ABS(H23)&lt;20),"",H23)))</f>
        <v/>
      </c>
      <c r="Y23" s="307" t="str">
        <f>IF(ABS(I23)&lt;9,"",IF(AND(EC!I23&lt;3,ABS(I23)&lt;13),"",IF(AND(EC!I23&lt;0.5,ABS(I23)&lt;20),"",I23)))</f>
        <v/>
      </c>
      <c r="Z23" s="307" t="str">
        <f>IF(ABS(J23)&lt;9,"",IF(AND(EC!J23&lt;3,ABS(J23)&lt;13),"",IF(AND(EC!J23&lt;0.5,ABS(J23)&lt;20),"",J23)))</f>
        <v/>
      </c>
      <c r="AA23" s="307" t="str">
        <f>IF(ABS(K23)&lt;9,"",IF(AND(EC!K23&lt;3,ABS(K23)&lt;13),"",IF(AND(EC!K23&lt;0.5,ABS(K23)&lt;20),"",K23)))</f>
        <v/>
      </c>
      <c r="AB23" s="307" t="str">
        <f>IF(ABS(L23)&lt;9,"",IF(AND(EC!L23&lt;3,ABS(L23)&lt;13),"",IF(AND(EC!L23&lt;0.5,ABS(L23)&lt;20),"",L23)))</f>
        <v/>
      </c>
      <c r="AC23" s="307" t="str">
        <f>IF(ABS(M23)&lt;9,"",IF(AND(EC!M23&lt;3,ABS(M23)&lt;13),"",IF(AND(EC!M23&lt;0.5,ABS(M23)&lt;20),"",M23)))</f>
        <v/>
      </c>
      <c r="AD23" s="308" t="str">
        <f>IF(ABS(N23)&lt;9,"",IF(AND(EC!N23&lt;3,ABS(N23)&lt;13),"",IF(AND(EC!N23&lt;0.5,ABS(N23)&lt;20),"",N23)))</f>
        <v/>
      </c>
      <c r="AE23" s="20">
        <f t="shared" si="12"/>
        <v>0</v>
      </c>
    </row>
    <row r="24" spans="1:31" ht="19.5" customHeight="1">
      <c r="A24" s="110">
        <v>20</v>
      </c>
      <c r="B24" s="203" t="s">
        <v>22</v>
      </c>
      <c r="C24" s="106">
        <v>-4.1559743554626678</v>
      </c>
      <c r="D24" s="107">
        <v>-2.508082230140201</v>
      </c>
      <c r="E24" s="107">
        <v>-2.8987770709509504</v>
      </c>
      <c r="F24" s="107">
        <v>-5.3622699968657139</v>
      </c>
      <c r="G24" s="107">
        <v>-4.646360353846763</v>
      </c>
      <c r="H24" s="107">
        <v>-1.0260171228977661</v>
      </c>
      <c r="I24" s="107">
        <v>-4.3503631386875279</v>
      </c>
      <c r="J24" s="107">
        <v>-2.0110485571753784</v>
      </c>
      <c r="K24" s="107">
        <v>-1.423298831480557</v>
      </c>
      <c r="L24" s="107">
        <v>4.3741216373564979</v>
      </c>
      <c r="M24" s="107">
        <v>-0.8746276642366152</v>
      </c>
      <c r="N24" s="108">
        <v>-0.19624040551976901</v>
      </c>
      <c r="O24" s="223">
        <f t="shared" si="9"/>
        <v>4.3741216373564979</v>
      </c>
      <c r="P24" s="224">
        <f t="shared" si="10"/>
        <v>-5.3622699968657139</v>
      </c>
      <c r="Q24" s="297">
        <f t="shared" si="11"/>
        <v>-2.0899115074922845</v>
      </c>
      <c r="R24" s="20">
        <f t="shared" si="1"/>
        <v>12</v>
      </c>
      <c r="S24" s="306" t="str">
        <f>IF(ABS(C24)&lt;9,"",IF(AND(EC!C24&lt;3,ABS(C24)&lt;13),"",IF(AND(EC!C24&lt;0.5,ABS(C24)&lt;20),"",C24)))</f>
        <v/>
      </c>
      <c r="T24" s="307" t="str">
        <f>IF(ABS(D24)&lt;9,"",IF(AND(EC!D24&lt;3,ABS(D24)&lt;13),"",IF(AND(EC!D24&lt;0.5,ABS(D24)&lt;20),"",D24)))</f>
        <v/>
      </c>
      <c r="U24" s="307" t="str">
        <f>IF(ABS(E24)&lt;9,"",IF(AND(EC!E24&lt;3,ABS(E24)&lt;13),"",IF(AND(EC!E24&lt;0.5,ABS(E24)&lt;20),"",E24)))</f>
        <v/>
      </c>
      <c r="V24" s="307" t="str">
        <f>IF(ABS(F24)&lt;9,"",IF(AND(EC!F24&lt;3,ABS(F24)&lt;13),"",IF(AND(EC!F24&lt;0.5,ABS(F24)&lt;20),"",F24)))</f>
        <v/>
      </c>
      <c r="W24" s="307" t="str">
        <f>IF(ABS(G24)&lt;9,"",IF(AND(EC!G24&lt;3,ABS(G24)&lt;13),"",IF(AND(EC!G24&lt;0.5,ABS(G24)&lt;20),"",G24)))</f>
        <v/>
      </c>
      <c r="X24" s="307" t="str">
        <f>IF(ABS(H24)&lt;9,"",IF(AND(EC!H24&lt;3,ABS(H24)&lt;13),"",IF(AND(EC!H24&lt;0.5,ABS(H24)&lt;20),"",H24)))</f>
        <v/>
      </c>
      <c r="Y24" s="307" t="str">
        <f>IF(ABS(I24)&lt;9,"",IF(AND(EC!I24&lt;3,ABS(I24)&lt;13),"",IF(AND(EC!I24&lt;0.5,ABS(I24)&lt;20),"",I24)))</f>
        <v/>
      </c>
      <c r="Z24" s="307" t="str">
        <f>IF(ABS(J24)&lt;9,"",IF(AND(EC!J24&lt;3,ABS(J24)&lt;13),"",IF(AND(EC!J24&lt;0.5,ABS(J24)&lt;20),"",J24)))</f>
        <v/>
      </c>
      <c r="AA24" s="307" t="str">
        <f>IF(ABS(K24)&lt;9,"",IF(AND(EC!K24&lt;3,ABS(K24)&lt;13),"",IF(AND(EC!K24&lt;0.5,ABS(K24)&lt;20),"",K24)))</f>
        <v/>
      </c>
      <c r="AB24" s="307" t="str">
        <f>IF(ABS(L24)&lt;9,"",IF(AND(EC!L24&lt;3,ABS(L24)&lt;13),"",IF(AND(EC!L24&lt;0.5,ABS(L24)&lt;20),"",L24)))</f>
        <v/>
      </c>
      <c r="AC24" s="307" t="str">
        <f>IF(ABS(M24)&lt;9,"",IF(AND(EC!M24&lt;3,ABS(M24)&lt;13),"",IF(AND(EC!M24&lt;0.5,ABS(M24)&lt;20),"",M24)))</f>
        <v/>
      </c>
      <c r="AD24" s="308" t="str">
        <f>IF(ABS(N24)&lt;9,"",IF(AND(EC!N24&lt;3,ABS(N24)&lt;13),"",IF(AND(EC!N24&lt;0.5,ABS(N24)&lt;20),"",N24)))</f>
        <v/>
      </c>
      <c r="AE24" s="20">
        <f t="shared" si="12"/>
        <v>0</v>
      </c>
    </row>
    <row r="25" spans="1:31" ht="19.5" customHeight="1">
      <c r="A25" s="124">
        <v>21</v>
      </c>
      <c r="B25" s="207" t="s">
        <v>23</v>
      </c>
      <c r="C25" s="162">
        <v>-2.7834872574927396</v>
      </c>
      <c r="D25" s="159">
        <v>-13.684828093175227</v>
      </c>
      <c r="E25" s="159">
        <v>-9.4414272541179578</v>
      </c>
      <c r="F25" s="159">
        <v>-2.9133273070452934</v>
      </c>
      <c r="G25" s="159">
        <v>-2.3544965585682887</v>
      </c>
      <c r="H25" s="159">
        <v>-1.8118115562064439</v>
      </c>
      <c r="I25" s="159">
        <v>-6.1898025412128614</v>
      </c>
      <c r="J25" s="159">
        <v>-10.123714573981658</v>
      </c>
      <c r="K25" s="159">
        <v>-5.6745667832485633</v>
      </c>
      <c r="L25" s="159">
        <v>-3.8434114583556891</v>
      </c>
      <c r="M25" s="159">
        <v>-9.9851241227474432</v>
      </c>
      <c r="N25" s="161">
        <v>-1.986175726669642</v>
      </c>
      <c r="O25" s="232">
        <f t="shared" si="9"/>
        <v>-1.8118115562064439</v>
      </c>
      <c r="P25" s="233">
        <f t="shared" si="10"/>
        <v>-13.684828093175227</v>
      </c>
      <c r="Q25" s="298">
        <f t="shared" si="11"/>
        <v>-5.8993477694018184</v>
      </c>
      <c r="R25" s="20">
        <f t="shared" si="1"/>
        <v>12</v>
      </c>
      <c r="S25" s="306" t="str">
        <f>IF(ABS(C25)&lt;9,"",IF(AND(EC!C25&lt;3,ABS(C25)&lt;13),"",IF(AND(EC!C25&lt;0.5,ABS(C25)&lt;20),"",C25)))</f>
        <v/>
      </c>
      <c r="T25" s="307">
        <f>IF(ABS(D25)&lt;9,"",IF(AND(EC!D25&lt;3,ABS(D25)&lt;13),"",IF(AND(EC!D25&lt;0.5,ABS(D25)&lt;20),"",D25)))</f>
        <v>-13.684828093175227</v>
      </c>
      <c r="U25" s="307" t="str">
        <f>IF(ABS(E25)&lt;9,"",IF(AND(EC!E25&lt;3,ABS(E25)&lt;13),"",IF(AND(EC!E25&lt;0.5,ABS(E25)&lt;20),"",E25)))</f>
        <v/>
      </c>
      <c r="V25" s="307" t="str">
        <f>IF(ABS(F25)&lt;9,"",IF(AND(EC!F25&lt;3,ABS(F25)&lt;13),"",IF(AND(EC!F25&lt;0.5,ABS(F25)&lt;20),"",F25)))</f>
        <v/>
      </c>
      <c r="W25" s="307" t="str">
        <f>IF(ABS(G25)&lt;9,"",IF(AND(EC!G25&lt;3,ABS(G25)&lt;13),"",IF(AND(EC!G25&lt;0.5,ABS(G25)&lt;20),"",G25)))</f>
        <v/>
      </c>
      <c r="X25" s="307" t="str">
        <f>IF(ABS(H25)&lt;9,"",IF(AND(EC!H25&lt;3,ABS(H25)&lt;13),"",IF(AND(EC!H25&lt;0.5,ABS(H25)&lt;20),"",H25)))</f>
        <v/>
      </c>
      <c r="Y25" s="307" t="str">
        <f>IF(ABS(I25)&lt;9,"",IF(AND(EC!I25&lt;3,ABS(I25)&lt;13),"",IF(AND(EC!I25&lt;0.5,ABS(I25)&lt;20),"",I25)))</f>
        <v/>
      </c>
      <c r="Z25" s="307" t="str">
        <f>IF(ABS(J25)&lt;9,"",IF(AND(EC!J25&lt;3,ABS(J25)&lt;13),"",IF(AND(EC!J25&lt;0.5,ABS(J25)&lt;20),"",J25)))</f>
        <v/>
      </c>
      <c r="AA25" s="307" t="str">
        <f>IF(ABS(K25)&lt;9,"",IF(AND(EC!K25&lt;3,ABS(K25)&lt;13),"",IF(AND(EC!K25&lt;0.5,ABS(K25)&lt;20),"",K25)))</f>
        <v/>
      </c>
      <c r="AB25" s="307" t="str">
        <f>IF(ABS(L25)&lt;9,"",IF(AND(EC!L25&lt;3,ABS(L25)&lt;13),"",IF(AND(EC!L25&lt;0.5,ABS(L25)&lt;20),"",L25)))</f>
        <v/>
      </c>
      <c r="AC25" s="307" t="str">
        <f>IF(ABS(M25)&lt;9,"",IF(AND(EC!M25&lt;3,ABS(M25)&lt;13),"",IF(AND(EC!M25&lt;0.5,ABS(M25)&lt;20),"",M25)))</f>
        <v/>
      </c>
      <c r="AD25" s="308" t="str">
        <f>IF(ABS(N25)&lt;9,"",IF(AND(EC!N25&lt;3,ABS(N25)&lt;13),"",IF(AND(EC!N25&lt;0.5,ABS(N25)&lt;20),"",N25)))</f>
        <v/>
      </c>
      <c r="AE25" s="20">
        <f t="shared" si="12"/>
        <v>1</v>
      </c>
    </row>
    <row r="26" spans="1:31" ht="19.5" customHeight="1">
      <c r="A26" s="163">
        <v>22</v>
      </c>
      <c r="B26" s="215" t="s">
        <v>24</v>
      </c>
      <c r="C26" s="109">
        <v>0.89917334194392606</v>
      </c>
      <c r="D26" s="167">
        <v>-0.62853891817993279</v>
      </c>
      <c r="E26" s="167">
        <v>-1.0967810941655411</v>
      </c>
      <c r="F26" s="167">
        <v>8.0704701349457384</v>
      </c>
      <c r="G26" s="167">
        <v>5.7754334191202767</v>
      </c>
      <c r="H26" s="167">
        <v>10.806783914157148</v>
      </c>
      <c r="I26" s="167">
        <v>3.6030983995446437</v>
      </c>
      <c r="J26" s="167">
        <v>3.2922319011725594</v>
      </c>
      <c r="K26" s="167">
        <v>3.5309292722860475</v>
      </c>
      <c r="L26" s="167">
        <v>1.5189987464535766</v>
      </c>
      <c r="M26" s="167">
        <v>0.72384071603109035</v>
      </c>
      <c r="N26" s="168">
        <v>1.2588097984781335</v>
      </c>
      <c r="O26" s="226">
        <f t="shared" si="9"/>
        <v>10.806783914157148</v>
      </c>
      <c r="P26" s="227">
        <f t="shared" si="10"/>
        <v>-1.0967810941655411</v>
      </c>
      <c r="Q26" s="292">
        <f t="shared" si="11"/>
        <v>3.1462041359823054</v>
      </c>
      <c r="R26" s="20">
        <f t="shared" si="1"/>
        <v>12</v>
      </c>
      <c r="S26" s="306" t="str">
        <f>IF(ABS(C26)&lt;9,"",IF(AND(EC!C26&lt;3,ABS(C26)&lt;13),"",IF(AND(EC!C26&lt;0.5,ABS(C26)&lt;20),"",C26)))</f>
        <v/>
      </c>
      <c r="T26" s="307" t="str">
        <f>IF(ABS(D26)&lt;9,"",IF(AND(EC!D26&lt;3,ABS(D26)&lt;13),"",IF(AND(EC!D26&lt;0.5,ABS(D26)&lt;20),"",D26)))</f>
        <v/>
      </c>
      <c r="U26" s="307" t="str">
        <f>IF(ABS(E26)&lt;9,"",IF(AND(EC!E26&lt;3,ABS(E26)&lt;13),"",IF(AND(EC!E26&lt;0.5,ABS(E26)&lt;20),"",E26)))</f>
        <v/>
      </c>
      <c r="V26" s="307" t="str">
        <f>IF(ABS(F26)&lt;9,"",IF(AND(EC!F26&lt;3,ABS(F26)&lt;13),"",IF(AND(EC!F26&lt;0.5,ABS(F26)&lt;20),"",F26)))</f>
        <v/>
      </c>
      <c r="W26" s="307" t="str">
        <f>IF(ABS(G26)&lt;9,"",IF(AND(EC!G26&lt;3,ABS(G26)&lt;13),"",IF(AND(EC!G26&lt;0.5,ABS(G26)&lt;20),"",G26)))</f>
        <v/>
      </c>
      <c r="X26" s="307" t="str">
        <f>IF(ABS(H26)&lt;9,"",IF(AND(EC!H26&lt;3,ABS(H26)&lt;13),"",IF(AND(EC!H26&lt;0.5,ABS(H26)&lt;20),"",H26)))</f>
        <v/>
      </c>
      <c r="Y26" s="307" t="str">
        <f>IF(ABS(I26)&lt;9,"",IF(AND(EC!I26&lt;3,ABS(I26)&lt;13),"",IF(AND(EC!I26&lt;0.5,ABS(I26)&lt;20),"",I26)))</f>
        <v/>
      </c>
      <c r="Z26" s="307" t="str">
        <f>IF(ABS(J26)&lt;9,"",IF(AND(EC!J26&lt;3,ABS(J26)&lt;13),"",IF(AND(EC!J26&lt;0.5,ABS(J26)&lt;20),"",J26)))</f>
        <v/>
      </c>
      <c r="AA26" s="307" t="str">
        <f>IF(ABS(K26)&lt;9,"",IF(AND(EC!K26&lt;3,ABS(K26)&lt;13),"",IF(AND(EC!K26&lt;0.5,ABS(K26)&lt;20),"",K26)))</f>
        <v/>
      </c>
      <c r="AB26" s="307" t="str">
        <f>IF(ABS(L26)&lt;9,"",IF(AND(EC!L26&lt;3,ABS(L26)&lt;13),"",IF(AND(EC!L26&lt;0.5,ABS(L26)&lt;20),"",L26)))</f>
        <v/>
      </c>
      <c r="AC26" s="307" t="str">
        <f>IF(ABS(M26)&lt;9,"",IF(AND(EC!M26&lt;3,ABS(M26)&lt;13),"",IF(AND(EC!M26&lt;0.5,ABS(M26)&lt;20),"",M26)))</f>
        <v/>
      </c>
      <c r="AD26" s="308" t="str">
        <f>IF(ABS(N26)&lt;9,"",IF(AND(EC!N26&lt;3,ABS(N26)&lt;13),"",IF(AND(EC!N26&lt;0.5,ABS(N26)&lt;20),"",N26)))</f>
        <v/>
      </c>
      <c r="AE26" s="20">
        <f t="shared" si="12"/>
        <v>0</v>
      </c>
    </row>
    <row r="27" spans="1:31" ht="19.5" customHeight="1">
      <c r="A27" s="110">
        <v>23</v>
      </c>
      <c r="B27" s="203" t="s">
        <v>25</v>
      </c>
      <c r="C27" s="106">
        <v>-0.15814608419728812</v>
      </c>
      <c r="D27" s="107">
        <v>4.8578533872564504</v>
      </c>
      <c r="E27" s="107">
        <v>-2.6200725821906183</v>
      </c>
      <c r="F27" s="107">
        <v>-2.7170700099582774</v>
      </c>
      <c r="G27" s="107">
        <v>-6.1266739345797987</v>
      </c>
      <c r="H27" s="107">
        <v>-5.3981680488357471</v>
      </c>
      <c r="I27" s="107">
        <v>-2.3226153996886212</v>
      </c>
      <c r="J27" s="107">
        <v>-2.2511215729234713</v>
      </c>
      <c r="K27" s="107">
        <v>-1.0481401501918961</v>
      </c>
      <c r="L27" s="107">
        <v>-0.69326871240267129</v>
      </c>
      <c r="M27" s="107">
        <v>-0.38380900729629142</v>
      </c>
      <c r="N27" s="108">
        <v>-0.55224055470357725</v>
      </c>
      <c r="O27" s="223">
        <f t="shared" si="9"/>
        <v>4.8578533872564504</v>
      </c>
      <c r="P27" s="224">
        <f t="shared" si="10"/>
        <v>-6.1266739345797987</v>
      </c>
      <c r="Q27" s="297">
        <f t="shared" si="11"/>
        <v>-1.6177893891426505</v>
      </c>
      <c r="R27" s="20">
        <f t="shared" si="1"/>
        <v>12</v>
      </c>
      <c r="S27" s="306" t="str">
        <f>IF(ABS(C27)&lt;9,"",IF(AND(EC!C27&lt;3,ABS(C27)&lt;13),"",IF(AND(EC!C27&lt;0.5,ABS(C27)&lt;20),"",C27)))</f>
        <v/>
      </c>
      <c r="T27" s="307" t="str">
        <f>IF(ABS(D27)&lt;9,"",IF(AND(EC!D27&lt;3,ABS(D27)&lt;13),"",IF(AND(EC!D27&lt;0.5,ABS(D27)&lt;20),"",D27)))</f>
        <v/>
      </c>
      <c r="U27" s="307" t="str">
        <f>IF(ABS(E27)&lt;9,"",IF(AND(EC!E27&lt;3,ABS(E27)&lt;13),"",IF(AND(EC!E27&lt;0.5,ABS(E27)&lt;20),"",E27)))</f>
        <v/>
      </c>
      <c r="V27" s="307" t="str">
        <f>IF(ABS(F27)&lt;9,"",IF(AND(EC!F27&lt;3,ABS(F27)&lt;13),"",IF(AND(EC!F27&lt;0.5,ABS(F27)&lt;20),"",F27)))</f>
        <v/>
      </c>
      <c r="W27" s="307" t="str">
        <f>IF(ABS(G27)&lt;9,"",IF(AND(EC!G27&lt;3,ABS(G27)&lt;13),"",IF(AND(EC!G27&lt;0.5,ABS(G27)&lt;20),"",G27)))</f>
        <v/>
      </c>
      <c r="X27" s="307" t="str">
        <f>IF(ABS(H27)&lt;9,"",IF(AND(EC!H27&lt;3,ABS(H27)&lt;13),"",IF(AND(EC!H27&lt;0.5,ABS(H27)&lt;20),"",H27)))</f>
        <v/>
      </c>
      <c r="Y27" s="307" t="str">
        <f>IF(ABS(I27)&lt;9,"",IF(AND(EC!I27&lt;3,ABS(I27)&lt;13),"",IF(AND(EC!I27&lt;0.5,ABS(I27)&lt;20),"",I27)))</f>
        <v/>
      </c>
      <c r="Z27" s="307" t="str">
        <f>IF(ABS(J27)&lt;9,"",IF(AND(EC!J27&lt;3,ABS(J27)&lt;13),"",IF(AND(EC!J27&lt;0.5,ABS(J27)&lt;20),"",J27)))</f>
        <v/>
      </c>
      <c r="AA27" s="307" t="str">
        <f>IF(ABS(K27)&lt;9,"",IF(AND(EC!K27&lt;3,ABS(K27)&lt;13),"",IF(AND(EC!K27&lt;0.5,ABS(K27)&lt;20),"",K27)))</f>
        <v/>
      </c>
      <c r="AB27" s="307" t="str">
        <f>IF(ABS(L27)&lt;9,"",IF(AND(EC!L27&lt;3,ABS(L27)&lt;13),"",IF(AND(EC!L27&lt;0.5,ABS(L27)&lt;20),"",L27)))</f>
        <v/>
      </c>
      <c r="AC27" s="307" t="str">
        <f>IF(ABS(M27)&lt;9,"",IF(AND(EC!M27&lt;3,ABS(M27)&lt;13),"",IF(AND(EC!M27&lt;0.5,ABS(M27)&lt;20),"",M27)))</f>
        <v/>
      </c>
      <c r="AD27" s="308" t="str">
        <f>IF(ABS(N27)&lt;9,"",IF(AND(EC!N27&lt;3,ABS(N27)&lt;13),"",IF(AND(EC!N27&lt;0.5,ABS(N27)&lt;20),"",N27)))</f>
        <v/>
      </c>
      <c r="AE27" s="20">
        <f t="shared" si="12"/>
        <v>0</v>
      </c>
    </row>
    <row r="28" spans="1:31" ht="19.5" customHeight="1">
      <c r="A28" s="110">
        <v>24</v>
      </c>
      <c r="B28" s="203" t="s">
        <v>27</v>
      </c>
      <c r="C28" s="106">
        <v>3.5940688037631721</v>
      </c>
      <c r="D28" s="107">
        <v>3.3813166084154087</v>
      </c>
      <c r="E28" s="107">
        <v>-1.5141401159494425</v>
      </c>
      <c r="F28" s="107">
        <v>0.41162322164975984</v>
      </c>
      <c r="G28" s="107">
        <v>0.21243092684932238</v>
      </c>
      <c r="H28" s="107">
        <v>-6.8317054397854662</v>
      </c>
      <c r="I28" s="107">
        <v>-1.4845961000931946</v>
      </c>
      <c r="J28" s="107">
        <v>-0.99127513068330386</v>
      </c>
      <c r="K28" s="107">
        <v>1.2546972319631045</v>
      </c>
      <c r="L28" s="107">
        <v>0.78785406555090864</v>
      </c>
      <c r="M28" s="107">
        <v>2.3410912905160925</v>
      </c>
      <c r="N28" s="108">
        <v>4.9989627688892126E-2</v>
      </c>
      <c r="O28" s="223">
        <f t="shared" si="9"/>
        <v>3.5940688037631721</v>
      </c>
      <c r="P28" s="224">
        <f t="shared" si="10"/>
        <v>-6.8317054397854662</v>
      </c>
      <c r="Q28" s="297">
        <f t="shared" si="11"/>
        <v>0.10094624915710433</v>
      </c>
      <c r="R28" s="20">
        <f t="shared" si="1"/>
        <v>12</v>
      </c>
      <c r="S28" s="306" t="str">
        <f>IF(ABS(C28)&lt;9,"",IF(AND(EC!C28&lt;3,ABS(C28)&lt;13),"",IF(AND(EC!C28&lt;0.5,ABS(C28)&lt;20),"",C28)))</f>
        <v/>
      </c>
      <c r="T28" s="307" t="str">
        <f>IF(ABS(D28)&lt;9,"",IF(AND(EC!D28&lt;3,ABS(D28)&lt;13),"",IF(AND(EC!D28&lt;0.5,ABS(D28)&lt;20),"",D28)))</f>
        <v/>
      </c>
      <c r="U28" s="307" t="str">
        <f>IF(ABS(E28)&lt;9,"",IF(AND(EC!E28&lt;3,ABS(E28)&lt;13),"",IF(AND(EC!E28&lt;0.5,ABS(E28)&lt;20),"",E28)))</f>
        <v/>
      </c>
      <c r="V28" s="307" t="str">
        <f>IF(ABS(F28)&lt;9,"",IF(AND(EC!F28&lt;3,ABS(F28)&lt;13),"",IF(AND(EC!F28&lt;0.5,ABS(F28)&lt;20),"",F28)))</f>
        <v/>
      </c>
      <c r="W28" s="307" t="str">
        <f>IF(ABS(G28)&lt;9,"",IF(AND(EC!G28&lt;3,ABS(G28)&lt;13),"",IF(AND(EC!G28&lt;0.5,ABS(G28)&lt;20),"",G28)))</f>
        <v/>
      </c>
      <c r="X28" s="307" t="str">
        <f>IF(ABS(H28)&lt;9,"",IF(AND(EC!H28&lt;3,ABS(H28)&lt;13),"",IF(AND(EC!H28&lt;0.5,ABS(H28)&lt;20),"",H28)))</f>
        <v/>
      </c>
      <c r="Y28" s="307" t="str">
        <f>IF(ABS(I28)&lt;9,"",IF(AND(EC!I28&lt;3,ABS(I28)&lt;13),"",IF(AND(EC!I28&lt;0.5,ABS(I28)&lt;20),"",I28)))</f>
        <v/>
      </c>
      <c r="Z28" s="307" t="str">
        <f>IF(ABS(J28)&lt;9,"",IF(AND(EC!J28&lt;3,ABS(J28)&lt;13),"",IF(AND(EC!J28&lt;0.5,ABS(J28)&lt;20),"",J28)))</f>
        <v/>
      </c>
      <c r="AA28" s="307" t="str">
        <f>IF(ABS(K28)&lt;9,"",IF(AND(EC!K28&lt;3,ABS(K28)&lt;13),"",IF(AND(EC!K28&lt;0.5,ABS(K28)&lt;20),"",K28)))</f>
        <v/>
      </c>
      <c r="AB28" s="307" t="str">
        <f>IF(ABS(L28)&lt;9,"",IF(AND(EC!L28&lt;3,ABS(L28)&lt;13),"",IF(AND(EC!L28&lt;0.5,ABS(L28)&lt;20),"",L28)))</f>
        <v/>
      </c>
      <c r="AC28" s="307" t="str">
        <f>IF(ABS(M28)&lt;9,"",IF(AND(EC!M28&lt;3,ABS(M28)&lt;13),"",IF(AND(EC!M28&lt;0.5,ABS(M28)&lt;20),"",M28)))</f>
        <v/>
      </c>
      <c r="AD28" s="308" t="str">
        <f>IF(ABS(N28)&lt;9,"",IF(AND(EC!N28&lt;3,ABS(N28)&lt;13),"",IF(AND(EC!N28&lt;0.5,ABS(N28)&lt;20),"",N28)))</f>
        <v/>
      </c>
      <c r="AE28" s="20">
        <f t="shared" si="12"/>
        <v>0</v>
      </c>
    </row>
    <row r="29" spans="1:31" ht="19.5" customHeight="1">
      <c r="A29" s="110">
        <v>25</v>
      </c>
      <c r="B29" s="203" t="s">
        <v>28</v>
      </c>
      <c r="C29" s="106">
        <v>23.509448371308093</v>
      </c>
      <c r="D29" s="107">
        <v>9.9347042148996696</v>
      </c>
      <c r="E29" s="107">
        <v>9.1042224352475269</v>
      </c>
      <c r="F29" s="107">
        <v>7.5761114890062702</v>
      </c>
      <c r="G29" s="107">
        <v>12.47607041388201</v>
      </c>
      <c r="H29" s="107">
        <v>14.633865447021346</v>
      </c>
      <c r="I29" s="107">
        <v>12.438510997934886</v>
      </c>
      <c r="J29" s="107">
        <v>13.898769534119545</v>
      </c>
      <c r="K29" s="107">
        <v>15.47796000890909</v>
      </c>
      <c r="L29" s="107">
        <v>15.330559468987106</v>
      </c>
      <c r="M29" s="107">
        <v>12.829859900995748</v>
      </c>
      <c r="N29" s="108">
        <v>14.875764407379409</v>
      </c>
      <c r="O29" s="223">
        <f t="shared" si="9"/>
        <v>23.509448371308093</v>
      </c>
      <c r="P29" s="224">
        <f t="shared" si="10"/>
        <v>7.5761114890062702</v>
      </c>
      <c r="Q29" s="297">
        <f t="shared" si="11"/>
        <v>13.50715389080756</v>
      </c>
      <c r="R29" s="20">
        <f t="shared" si="1"/>
        <v>12</v>
      </c>
      <c r="S29" s="306">
        <f>IF(ABS(C29)&lt;9,"",IF(AND(EC!C29&lt;3,ABS(C29)&lt;13),"",IF(AND(EC!C29&lt;0.5,ABS(C29)&lt;20),"",C29)))</f>
        <v>23.509448371308093</v>
      </c>
      <c r="T29" s="307" t="str">
        <f>IF(ABS(D29)&lt;9,"",IF(AND(EC!D29&lt;3,ABS(D29)&lt;13),"",IF(AND(EC!D29&lt;0.5,ABS(D29)&lt;20),"",D29)))</f>
        <v/>
      </c>
      <c r="U29" s="307" t="str">
        <f>IF(ABS(E29)&lt;9,"",IF(AND(EC!E29&lt;3,ABS(E29)&lt;13),"",IF(AND(EC!E29&lt;0.5,ABS(E29)&lt;20),"",E29)))</f>
        <v/>
      </c>
      <c r="V29" s="307" t="str">
        <f>IF(ABS(F29)&lt;9,"",IF(AND(EC!F29&lt;3,ABS(F29)&lt;13),"",IF(AND(EC!F29&lt;0.5,ABS(F29)&lt;20),"",F29)))</f>
        <v/>
      </c>
      <c r="W29" s="307" t="str">
        <f>IF(ABS(G29)&lt;9,"",IF(AND(EC!G29&lt;3,ABS(G29)&lt;13),"",IF(AND(EC!G29&lt;0.5,ABS(G29)&lt;20),"",G29)))</f>
        <v/>
      </c>
      <c r="X29" s="307">
        <f>IF(ABS(H29)&lt;9,"",IF(AND(EC!H29&lt;3,ABS(H29)&lt;13),"",IF(AND(EC!H29&lt;0.5,ABS(H29)&lt;20),"",H29)))</f>
        <v>14.633865447021346</v>
      </c>
      <c r="Y29" s="307" t="str">
        <f>IF(ABS(I29)&lt;9,"",IF(AND(EC!I29&lt;3,ABS(I29)&lt;13),"",IF(AND(EC!I29&lt;0.5,ABS(I29)&lt;20),"",I29)))</f>
        <v/>
      </c>
      <c r="Z29" s="307">
        <f>IF(ABS(J29)&lt;9,"",IF(AND(EC!J29&lt;3,ABS(J29)&lt;13),"",IF(AND(EC!J29&lt;0.5,ABS(J29)&lt;20),"",J29)))</f>
        <v>13.898769534119545</v>
      </c>
      <c r="AA29" s="307">
        <f>IF(ABS(K29)&lt;9,"",IF(AND(EC!K29&lt;3,ABS(K29)&lt;13),"",IF(AND(EC!K29&lt;0.5,ABS(K29)&lt;20),"",K29)))</f>
        <v>15.47796000890909</v>
      </c>
      <c r="AB29" s="307">
        <f>IF(ABS(L29)&lt;9,"",IF(AND(EC!L29&lt;3,ABS(L29)&lt;13),"",IF(AND(EC!L29&lt;0.5,ABS(L29)&lt;20),"",L29)))</f>
        <v>15.330559468987106</v>
      </c>
      <c r="AC29" s="307">
        <f>IF(ABS(M29)&lt;9,"",IF(AND(EC!M29&lt;3,ABS(M29)&lt;13),"",IF(AND(EC!M29&lt;0.5,ABS(M29)&lt;20),"",M29)))</f>
        <v>12.829859900995748</v>
      </c>
      <c r="AD29" s="308">
        <f>IF(ABS(N29)&lt;9,"",IF(AND(EC!N29&lt;3,ABS(N29)&lt;13),"",IF(AND(EC!N29&lt;0.5,ABS(N29)&lt;20),"",N29)))</f>
        <v>14.875764407379409</v>
      </c>
      <c r="AE29" s="20">
        <f t="shared" si="12"/>
        <v>7</v>
      </c>
    </row>
    <row r="30" spans="1:31" ht="19.5" customHeight="1">
      <c r="A30" s="110">
        <v>26</v>
      </c>
      <c r="B30" s="203" t="s">
        <v>29</v>
      </c>
      <c r="C30" s="106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8"/>
      <c r="O30" s="223"/>
      <c r="P30" s="224"/>
      <c r="Q30" s="297"/>
      <c r="R30" s="20">
        <f t="shared" si="1"/>
        <v>0</v>
      </c>
      <c r="S30" s="306"/>
      <c r="T30" s="307" t="str">
        <f>IF(ABS(D30)&lt;9,"",IF(AND(EC!D30&lt;3,ABS(D30)&lt;13),"",IF(AND(EC!D30&lt;0.5,ABS(D30)&lt;20),"",D30)))</f>
        <v/>
      </c>
      <c r="U30" s="307" t="str">
        <f>IF(ABS(E30)&lt;9,"",IF(AND(EC!E30&lt;3,ABS(E30)&lt;13),"",IF(AND(EC!E30&lt;0.5,ABS(E30)&lt;20),"",E30)))</f>
        <v/>
      </c>
      <c r="V30" s="307" t="str">
        <f>IF(ABS(F30)&lt;9,"",IF(AND(EC!F30&lt;3,ABS(F30)&lt;13),"",IF(AND(EC!F30&lt;0.5,ABS(F30)&lt;20),"",F30)))</f>
        <v/>
      </c>
      <c r="W30" s="307" t="str">
        <f>IF(ABS(G30)&lt;9,"",IF(AND(EC!G30&lt;3,ABS(G30)&lt;13),"",IF(AND(EC!G30&lt;0.5,ABS(G30)&lt;20),"",G30)))</f>
        <v/>
      </c>
      <c r="X30" s="307" t="str">
        <f>IF(ABS(H30)&lt;9,"",IF(AND(EC!H30&lt;3,ABS(H30)&lt;13),"",IF(AND(EC!H30&lt;0.5,ABS(H30)&lt;20),"",H30)))</f>
        <v/>
      </c>
      <c r="Y30" s="307" t="str">
        <f>IF(ABS(I30)&lt;9,"",IF(AND(EC!I30&lt;3,ABS(I30)&lt;13),"",IF(AND(EC!I30&lt;0.5,ABS(I30)&lt;20),"",I30)))</f>
        <v/>
      </c>
      <c r="Z30" s="307" t="str">
        <f>IF(ABS(J30)&lt;9,"",IF(AND(EC!J30&lt;3,ABS(J30)&lt;13),"",IF(AND(EC!J30&lt;0.5,ABS(J30)&lt;20),"",J30)))</f>
        <v/>
      </c>
      <c r="AA30" s="307" t="str">
        <f>IF(ABS(K30)&lt;9,"",IF(AND(EC!K30&lt;3,ABS(K30)&lt;13),"",IF(AND(EC!K30&lt;0.5,ABS(K30)&lt;20),"",K30)))</f>
        <v/>
      </c>
      <c r="AB30" s="307" t="str">
        <f>IF(ABS(L30)&lt;9,"",IF(AND(EC!L30&lt;3,ABS(L30)&lt;13),"",IF(AND(EC!L30&lt;0.5,ABS(L30)&lt;20),"",L30)))</f>
        <v/>
      </c>
      <c r="AC30" s="307" t="str">
        <f>IF(ABS(M30)&lt;9,"",IF(AND(EC!M30&lt;3,ABS(M30)&lt;13),"",IF(AND(EC!M30&lt;0.5,ABS(M30)&lt;20),"",M30)))</f>
        <v/>
      </c>
      <c r="AD30" s="308" t="str">
        <f>IF(ABS(N30)&lt;9,"",IF(AND(EC!N30&lt;3,ABS(N30)&lt;13),"",IF(AND(EC!N30&lt;0.5,ABS(N30)&lt;20),"",N30)))</f>
        <v/>
      </c>
      <c r="AE30" s="20">
        <f t="shared" si="12"/>
        <v>0</v>
      </c>
    </row>
    <row r="31" spans="1:31" ht="19.5" customHeight="1">
      <c r="A31" s="110">
        <v>27</v>
      </c>
      <c r="B31" s="203" t="s">
        <v>30</v>
      </c>
      <c r="C31" s="106">
        <v>0.75950571889322016</v>
      </c>
      <c r="D31" s="107">
        <v>-1.5845904111145279</v>
      </c>
      <c r="E31" s="107">
        <v>-9.1733328206735703</v>
      </c>
      <c r="F31" s="107">
        <v>1.1929693628603641</v>
      </c>
      <c r="G31" s="107">
        <v>-0.27850271361809742</v>
      </c>
      <c r="H31" s="107">
        <v>16.946950612671916</v>
      </c>
      <c r="I31" s="107">
        <v>2.1979733506148422</v>
      </c>
      <c r="J31" s="107">
        <v>4.5422001023154799</v>
      </c>
      <c r="K31" s="107"/>
      <c r="L31" s="107">
        <v>7.4087070710036871</v>
      </c>
      <c r="M31" s="107">
        <v>6.425350900035923</v>
      </c>
      <c r="N31" s="108">
        <v>9.3877262623887976</v>
      </c>
      <c r="O31" s="223">
        <f t="shared" ref="O31:O42" si="13">MAX(C31:N31)</f>
        <v>16.946950612671916</v>
      </c>
      <c r="P31" s="224">
        <f t="shared" ref="P31:P42" si="14">MIN(C31:N31)</f>
        <v>-9.1733328206735703</v>
      </c>
      <c r="Q31" s="297">
        <f t="shared" ref="Q31:Q42" si="15">AVERAGE(C31:N31)</f>
        <v>3.4386324941252755</v>
      </c>
      <c r="R31" s="20">
        <f t="shared" si="1"/>
        <v>11</v>
      </c>
      <c r="S31" s="306" t="str">
        <f>IF(ABS(C31)&lt;9,"",IF(AND(EC!C31&lt;3,ABS(C31)&lt;13),"",IF(AND(EC!C31&lt;0.5,ABS(C31)&lt;20),"",C31)))</f>
        <v/>
      </c>
      <c r="T31" s="307" t="str">
        <f>IF(ABS(D31)&lt;9,"",IF(AND(EC!D31&lt;3,ABS(D31)&lt;13),"",IF(AND(EC!D31&lt;0.5,ABS(D31)&lt;20),"",D31)))</f>
        <v/>
      </c>
      <c r="U31" s="307" t="str">
        <f>IF(ABS(E31)&lt;9,"",IF(AND(EC!E31&lt;3,ABS(E31)&lt;13),"",IF(AND(EC!E31&lt;0.5,ABS(E31)&lt;20),"",E31)))</f>
        <v/>
      </c>
      <c r="V31" s="307" t="str">
        <f>IF(ABS(F31)&lt;9,"",IF(AND(EC!F31&lt;3,ABS(F31)&lt;13),"",IF(AND(EC!F31&lt;0.5,ABS(F31)&lt;20),"",F31)))</f>
        <v/>
      </c>
      <c r="W31" s="307" t="str">
        <f>IF(ABS(G31)&lt;9,"",IF(AND(EC!G31&lt;3,ABS(G31)&lt;13),"",IF(AND(EC!G31&lt;0.5,ABS(G31)&lt;20),"",G31)))</f>
        <v/>
      </c>
      <c r="X31" s="307">
        <f>IF(ABS(H31)&lt;9,"",IF(AND(EC!H31&lt;3,ABS(H31)&lt;13),"",IF(AND(EC!H31&lt;0.5,ABS(H31)&lt;20),"",H31)))</f>
        <v>16.946950612671916</v>
      </c>
      <c r="Y31" s="307" t="str">
        <f>IF(ABS(I31)&lt;9,"",IF(AND(EC!I31&lt;3,ABS(I31)&lt;13),"",IF(AND(EC!I31&lt;0.5,ABS(I31)&lt;20),"",I31)))</f>
        <v/>
      </c>
      <c r="Z31" s="307" t="str">
        <f>IF(ABS(J31)&lt;9,"",IF(AND(EC!J31&lt;3,ABS(J31)&lt;13),"",IF(AND(EC!J31&lt;0.5,ABS(J31)&lt;20),"",J31)))</f>
        <v/>
      </c>
      <c r="AA31" s="307" t="str">
        <f>IF(ABS(K31)&lt;9,"",IF(AND(EC!K31&lt;3,ABS(K31)&lt;13),"",IF(AND(EC!K31&lt;0.5,ABS(K31)&lt;20),"",K31)))</f>
        <v/>
      </c>
      <c r="AB31" s="307" t="str">
        <f>IF(ABS(L31)&lt;9,"",IF(AND(EC!L31&lt;3,ABS(L31)&lt;13),"",IF(AND(EC!L31&lt;0.5,ABS(L31)&lt;20),"",L31)))</f>
        <v/>
      </c>
      <c r="AC31" s="307" t="str">
        <f>IF(ABS(M31)&lt;9,"",IF(AND(EC!M31&lt;3,ABS(M31)&lt;13),"",IF(AND(EC!M31&lt;0.5,ABS(M31)&lt;20),"",M31)))</f>
        <v/>
      </c>
      <c r="AD31" s="308">
        <f>IF(ABS(N31)&lt;9,"",IF(AND(EC!N31&lt;3,ABS(N31)&lt;13),"",IF(AND(EC!N31&lt;0.5,ABS(N31)&lt;20),"",N31)))</f>
        <v>9.3877262623887976</v>
      </c>
      <c r="AE31" s="20">
        <f t="shared" si="12"/>
        <v>2</v>
      </c>
    </row>
    <row r="32" spans="1:31" ht="19.5" customHeight="1">
      <c r="A32" s="110">
        <v>28</v>
      </c>
      <c r="B32" s="203" t="s">
        <v>31</v>
      </c>
      <c r="C32" s="106">
        <v>-10.020338362340667</v>
      </c>
      <c r="D32" s="107">
        <v>-0.55207637870984627</v>
      </c>
      <c r="E32" s="107">
        <v>-1.6227593884561649</v>
      </c>
      <c r="F32" s="107">
        <v>-1.4095544764818382</v>
      </c>
      <c r="G32" s="107">
        <v>-2.2632026813444921</v>
      </c>
      <c r="H32" s="107">
        <v>-1.4946485922933739</v>
      </c>
      <c r="I32" s="107">
        <v>-0.12640705243208344</v>
      </c>
      <c r="J32" s="107">
        <v>-3.5622667437592082</v>
      </c>
      <c r="K32" s="107">
        <v>1.4650438619347448</v>
      </c>
      <c r="L32" s="107">
        <v>-8.4263251900395613</v>
      </c>
      <c r="M32" s="107">
        <v>-4.2542799708286756</v>
      </c>
      <c r="N32" s="108">
        <v>-3.6836926365690106</v>
      </c>
      <c r="O32" s="223">
        <f t="shared" si="13"/>
        <v>1.4650438619347448</v>
      </c>
      <c r="P32" s="224">
        <f t="shared" si="14"/>
        <v>-10.020338362340667</v>
      </c>
      <c r="Q32" s="297">
        <f t="shared" si="15"/>
        <v>-2.9958756342766821</v>
      </c>
      <c r="R32" s="20">
        <f t="shared" si="1"/>
        <v>12</v>
      </c>
      <c r="S32" s="306" t="str">
        <f>IF(ABS(C32)&lt;9,"",IF(AND(EC!C32&lt;3,ABS(C32)&lt;13),"",IF(AND(EC!C32&lt;0.5,ABS(C32)&lt;20),"",C32)))</f>
        <v/>
      </c>
      <c r="T32" s="307" t="str">
        <f>IF(ABS(D32)&lt;9,"",IF(AND(EC!D32&lt;3,ABS(D32)&lt;13),"",IF(AND(EC!D32&lt;0.5,ABS(D32)&lt;20),"",D32)))</f>
        <v/>
      </c>
      <c r="U32" s="307" t="str">
        <f>IF(ABS(E32)&lt;9,"",IF(AND(EC!E32&lt;3,ABS(E32)&lt;13),"",IF(AND(EC!E32&lt;0.5,ABS(E32)&lt;20),"",E32)))</f>
        <v/>
      </c>
      <c r="V32" s="307" t="str">
        <f>IF(ABS(F32)&lt;9,"",IF(AND(EC!F32&lt;3,ABS(F32)&lt;13),"",IF(AND(EC!F32&lt;0.5,ABS(F32)&lt;20),"",F32)))</f>
        <v/>
      </c>
      <c r="W32" s="307" t="str">
        <f>IF(ABS(G32)&lt;9,"",IF(AND(EC!G32&lt;3,ABS(G32)&lt;13),"",IF(AND(EC!G32&lt;0.5,ABS(G32)&lt;20),"",G32)))</f>
        <v/>
      </c>
      <c r="X32" s="307" t="str">
        <f>IF(ABS(H32)&lt;9,"",IF(AND(EC!H32&lt;3,ABS(H32)&lt;13),"",IF(AND(EC!H32&lt;0.5,ABS(H32)&lt;20),"",H32)))</f>
        <v/>
      </c>
      <c r="Y32" s="307" t="str">
        <f>IF(ABS(I32)&lt;9,"",IF(AND(EC!I32&lt;3,ABS(I32)&lt;13),"",IF(AND(EC!I32&lt;0.5,ABS(I32)&lt;20),"",I32)))</f>
        <v/>
      </c>
      <c r="Z32" s="307" t="str">
        <f>IF(ABS(J32)&lt;9,"",IF(AND(EC!J32&lt;3,ABS(J32)&lt;13),"",IF(AND(EC!J32&lt;0.5,ABS(J32)&lt;20),"",J32)))</f>
        <v/>
      </c>
      <c r="AA32" s="307" t="str">
        <f>IF(ABS(K32)&lt;9,"",IF(AND(EC!K32&lt;3,ABS(K32)&lt;13),"",IF(AND(EC!K32&lt;0.5,ABS(K32)&lt;20),"",K32)))</f>
        <v/>
      </c>
      <c r="AB32" s="307" t="str">
        <f>IF(ABS(L32)&lt;9,"",IF(AND(EC!L32&lt;3,ABS(L32)&lt;13),"",IF(AND(EC!L32&lt;0.5,ABS(L32)&lt;20),"",L32)))</f>
        <v/>
      </c>
      <c r="AC32" s="307" t="str">
        <f>IF(ABS(M32)&lt;9,"",IF(AND(EC!M32&lt;3,ABS(M32)&lt;13),"",IF(AND(EC!M32&lt;0.5,ABS(M32)&lt;20),"",M32)))</f>
        <v/>
      </c>
      <c r="AD32" s="308" t="str">
        <f>IF(ABS(N32)&lt;9,"",IF(AND(EC!N32&lt;3,ABS(N32)&lt;13),"",IF(AND(EC!N32&lt;0.5,ABS(N32)&lt;20),"",N32)))</f>
        <v/>
      </c>
      <c r="AE32" s="20">
        <f t="shared" si="12"/>
        <v>0</v>
      </c>
    </row>
    <row r="33" spans="1:31" ht="19.5" customHeight="1">
      <c r="A33" s="110">
        <v>29</v>
      </c>
      <c r="B33" s="203" t="s">
        <v>32</v>
      </c>
      <c r="C33" s="106"/>
      <c r="D33" s="107"/>
      <c r="E33" s="107"/>
      <c r="F33" s="107"/>
      <c r="G33" s="107"/>
      <c r="H33" s="107"/>
      <c r="I33" s="107"/>
      <c r="J33" s="107">
        <v>-7.9218110424536068</v>
      </c>
      <c r="K33" s="107"/>
      <c r="L33" s="107">
        <v>-9.0502243104107727</v>
      </c>
      <c r="M33" s="107">
        <v>-8.4869078771543336</v>
      </c>
      <c r="N33" s="108">
        <v>-2.1852819626963238</v>
      </c>
      <c r="O33" s="223">
        <f t="shared" si="13"/>
        <v>-2.1852819626963238</v>
      </c>
      <c r="P33" s="224">
        <f t="shared" si="14"/>
        <v>-9.0502243104107727</v>
      </c>
      <c r="Q33" s="297">
        <f t="shared" si="15"/>
        <v>-6.9110562981787593</v>
      </c>
      <c r="R33" s="20">
        <f t="shared" si="1"/>
        <v>4</v>
      </c>
      <c r="S33" s="306" t="str">
        <f>IF(ABS(C33)&lt;9,"",IF(AND(EC!C33&lt;3,ABS(C33)&lt;13),"",IF(AND(EC!C33&lt;0.5,ABS(C33)&lt;20),"",C33)))</f>
        <v/>
      </c>
      <c r="T33" s="307" t="str">
        <f>IF(ABS(D33)&lt;9,"",IF(AND(EC!D33&lt;3,ABS(D33)&lt;13),"",IF(AND(EC!D33&lt;0.5,ABS(D33)&lt;20),"",D33)))</f>
        <v/>
      </c>
      <c r="U33" s="307" t="str">
        <f>IF(ABS(E33)&lt;9,"",IF(AND(EC!E33&lt;3,ABS(E33)&lt;13),"",IF(AND(EC!E33&lt;0.5,ABS(E33)&lt;20),"",E33)))</f>
        <v/>
      </c>
      <c r="V33" s="307" t="str">
        <f>IF(ABS(F33)&lt;9,"",IF(AND(EC!F33&lt;3,ABS(F33)&lt;13),"",IF(AND(EC!F33&lt;0.5,ABS(F33)&lt;20),"",F33)))</f>
        <v/>
      </c>
      <c r="W33" s="307" t="str">
        <f>IF(ABS(G33)&lt;9,"",IF(AND(EC!G33&lt;3,ABS(G33)&lt;13),"",IF(AND(EC!G33&lt;0.5,ABS(G33)&lt;20),"",G33)))</f>
        <v/>
      </c>
      <c r="X33" s="307" t="str">
        <f>IF(ABS(H33)&lt;9,"",IF(AND(EC!H33&lt;3,ABS(H33)&lt;13),"",IF(AND(EC!H33&lt;0.5,ABS(H33)&lt;20),"",H33)))</f>
        <v/>
      </c>
      <c r="Y33" s="307" t="str">
        <f>IF(ABS(I33)&lt;9,"",IF(AND(EC!I33&lt;3,ABS(I33)&lt;13),"",IF(AND(EC!I33&lt;0.5,ABS(I33)&lt;20),"",I33)))</f>
        <v/>
      </c>
      <c r="Z33" s="307" t="str">
        <f>IF(ABS(J33)&lt;9,"",IF(AND(EC!J33&lt;3,ABS(J33)&lt;13),"",IF(AND(EC!J33&lt;0.5,ABS(J33)&lt;20),"",J33)))</f>
        <v/>
      </c>
      <c r="AA33" s="307" t="str">
        <f>IF(ABS(K33)&lt;9,"",IF(AND(EC!K33&lt;3,ABS(K33)&lt;13),"",IF(AND(EC!K33&lt;0.5,ABS(K33)&lt;20),"",K33)))</f>
        <v/>
      </c>
      <c r="AB33" s="307" t="str">
        <f>IF(ABS(L33)&lt;9,"",IF(AND(EC!L33&lt;3,ABS(L33)&lt;13),"",IF(AND(EC!L33&lt;0.5,ABS(L33)&lt;20),"",L33)))</f>
        <v/>
      </c>
      <c r="AC33" s="307" t="str">
        <f>IF(ABS(M33)&lt;9,"",IF(AND(EC!M33&lt;3,ABS(M33)&lt;13),"",IF(AND(EC!M33&lt;0.5,ABS(M33)&lt;20),"",M33)))</f>
        <v/>
      </c>
      <c r="AD33" s="308" t="str">
        <f>IF(ABS(N33)&lt;9,"",IF(AND(EC!N33&lt;3,ABS(N33)&lt;13),"",IF(AND(EC!N33&lt;0.5,ABS(N33)&lt;20),"",N33)))</f>
        <v/>
      </c>
      <c r="AE33" s="20">
        <f t="shared" si="12"/>
        <v>0</v>
      </c>
    </row>
    <row r="34" spans="1:31" ht="19.5" customHeight="1">
      <c r="A34" s="110">
        <v>30</v>
      </c>
      <c r="B34" s="203" t="s">
        <v>33</v>
      </c>
      <c r="C34" s="106"/>
      <c r="D34" s="107"/>
      <c r="E34" s="107"/>
      <c r="F34" s="107"/>
      <c r="G34" s="107"/>
      <c r="H34" s="107">
        <v>27.727540291503956</v>
      </c>
      <c r="I34" s="107">
        <v>-3.1175123703661152</v>
      </c>
      <c r="J34" s="107">
        <v>-3.1159738313936938</v>
      </c>
      <c r="K34" s="107">
        <v>-0.28497418309711914</v>
      </c>
      <c r="L34" s="107">
        <v>-11.32977743181827</v>
      </c>
      <c r="M34" s="107">
        <v>-5.1547982286865919</v>
      </c>
      <c r="N34" s="108">
        <v>-3.7905486959992576</v>
      </c>
      <c r="O34" s="223">
        <f t="shared" si="13"/>
        <v>27.727540291503956</v>
      </c>
      <c r="P34" s="224">
        <f t="shared" si="14"/>
        <v>-11.32977743181827</v>
      </c>
      <c r="Q34" s="297">
        <f t="shared" si="15"/>
        <v>0.13342222144898677</v>
      </c>
      <c r="R34" s="20">
        <f t="shared" si="1"/>
        <v>7</v>
      </c>
      <c r="S34" s="306" t="str">
        <f>IF(ABS(C34)&lt;9,"",IF(AND(EC!C34&lt;3,ABS(C34)&lt;13),"",IF(AND(EC!C34&lt;0.5,ABS(C34)&lt;20),"",C34)))</f>
        <v/>
      </c>
      <c r="T34" s="307" t="str">
        <f>IF(ABS(D34)&lt;9,"",IF(AND(EC!D34&lt;3,ABS(D34)&lt;13),"",IF(AND(EC!D34&lt;0.5,ABS(D34)&lt;20),"",D34)))</f>
        <v/>
      </c>
      <c r="U34" s="307" t="str">
        <f>IF(ABS(E34)&lt;9,"",IF(AND(EC!E34&lt;3,ABS(E34)&lt;13),"",IF(AND(EC!E34&lt;0.5,ABS(E34)&lt;20),"",E34)))</f>
        <v/>
      </c>
      <c r="V34" s="307" t="str">
        <f>IF(ABS(F34)&lt;9,"",IF(AND(EC!F34&lt;3,ABS(F34)&lt;13),"",IF(AND(EC!F34&lt;0.5,ABS(F34)&lt;20),"",F34)))</f>
        <v/>
      </c>
      <c r="W34" s="307" t="str">
        <f>IF(ABS(G34)&lt;9,"",IF(AND(EC!G34&lt;3,ABS(G34)&lt;13),"",IF(AND(EC!G34&lt;0.5,ABS(G34)&lt;20),"",G34)))</f>
        <v/>
      </c>
      <c r="X34" s="307">
        <f>IF(ABS(H34)&lt;9,"",IF(AND(EC!H34&lt;3,ABS(H34)&lt;13),"",IF(AND(EC!H34&lt;0.5,ABS(H34)&lt;20),"",H34)))</f>
        <v>27.727540291503956</v>
      </c>
      <c r="Y34" s="307" t="str">
        <f>IF(ABS(I34)&lt;9,"",IF(AND(EC!I34&lt;3,ABS(I34)&lt;13),"",IF(AND(EC!I34&lt;0.5,ABS(I34)&lt;20),"",I34)))</f>
        <v/>
      </c>
      <c r="Z34" s="307" t="str">
        <f>IF(ABS(J34)&lt;9,"",IF(AND(EC!J34&lt;3,ABS(J34)&lt;13),"",IF(AND(EC!J34&lt;0.5,ABS(J34)&lt;20),"",J34)))</f>
        <v/>
      </c>
      <c r="AA34" s="307" t="str">
        <f>IF(ABS(K34)&lt;9,"",IF(AND(EC!K34&lt;3,ABS(K34)&lt;13),"",IF(AND(EC!K34&lt;0.5,ABS(K34)&lt;20),"",K34)))</f>
        <v/>
      </c>
      <c r="AB34" s="307" t="str">
        <f>IF(ABS(L34)&lt;9,"",IF(AND(EC!L34&lt;3,ABS(L34)&lt;13),"",IF(AND(EC!L34&lt;0.5,ABS(L34)&lt;20),"",L34)))</f>
        <v/>
      </c>
      <c r="AC34" s="307" t="str">
        <f>IF(ABS(M34)&lt;9,"",IF(AND(EC!M34&lt;3,ABS(M34)&lt;13),"",IF(AND(EC!M34&lt;0.5,ABS(M34)&lt;20),"",M34)))</f>
        <v/>
      </c>
      <c r="AD34" s="308" t="str">
        <f>IF(ABS(N34)&lt;9,"",IF(AND(EC!N34&lt;3,ABS(N34)&lt;13),"",IF(AND(EC!N34&lt;0.5,ABS(N34)&lt;20),"",N34)))</f>
        <v/>
      </c>
      <c r="AE34" s="20">
        <f t="shared" si="12"/>
        <v>1</v>
      </c>
    </row>
    <row r="35" spans="1:31" ht="19.5" customHeight="1">
      <c r="A35" s="110">
        <v>31</v>
      </c>
      <c r="B35" s="203" t="s">
        <v>35</v>
      </c>
      <c r="C35" s="106">
        <v>-2.4359639213131707</v>
      </c>
      <c r="D35" s="107">
        <v>0.30977240639117964</v>
      </c>
      <c r="E35" s="107">
        <v>-9.5357425159568354</v>
      </c>
      <c r="F35" s="107">
        <v>-13.584271488161475</v>
      </c>
      <c r="G35" s="107">
        <v>-19.19175441001931</v>
      </c>
      <c r="H35" s="107">
        <v>-4.2889198508690107</v>
      </c>
      <c r="I35" s="107">
        <v>-3.5006055093813524</v>
      </c>
      <c r="J35" s="107">
        <v>-1.1549913438525212</v>
      </c>
      <c r="K35" s="107">
        <v>-7.9856683348007804</v>
      </c>
      <c r="L35" s="107">
        <v>-3.6204782170237153</v>
      </c>
      <c r="M35" s="107">
        <v>1.4770030969148411</v>
      </c>
      <c r="N35" s="108">
        <v>0.16854932839162809</v>
      </c>
      <c r="O35" s="223">
        <f t="shared" si="13"/>
        <v>1.4770030969148411</v>
      </c>
      <c r="P35" s="224">
        <f t="shared" si="14"/>
        <v>-19.19175441001931</v>
      </c>
      <c r="Q35" s="297">
        <f t="shared" si="15"/>
        <v>-5.2785892299733765</v>
      </c>
      <c r="R35" s="20">
        <f t="shared" si="1"/>
        <v>12</v>
      </c>
      <c r="S35" s="306" t="str">
        <f>IF(ABS(C35)&lt;9,"",IF(AND(EC!C35&lt;3,ABS(C35)&lt;13),"",IF(AND(EC!C35&lt;0.5,ABS(C35)&lt;20),"",C35)))</f>
        <v/>
      </c>
      <c r="T35" s="307" t="str">
        <f>IF(ABS(D35)&lt;9,"",IF(AND(EC!D35&lt;3,ABS(D35)&lt;13),"",IF(AND(EC!D35&lt;0.5,ABS(D35)&lt;20),"",D35)))</f>
        <v/>
      </c>
      <c r="U35" s="307" t="str">
        <f>IF(ABS(E35)&lt;9,"",IF(AND(EC!E35&lt;3,ABS(E35)&lt;13),"",IF(AND(EC!E35&lt;0.5,ABS(E35)&lt;20),"",E35)))</f>
        <v/>
      </c>
      <c r="V35" s="307">
        <f>IF(ABS(F35)&lt;9,"",IF(AND(EC!F35&lt;3,ABS(F35)&lt;13),"",IF(AND(EC!F35&lt;0.5,ABS(F35)&lt;20),"",F35)))</f>
        <v>-13.584271488161475</v>
      </c>
      <c r="W35" s="307">
        <f>IF(ABS(G35)&lt;9,"",IF(AND(EC!G35&lt;3,ABS(G35)&lt;13),"",IF(AND(EC!G35&lt;0.5,ABS(G35)&lt;20),"",G35)))</f>
        <v>-19.19175441001931</v>
      </c>
      <c r="X35" s="307" t="str">
        <f>IF(ABS(H35)&lt;9,"",IF(AND(EC!H35&lt;3,ABS(H35)&lt;13),"",IF(AND(EC!H35&lt;0.5,ABS(H35)&lt;20),"",H35)))</f>
        <v/>
      </c>
      <c r="Y35" s="307" t="str">
        <f>IF(ABS(I35)&lt;9,"",IF(AND(EC!I35&lt;3,ABS(I35)&lt;13),"",IF(AND(EC!I35&lt;0.5,ABS(I35)&lt;20),"",I35)))</f>
        <v/>
      </c>
      <c r="Z35" s="307" t="str">
        <f>IF(ABS(J35)&lt;9,"",IF(AND(EC!J35&lt;3,ABS(J35)&lt;13),"",IF(AND(EC!J35&lt;0.5,ABS(J35)&lt;20),"",J35)))</f>
        <v/>
      </c>
      <c r="AA35" s="307" t="str">
        <f>IF(ABS(K35)&lt;9,"",IF(AND(EC!K35&lt;3,ABS(K35)&lt;13),"",IF(AND(EC!K35&lt;0.5,ABS(K35)&lt;20),"",K35)))</f>
        <v/>
      </c>
      <c r="AB35" s="307" t="str">
        <f>IF(ABS(L35)&lt;9,"",IF(AND(EC!L35&lt;3,ABS(L35)&lt;13),"",IF(AND(EC!L35&lt;0.5,ABS(L35)&lt;20),"",L35)))</f>
        <v/>
      </c>
      <c r="AC35" s="307" t="str">
        <f>IF(ABS(M35)&lt;9,"",IF(AND(EC!M35&lt;3,ABS(M35)&lt;13),"",IF(AND(EC!M35&lt;0.5,ABS(M35)&lt;20),"",M35)))</f>
        <v/>
      </c>
      <c r="AD35" s="308" t="str">
        <f>IF(ABS(N35)&lt;9,"",IF(AND(EC!N35&lt;3,ABS(N35)&lt;13),"",IF(AND(EC!N35&lt;0.5,ABS(N35)&lt;20),"",N35)))</f>
        <v/>
      </c>
      <c r="AE35" s="20">
        <f t="shared" si="12"/>
        <v>2</v>
      </c>
    </row>
    <row r="36" spans="1:31" ht="19.5" customHeight="1">
      <c r="A36" s="110">
        <v>32</v>
      </c>
      <c r="B36" s="203" t="s">
        <v>36</v>
      </c>
      <c r="C36" s="107">
        <v>-5.1059534011629255</v>
      </c>
      <c r="D36" s="107">
        <v>-1.9266824006924896</v>
      </c>
      <c r="E36" s="107">
        <v>-2.8212086123253921</v>
      </c>
      <c r="F36" s="107">
        <v>-3.7001619433059374</v>
      </c>
      <c r="G36" s="107">
        <v>-4.7338012992081664</v>
      </c>
      <c r="H36" s="107">
        <v>-5.1673385703345796</v>
      </c>
      <c r="I36" s="107">
        <v>-3.8403964423995496</v>
      </c>
      <c r="J36" s="107">
        <v>-5.8823862604715185</v>
      </c>
      <c r="K36" s="107"/>
      <c r="L36" s="107">
        <v>-5.4063493710159536</v>
      </c>
      <c r="M36" s="107">
        <v>-4.2762056282859664</v>
      </c>
      <c r="N36" s="108">
        <v>-2.392220625662385</v>
      </c>
      <c r="O36" s="223">
        <f t="shared" si="13"/>
        <v>-1.9266824006924896</v>
      </c>
      <c r="P36" s="224">
        <f t="shared" si="14"/>
        <v>-5.8823862604715185</v>
      </c>
      <c r="Q36" s="297">
        <f t="shared" si="15"/>
        <v>-4.1138822322604423</v>
      </c>
      <c r="R36" s="20">
        <f t="shared" si="1"/>
        <v>11</v>
      </c>
      <c r="S36" s="306" t="str">
        <f>IF(ABS(C36)&lt;9,"",IF(AND(EC!C36&lt;3,ABS(C36)&lt;13),"",IF(AND(EC!C36&lt;0.5,ABS(C36)&lt;20),"",C36)))</f>
        <v/>
      </c>
      <c r="T36" s="307" t="str">
        <f>IF(ABS(D36)&lt;9,"",IF(AND(EC!D36&lt;3,ABS(D36)&lt;13),"",IF(AND(EC!D36&lt;0.5,ABS(D36)&lt;20),"",D36)))</f>
        <v/>
      </c>
      <c r="U36" s="307" t="str">
        <f>IF(ABS(E36)&lt;9,"",IF(AND(EC!E36&lt;3,ABS(E36)&lt;13),"",IF(AND(EC!E36&lt;0.5,ABS(E36)&lt;20),"",E36)))</f>
        <v/>
      </c>
      <c r="V36" s="307" t="str">
        <f>IF(ABS(F36)&lt;9,"",IF(AND(EC!F36&lt;3,ABS(F36)&lt;13),"",IF(AND(EC!F36&lt;0.5,ABS(F36)&lt;20),"",F36)))</f>
        <v/>
      </c>
      <c r="W36" s="307" t="str">
        <f>IF(ABS(G36)&lt;9,"",IF(AND(EC!G36&lt;3,ABS(G36)&lt;13),"",IF(AND(EC!G36&lt;0.5,ABS(G36)&lt;20),"",G36)))</f>
        <v/>
      </c>
      <c r="X36" s="307" t="str">
        <f>IF(ABS(H36)&lt;9,"",IF(AND(EC!H36&lt;3,ABS(H36)&lt;13),"",IF(AND(EC!H36&lt;0.5,ABS(H36)&lt;20),"",H36)))</f>
        <v/>
      </c>
      <c r="Y36" s="307" t="str">
        <f>IF(ABS(I36)&lt;9,"",IF(AND(EC!I36&lt;3,ABS(I36)&lt;13),"",IF(AND(EC!I36&lt;0.5,ABS(I36)&lt;20),"",I36)))</f>
        <v/>
      </c>
      <c r="Z36" s="307" t="str">
        <f>IF(ABS(J36)&lt;9,"",IF(AND(EC!J36&lt;3,ABS(J36)&lt;13),"",IF(AND(EC!J36&lt;0.5,ABS(J36)&lt;20),"",J36)))</f>
        <v/>
      </c>
      <c r="AA36" s="307" t="str">
        <f>IF(ABS(K36)&lt;9,"",IF(AND(EC!K36&lt;3,ABS(K36)&lt;13),"",IF(AND(EC!K36&lt;0.5,ABS(K36)&lt;20),"",K36)))</f>
        <v/>
      </c>
      <c r="AB36" s="307" t="str">
        <f>IF(ABS(L36)&lt;9,"",IF(AND(EC!L36&lt;3,ABS(L36)&lt;13),"",IF(AND(EC!L36&lt;0.5,ABS(L36)&lt;20),"",L36)))</f>
        <v/>
      </c>
      <c r="AC36" s="307" t="str">
        <f>IF(ABS(M36)&lt;9,"",IF(AND(EC!M36&lt;3,ABS(M36)&lt;13),"",IF(AND(EC!M36&lt;0.5,ABS(M36)&lt;20),"",M36)))</f>
        <v/>
      </c>
      <c r="AD36" s="308" t="str">
        <f>IF(ABS(N36)&lt;9,"",IF(AND(EC!N36&lt;3,ABS(N36)&lt;13),"",IF(AND(EC!N36&lt;0.5,ABS(N36)&lt;20),"",N36)))</f>
        <v/>
      </c>
      <c r="AE36" s="20">
        <f t="shared" si="12"/>
        <v>0</v>
      </c>
    </row>
    <row r="37" spans="1:31" ht="19.5" customHeight="1">
      <c r="A37" s="110">
        <v>33</v>
      </c>
      <c r="B37" s="203" t="s">
        <v>37</v>
      </c>
      <c r="C37" s="106">
        <v>1.1526344690294819</v>
      </c>
      <c r="D37" s="107">
        <v>0.83556426009107254</v>
      </c>
      <c r="E37" s="107">
        <v>1.5876966116128095</v>
      </c>
      <c r="F37" s="107">
        <v>7.9257638007358455</v>
      </c>
      <c r="G37" s="107">
        <v>-9.1928972456625644</v>
      </c>
      <c r="H37" s="107">
        <v>18.961288409203483</v>
      </c>
      <c r="I37" s="107">
        <v>17.423912725087696</v>
      </c>
      <c r="J37" s="107">
        <v>2.1531514476201381</v>
      </c>
      <c r="K37" s="107"/>
      <c r="L37" s="107">
        <v>3.5249844499550109</v>
      </c>
      <c r="M37" s="107">
        <v>-4.6295046791931886</v>
      </c>
      <c r="N37" s="108">
        <v>-2.6288769746126386</v>
      </c>
      <c r="O37" s="223">
        <f t="shared" si="13"/>
        <v>18.961288409203483</v>
      </c>
      <c r="P37" s="224">
        <f t="shared" si="14"/>
        <v>-9.1928972456625644</v>
      </c>
      <c r="Q37" s="297">
        <f t="shared" si="15"/>
        <v>3.3739742976242866</v>
      </c>
      <c r="R37" s="20">
        <f t="shared" si="1"/>
        <v>11</v>
      </c>
      <c r="S37" s="306" t="str">
        <f>IF(ABS(C37)&lt;9,"",IF(AND(EC!C37&lt;3,ABS(C37)&lt;13),"",IF(AND(EC!C37&lt;0.5,ABS(C37)&lt;20),"",C37)))</f>
        <v/>
      </c>
      <c r="T37" s="307" t="str">
        <f>IF(ABS(D37)&lt;9,"",IF(AND(EC!D37&lt;3,ABS(D37)&lt;13),"",IF(AND(EC!D37&lt;0.5,ABS(D37)&lt;20),"",D37)))</f>
        <v/>
      </c>
      <c r="U37" s="307" t="str">
        <f>IF(ABS(E37)&lt;9,"",IF(AND(EC!E37&lt;3,ABS(E37)&lt;13),"",IF(AND(EC!E37&lt;0.5,ABS(E37)&lt;20),"",E37)))</f>
        <v/>
      </c>
      <c r="V37" s="307" t="str">
        <f>IF(ABS(F37)&lt;9,"",IF(AND(EC!F37&lt;3,ABS(F37)&lt;13),"",IF(AND(EC!F37&lt;0.5,ABS(F37)&lt;20),"",F37)))</f>
        <v/>
      </c>
      <c r="W37" s="307" t="str">
        <f>IF(ABS(G37)&lt;9,"",IF(AND(EC!G37&lt;3,ABS(G37)&lt;13),"",IF(AND(EC!G37&lt;0.5,ABS(G37)&lt;20),"",G37)))</f>
        <v/>
      </c>
      <c r="X37" s="307">
        <f>IF(ABS(H37)&lt;9,"",IF(AND(EC!H37&lt;3,ABS(H37)&lt;13),"",IF(AND(EC!H37&lt;0.5,ABS(H37)&lt;20),"",H37)))</f>
        <v>18.961288409203483</v>
      </c>
      <c r="Y37" s="307">
        <f>IF(ABS(I37)&lt;9,"",IF(AND(EC!I37&lt;3,ABS(I37)&lt;13),"",IF(AND(EC!I37&lt;0.5,ABS(I37)&lt;20),"",I37)))</f>
        <v>17.423912725087696</v>
      </c>
      <c r="Z37" s="307" t="str">
        <f>IF(ABS(J37)&lt;9,"",IF(AND(EC!J37&lt;3,ABS(J37)&lt;13),"",IF(AND(EC!J37&lt;0.5,ABS(J37)&lt;20),"",J37)))</f>
        <v/>
      </c>
      <c r="AA37" s="307" t="str">
        <f>IF(ABS(K37)&lt;9,"",IF(AND(EC!K37&lt;3,ABS(K37)&lt;13),"",IF(AND(EC!K37&lt;0.5,ABS(K37)&lt;20),"",K37)))</f>
        <v/>
      </c>
      <c r="AB37" s="307" t="str">
        <f>IF(ABS(L37)&lt;9,"",IF(AND(EC!L37&lt;3,ABS(L37)&lt;13),"",IF(AND(EC!L37&lt;0.5,ABS(L37)&lt;20),"",L37)))</f>
        <v/>
      </c>
      <c r="AC37" s="307" t="str">
        <f>IF(ABS(M37)&lt;9,"",IF(AND(EC!M37&lt;3,ABS(M37)&lt;13),"",IF(AND(EC!M37&lt;0.5,ABS(M37)&lt;20),"",M37)))</f>
        <v/>
      </c>
      <c r="AD37" s="308" t="str">
        <f>IF(ABS(N37)&lt;9,"",IF(AND(EC!N37&lt;3,ABS(N37)&lt;13),"",IF(AND(EC!N37&lt;0.5,ABS(N37)&lt;20),"",N37)))</f>
        <v/>
      </c>
      <c r="AE37" s="20">
        <f t="shared" si="12"/>
        <v>2</v>
      </c>
    </row>
    <row r="38" spans="1:31" ht="19.5" customHeight="1">
      <c r="A38" s="110">
        <v>34</v>
      </c>
      <c r="B38" s="203" t="s">
        <v>38</v>
      </c>
      <c r="C38" s="106"/>
      <c r="D38" s="107"/>
      <c r="E38" s="107"/>
      <c r="F38" s="107">
        <v>-9.7775370447485653E-3</v>
      </c>
      <c r="G38" s="107">
        <v>-0.42716877712494528</v>
      </c>
      <c r="H38" s="107">
        <v>-4.2697721086330764</v>
      </c>
      <c r="I38" s="107">
        <v>-1.4641669538232704</v>
      </c>
      <c r="J38" s="107">
        <v>-10.717816821800778</v>
      </c>
      <c r="K38" s="107">
        <v>-4.1130037524993037</v>
      </c>
      <c r="L38" s="107">
        <v>-5.6591941114095778</v>
      </c>
      <c r="M38" s="107">
        <v>-6.21505579637883</v>
      </c>
      <c r="N38" s="108">
        <v>-1.1706129720500016</v>
      </c>
      <c r="O38" s="223">
        <f t="shared" si="13"/>
        <v>-9.7775370447485653E-3</v>
      </c>
      <c r="P38" s="224">
        <f t="shared" si="14"/>
        <v>-10.717816821800778</v>
      </c>
      <c r="Q38" s="297">
        <f t="shared" si="15"/>
        <v>-3.7829520923071698</v>
      </c>
      <c r="R38" s="20">
        <f t="shared" si="1"/>
        <v>9</v>
      </c>
      <c r="S38" s="306" t="str">
        <f>IF(ABS(C38)&lt;9,"",IF(AND(EC!C38&lt;3,ABS(C38)&lt;13),"",IF(AND(EC!C38&lt;0.5,ABS(C38)&lt;20),"",C38)))</f>
        <v/>
      </c>
      <c r="T38" s="307" t="str">
        <f>IF(ABS(D38)&lt;9,"",IF(AND(EC!D38&lt;3,ABS(D38)&lt;13),"",IF(AND(EC!D38&lt;0.5,ABS(D38)&lt;20),"",D38)))</f>
        <v/>
      </c>
      <c r="U38" s="307" t="str">
        <f>IF(ABS(E38)&lt;9,"",IF(AND(EC!E38&lt;3,ABS(E38)&lt;13),"",IF(AND(EC!E38&lt;0.5,ABS(E38)&lt;20),"",E38)))</f>
        <v/>
      </c>
      <c r="V38" s="307" t="str">
        <f>IF(ABS(F38)&lt;9,"",IF(AND(EC!F38&lt;3,ABS(F38)&lt;13),"",IF(AND(EC!F38&lt;0.5,ABS(F38)&lt;20),"",F38)))</f>
        <v/>
      </c>
      <c r="W38" s="307" t="str">
        <f>IF(ABS(G38)&lt;9,"",IF(AND(EC!G38&lt;3,ABS(G38)&lt;13),"",IF(AND(EC!G38&lt;0.5,ABS(G38)&lt;20),"",G38)))</f>
        <v/>
      </c>
      <c r="X38" s="307" t="str">
        <f>IF(ABS(H38)&lt;9,"",IF(AND(EC!H38&lt;3,ABS(H38)&lt;13),"",IF(AND(EC!H38&lt;0.5,ABS(H38)&lt;20),"",H38)))</f>
        <v/>
      </c>
      <c r="Y38" s="307" t="str">
        <f>IF(ABS(I38)&lt;9,"",IF(AND(EC!I38&lt;3,ABS(I38)&lt;13),"",IF(AND(EC!I38&lt;0.5,ABS(I38)&lt;20),"",I38)))</f>
        <v/>
      </c>
      <c r="Z38" s="307" t="str">
        <f>IF(ABS(J38)&lt;9,"",IF(AND(EC!J38&lt;3,ABS(J38)&lt;13),"",IF(AND(EC!J38&lt;0.5,ABS(J38)&lt;20),"",J38)))</f>
        <v/>
      </c>
      <c r="AA38" s="307" t="str">
        <f>IF(ABS(K38)&lt;9,"",IF(AND(EC!K38&lt;3,ABS(K38)&lt;13),"",IF(AND(EC!K38&lt;0.5,ABS(K38)&lt;20),"",K38)))</f>
        <v/>
      </c>
      <c r="AB38" s="307" t="str">
        <f>IF(ABS(L38)&lt;9,"",IF(AND(EC!L38&lt;3,ABS(L38)&lt;13),"",IF(AND(EC!L38&lt;0.5,ABS(L38)&lt;20),"",L38)))</f>
        <v/>
      </c>
      <c r="AC38" s="307" t="str">
        <f>IF(ABS(M38)&lt;9,"",IF(AND(EC!M38&lt;3,ABS(M38)&lt;13),"",IF(AND(EC!M38&lt;0.5,ABS(M38)&lt;20),"",M38)))</f>
        <v/>
      </c>
      <c r="AD38" s="308" t="str">
        <f>IF(ABS(N38)&lt;9,"",IF(AND(EC!N38&lt;3,ABS(N38)&lt;13),"",IF(AND(EC!N38&lt;0.5,ABS(N38)&lt;20),"",N38)))</f>
        <v/>
      </c>
      <c r="AE38" s="20">
        <f t="shared" si="12"/>
        <v>0</v>
      </c>
    </row>
    <row r="39" spans="1:31" ht="19.5" customHeight="1">
      <c r="A39" s="169">
        <v>35</v>
      </c>
      <c r="B39" s="207" t="s">
        <v>40</v>
      </c>
      <c r="C39" s="162">
        <v>-2.865371275434232</v>
      </c>
      <c r="D39" s="159">
        <v>-0.82095445532076106</v>
      </c>
      <c r="E39" s="159">
        <v>-3.7866852269058504</v>
      </c>
      <c r="F39" s="159">
        <v>-3.365584321387777</v>
      </c>
      <c r="G39" s="159">
        <v>-2.8438521299561521</v>
      </c>
      <c r="H39" s="159">
        <v>4.3852877179877439</v>
      </c>
      <c r="I39" s="159">
        <v>-1.9320528294331074</v>
      </c>
      <c r="J39" s="159">
        <v>-1.121019658326371</v>
      </c>
      <c r="K39" s="159">
        <v>4.9023764006734991</v>
      </c>
      <c r="L39" s="159">
        <v>0.66585050560926062</v>
      </c>
      <c r="M39" s="159">
        <v>1.6347458192798203</v>
      </c>
      <c r="N39" s="161">
        <v>-1.50740913741419</v>
      </c>
      <c r="O39" s="232">
        <f t="shared" si="13"/>
        <v>4.9023764006734991</v>
      </c>
      <c r="P39" s="233">
        <f t="shared" si="14"/>
        <v>-3.7866852269058504</v>
      </c>
      <c r="Q39" s="298">
        <f t="shared" si="15"/>
        <v>-0.55455571588567654</v>
      </c>
      <c r="R39" s="20">
        <f t="shared" si="1"/>
        <v>12</v>
      </c>
      <c r="S39" s="306" t="str">
        <f>IF(ABS(C39)&lt;9,"",IF(AND(EC!C39&lt;3,ABS(C39)&lt;13),"",IF(AND(EC!C39&lt;0.5,ABS(C39)&lt;20),"",C39)))</f>
        <v/>
      </c>
      <c r="T39" s="307" t="str">
        <f>IF(ABS(D39)&lt;9,"",IF(AND(EC!D39&lt;3,ABS(D39)&lt;13),"",IF(AND(EC!D39&lt;0.5,ABS(D39)&lt;20),"",D39)))</f>
        <v/>
      </c>
      <c r="U39" s="307" t="str">
        <f>IF(ABS(E39)&lt;9,"",IF(AND(EC!E39&lt;3,ABS(E39)&lt;13),"",IF(AND(EC!E39&lt;0.5,ABS(E39)&lt;20),"",E39)))</f>
        <v/>
      </c>
      <c r="V39" s="307" t="str">
        <f>IF(ABS(F39)&lt;9,"",IF(AND(EC!F39&lt;3,ABS(F39)&lt;13),"",IF(AND(EC!F39&lt;0.5,ABS(F39)&lt;20),"",F39)))</f>
        <v/>
      </c>
      <c r="W39" s="307" t="str">
        <f>IF(ABS(G39)&lt;9,"",IF(AND(EC!G39&lt;3,ABS(G39)&lt;13),"",IF(AND(EC!G39&lt;0.5,ABS(G39)&lt;20),"",G39)))</f>
        <v/>
      </c>
      <c r="X39" s="307" t="str">
        <f>IF(ABS(H39)&lt;9,"",IF(AND(EC!H39&lt;3,ABS(H39)&lt;13),"",IF(AND(EC!H39&lt;0.5,ABS(H39)&lt;20),"",H39)))</f>
        <v/>
      </c>
      <c r="Y39" s="307" t="str">
        <f>IF(ABS(I39)&lt;9,"",IF(AND(EC!I39&lt;3,ABS(I39)&lt;13),"",IF(AND(EC!I39&lt;0.5,ABS(I39)&lt;20),"",I39)))</f>
        <v/>
      </c>
      <c r="Z39" s="307" t="str">
        <f>IF(ABS(J39)&lt;9,"",IF(AND(EC!J39&lt;3,ABS(J39)&lt;13),"",IF(AND(EC!J39&lt;0.5,ABS(J39)&lt;20),"",J39)))</f>
        <v/>
      </c>
      <c r="AA39" s="307" t="str">
        <f>IF(ABS(K39)&lt;9,"",IF(AND(EC!K39&lt;3,ABS(K39)&lt;13),"",IF(AND(EC!K39&lt;0.5,ABS(K39)&lt;20),"",K39)))</f>
        <v/>
      </c>
      <c r="AB39" s="307" t="str">
        <f>IF(ABS(L39)&lt;9,"",IF(AND(EC!L39&lt;3,ABS(L39)&lt;13),"",IF(AND(EC!L39&lt;0.5,ABS(L39)&lt;20),"",L39)))</f>
        <v/>
      </c>
      <c r="AC39" s="307" t="str">
        <f>IF(ABS(M39)&lt;9,"",IF(AND(EC!M39&lt;3,ABS(M39)&lt;13),"",IF(AND(EC!M39&lt;0.5,ABS(M39)&lt;20),"",M39)))</f>
        <v/>
      </c>
      <c r="AD39" s="308" t="str">
        <f>IF(ABS(N39)&lt;9,"",IF(AND(EC!N39&lt;3,ABS(N39)&lt;13),"",IF(AND(EC!N39&lt;0.5,ABS(N39)&lt;20),"",N39)))</f>
        <v/>
      </c>
      <c r="AE39" s="20">
        <f t="shared" si="12"/>
        <v>0</v>
      </c>
    </row>
    <row r="40" spans="1:31" ht="19.5" customHeight="1">
      <c r="A40" s="97">
        <v>36</v>
      </c>
      <c r="B40" s="215" t="s">
        <v>41</v>
      </c>
      <c r="C40" s="171"/>
      <c r="D40" s="167">
        <v>-2.3403289160058875</v>
      </c>
      <c r="E40" s="167">
        <v>-1.901014630250218</v>
      </c>
      <c r="F40" s="167">
        <v>-1.949430977421309</v>
      </c>
      <c r="G40" s="167">
        <v>-1.4875761612478435</v>
      </c>
      <c r="H40" s="167">
        <v>-2.9335417286824215</v>
      </c>
      <c r="I40" s="167">
        <v>0.74526155781072723</v>
      </c>
      <c r="J40" s="167">
        <v>20.341660363662395</v>
      </c>
      <c r="K40" s="167">
        <v>0.28802137614975182</v>
      </c>
      <c r="L40" s="167">
        <v>4.4963188405462073</v>
      </c>
      <c r="M40" s="167">
        <v>-2.4942315349130904</v>
      </c>
      <c r="N40" s="168">
        <v>8.0075699178085653</v>
      </c>
      <c r="O40" s="226">
        <f t="shared" si="13"/>
        <v>20.341660363662395</v>
      </c>
      <c r="P40" s="227">
        <f t="shared" si="14"/>
        <v>-2.9335417286824215</v>
      </c>
      <c r="Q40" s="292">
        <f t="shared" si="15"/>
        <v>1.8884280097688071</v>
      </c>
      <c r="R40" s="20">
        <f t="shared" si="1"/>
        <v>11</v>
      </c>
      <c r="S40" s="306" t="str">
        <f>IF(ABS(C40)&lt;9,"",IF(AND(EC!C40&lt;3,ABS(C40)&lt;13),"",IF(AND(EC!C40&lt;0.5,ABS(C40)&lt;20),"",C40)))</f>
        <v/>
      </c>
      <c r="T40" s="307" t="str">
        <f>IF(ABS(D40)&lt;9,"",IF(AND(EC!D40&lt;3,ABS(D40)&lt;13),"",IF(AND(EC!D40&lt;0.5,ABS(D40)&lt;20),"",D40)))</f>
        <v/>
      </c>
      <c r="U40" s="307" t="str">
        <f>IF(ABS(E40)&lt;9,"",IF(AND(EC!E40&lt;3,ABS(E40)&lt;13),"",IF(AND(EC!E40&lt;0.5,ABS(E40)&lt;20),"",E40)))</f>
        <v/>
      </c>
      <c r="V40" s="307"/>
      <c r="W40" s="307"/>
      <c r="X40" s="307"/>
      <c r="Y40" s="307"/>
      <c r="Z40" s="307"/>
      <c r="AA40" s="307"/>
      <c r="AB40" s="307"/>
      <c r="AC40" s="307"/>
      <c r="AD40" s="308"/>
      <c r="AE40" s="20"/>
    </row>
    <row r="41" spans="1:31" ht="19.5" customHeight="1">
      <c r="A41" s="163">
        <v>37</v>
      </c>
      <c r="B41" s="213" t="s">
        <v>42</v>
      </c>
      <c r="C41" s="145"/>
      <c r="D41" s="145"/>
      <c r="E41" s="145"/>
      <c r="F41" s="145"/>
      <c r="G41" s="145">
        <v>-5.6084777365067247</v>
      </c>
      <c r="H41" s="145">
        <v>-0.33210072517341482</v>
      </c>
      <c r="I41" s="145">
        <v>2.8301950710898103</v>
      </c>
      <c r="J41" s="145">
        <v>0.52391044703705458</v>
      </c>
      <c r="K41" s="145">
        <v>6.6248192533023325</v>
      </c>
      <c r="L41" s="145">
        <v>1.4221722626610651</v>
      </c>
      <c r="M41" s="145">
        <v>2.7431736722846005</v>
      </c>
      <c r="N41" s="146">
        <v>1.6957450166689159</v>
      </c>
      <c r="O41" s="241">
        <f t="shared" si="13"/>
        <v>6.6248192533023325</v>
      </c>
      <c r="P41" s="239">
        <f t="shared" si="14"/>
        <v>-5.6084777365067247</v>
      </c>
      <c r="Q41" s="300">
        <f t="shared" si="15"/>
        <v>1.2374296576704549</v>
      </c>
      <c r="R41" s="20">
        <f t="shared" si="1"/>
        <v>8</v>
      </c>
      <c r="S41" s="306" t="str">
        <f>IF(ABS(C41)&lt;9,"",IF(AND(EC!C41&lt;3,ABS(C41)&lt;13),"",IF(AND(EC!C41&lt;0.5,ABS(C41)&lt;20),"",C41)))</f>
        <v/>
      </c>
      <c r="T41" s="307" t="str">
        <f>IF(ABS(D41)&lt;9,"",IF(AND(EC!D41&lt;3,ABS(D41)&lt;13),"",IF(AND(EC!D41&lt;0.5,ABS(D41)&lt;20),"",D41)))</f>
        <v/>
      </c>
      <c r="U41" s="307" t="str">
        <f>IF(ABS(E41)&lt;9,"",IF(AND(EC!E41&lt;3,ABS(E41)&lt;13),"",IF(AND(EC!E41&lt;0.5,ABS(E41)&lt;20),"",E41)))</f>
        <v/>
      </c>
      <c r="V41" s="307" t="str">
        <f>IF(ABS(F41)&lt;9,"",IF(AND(EC!F41&lt;3,ABS(F41)&lt;13),"",IF(AND(EC!F41&lt;0.5,ABS(F41)&lt;20),"",F41)))</f>
        <v/>
      </c>
      <c r="W41" s="307" t="str">
        <f>IF(ABS(G41)&lt;9,"",IF(AND(EC!G41&lt;3,ABS(G41)&lt;13),"",IF(AND(EC!G41&lt;0.5,ABS(G41)&lt;20),"",G41)))</f>
        <v/>
      </c>
      <c r="X41" s="307" t="str">
        <f>IF(ABS(H41)&lt;9,"",IF(AND(EC!H41&lt;3,ABS(H41)&lt;13),"",IF(AND(EC!H41&lt;0.5,ABS(H41)&lt;20),"",H41)))</f>
        <v/>
      </c>
      <c r="Y41" s="307" t="str">
        <f>IF(ABS(I41)&lt;9,"",IF(AND(EC!I41&lt;3,ABS(I41)&lt;13),"",IF(AND(EC!I41&lt;0.5,ABS(I41)&lt;20),"",I41)))</f>
        <v/>
      </c>
      <c r="Z41" s="307" t="str">
        <f>IF(ABS(J41)&lt;9,"",IF(AND(EC!J41&lt;3,ABS(J41)&lt;13),"",IF(AND(EC!J41&lt;0.5,ABS(J41)&lt;20),"",J41)))</f>
        <v/>
      </c>
      <c r="AA41" s="307" t="str">
        <f>IF(ABS(K41)&lt;9,"",IF(AND(EC!K41&lt;3,ABS(K41)&lt;13),"",IF(AND(EC!K41&lt;0.5,ABS(K41)&lt;20),"",K41)))</f>
        <v/>
      </c>
      <c r="AB41" s="307" t="str">
        <f>IF(ABS(L41)&lt;9,"",IF(AND(EC!L41&lt;3,ABS(L41)&lt;13),"",IF(AND(EC!L41&lt;0.5,ABS(L41)&lt;20),"",L41)))</f>
        <v/>
      </c>
      <c r="AC41" s="307" t="str">
        <f>IF(ABS(M41)&lt;9,"",IF(AND(EC!M41&lt;3,ABS(M41)&lt;13),"",IF(AND(EC!M41&lt;0.5,ABS(M41)&lt;20),"",M41)))</f>
        <v/>
      </c>
      <c r="AD41" s="308" t="str">
        <f>IF(ABS(N41)&lt;9,"",IF(AND(EC!N41&lt;3,ABS(N41)&lt;13),"",IF(AND(EC!N41&lt;0.5,ABS(N41)&lt;20),"",N41)))</f>
        <v/>
      </c>
      <c r="AE41" s="20">
        <f t="shared" ref="AE41:AE56" si="16">COUNT(S41:AD41)</f>
        <v>0</v>
      </c>
    </row>
    <row r="42" spans="1:31" ht="19.5" customHeight="1">
      <c r="A42" s="110">
        <v>38</v>
      </c>
      <c r="B42" s="203" t="s">
        <v>44</v>
      </c>
      <c r="C42" s="106">
        <v>1.5717695297246508</v>
      </c>
      <c r="D42" s="107">
        <v>-2.3831184585417176</v>
      </c>
      <c r="E42" s="107">
        <v>-7.2675599206579964</v>
      </c>
      <c r="F42" s="107">
        <v>-10.350673391348169</v>
      </c>
      <c r="G42" s="107">
        <v>-5.3932202212378968</v>
      </c>
      <c r="H42" s="107">
        <v>-5.8242160644453413</v>
      </c>
      <c r="I42" s="107">
        <v>-3.8642035824927543</v>
      </c>
      <c r="J42" s="107">
        <v>-1.3272839857920455</v>
      </c>
      <c r="K42" s="107">
        <v>3.5986551339421862</v>
      </c>
      <c r="L42" s="107">
        <v>1.794380474812199</v>
      </c>
      <c r="M42" s="107">
        <v>3.019560887167748</v>
      </c>
      <c r="N42" s="108">
        <v>4.0129015540529256</v>
      </c>
      <c r="O42" s="223">
        <f t="shared" si="13"/>
        <v>4.0129015540529256</v>
      </c>
      <c r="P42" s="224">
        <f t="shared" si="14"/>
        <v>-10.350673391348169</v>
      </c>
      <c r="Q42" s="297">
        <f t="shared" si="15"/>
        <v>-1.8677506704013502</v>
      </c>
      <c r="R42" s="20">
        <f t="shared" si="1"/>
        <v>12</v>
      </c>
      <c r="S42" s="306" t="str">
        <f>IF(ABS(C42)&lt;9,"",IF(AND(EC!C42&lt;3,ABS(C42)&lt;13),"",IF(AND(EC!C42&lt;0.5,ABS(C42)&lt;20),"",C42)))</f>
        <v/>
      </c>
      <c r="T42" s="307" t="str">
        <f>IF(ABS(D42)&lt;9,"",IF(AND(EC!D42&lt;3,ABS(D42)&lt;13),"",IF(AND(EC!D42&lt;0.5,ABS(D42)&lt;20),"",D42)))</f>
        <v/>
      </c>
      <c r="U42" s="307" t="str">
        <f>IF(ABS(E42)&lt;9,"",IF(AND(EC!E42&lt;3,ABS(E42)&lt;13),"",IF(AND(EC!E42&lt;0.5,ABS(E42)&lt;20),"",E42)))</f>
        <v/>
      </c>
      <c r="V42" s="307" t="str">
        <f>IF(ABS(F42)&lt;9,"",IF(AND(EC!F42&lt;3,ABS(F42)&lt;13),"",IF(AND(EC!F42&lt;0.5,ABS(F42)&lt;20),"",F42)))</f>
        <v/>
      </c>
      <c r="W42" s="307" t="str">
        <f>IF(ABS(G42)&lt;9,"",IF(AND(EC!G42&lt;3,ABS(G42)&lt;13),"",IF(AND(EC!G42&lt;0.5,ABS(G42)&lt;20),"",G42)))</f>
        <v/>
      </c>
      <c r="X42" s="307" t="str">
        <f>IF(ABS(H42)&lt;9,"",IF(AND(EC!H42&lt;3,ABS(H42)&lt;13),"",IF(AND(EC!H42&lt;0.5,ABS(H42)&lt;20),"",H42)))</f>
        <v/>
      </c>
      <c r="Y42" s="307" t="str">
        <f>IF(ABS(I42)&lt;9,"",IF(AND(EC!I42&lt;3,ABS(I42)&lt;13),"",IF(AND(EC!I42&lt;0.5,ABS(I42)&lt;20),"",I42)))</f>
        <v/>
      </c>
      <c r="Z42" s="307" t="str">
        <f>IF(ABS(J42)&lt;9,"",IF(AND(EC!J42&lt;3,ABS(J42)&lt;13),"",IF(AND(EC!J42&lt;0.5,ABS(J42)&lt;20),"",J42)))</f>
        <v/>
      </c>
      <c r="AA42" s="307" t="str">
        <f>IF(ABS(K42)&lt;9,"",IF(AND(EC!K42&lt;3,ABS(K42)&lt;13),"",IF(AND(EC!K42&lt;0.5,ABS(K42)&lt;20),"",K42)))</f>
        <v/>
      </c>
      <c r="AB42" s="307" t="str">
        <f>IF(ABS(L42)&lt;9,"",IF(AND(EC!L42&lt;3,ABS(L42)&lt;13),"",IF(AND(EC!L42&lt;0.5,ABS(L42)&lt;20),"",L42)))</f>
        <v/>
      </c>
      <c r="AC42" s="307" t="str">
        <f>IF(ABS(M42)&lt;9,"",IF(AND(EC!M42&lt;3,ABS(M42)&lt;13),"",IF(AND(EC!M42&lt;0.5,ABS(M42)&lt;20),"",M42)))</f>
        <v/>
      </c>
      <c r="AD42" s="308" t="str">
        <f>IF(ABS(N42)&lt;9,"",IF(AND(EC!N42&lt;3,ABS(N42)&lt;13),"",IF(AND(EC!N42&lt;0.5,ABS(N42)&lt;20),"",N42)))</f>
        <v/>
      </c>
      <c r="AE42" s="20">
        <f t="shared" si="16"/>
        <v>0</v>
      </c>
    </row>
    <row r="43" spans="1:31" ht="19.5" customHeight="1">
      <c r="A43" s="110">
        <v>39</v>
      </c>
      <c r="B43" s="203" t="s">
        <v>45</v>
      </c>
      <c r="C43" s="106">
        <v>-0.13283183389939518</v>
      </c>
      <c r="D43" s="107">
        <v>-7.2988115398014664</v>
      </c>
      <c r="E43" s="107">
        <v>0.88177266081182404</v>
      </c>
      <c r="F43" s="107">
        <v>-3.5345408985763296</v>
      </c>
      <c r="G43" s="107">
        <v>3.1341224236278915</v>
      </c>
      <c r="H43" s="107">
        <v>5.4308628966687547</v>
      </c>
      <c r="I43" s="107">
        <v>3.5035423339507599</v>
      </c>
      <c r="J43" s="107">
        <v>-0.67597289484347667</v>
      </c>
      <c r="K43" s="107">
        <v>-12.003120161775119</v>
      </c>
      <c r="L43" s="107">
        <v>-2.1971973544397088</v>
      </c>
      <c r="M43" s="107">
        <v>-2.9597304115183087</v>
      </c>
      <c r="N43" s="108">
        <v>-9.9248212741120678</v>
      </c>
      <c r="O43" s="223">
        <f>MAX(C43:M43)</f>
        <v>5.4308628966687547</v>
      </c>
      <c r="P43" s="224">
        <f>MIN(C43:M43)</f>
        <v>-12.003120161775119</v>
      </c>
      <c r="Q43" s="297">
        <f>AVERAGE(C43:M43)</f>
        <v>-1.4410822527085976</v>
      </c>
      <c r="R43" s="20">
        <f t="shared" si="1"/>
        <v>12</v>
      </c>
      <c r="S43" s="306" t="str">
        <f>IF(ABS(C43)&lt;9,"",IF(AND(EC!C43&lt;3,ABS(C43)&lt;13),"",IF(AND(EC!C43&lt;0.5,ABS(C43)&lt;20),"",C43)))</f>
        <v/>
      </c>
      <c r="T43" s="307" t="str">
        <f>IF(ABS(C43)&lt;9,"",IF(AND(EC!D43&lt;3,ABS(C43)&lt;13),"",IF(AND(EC!D43&lt;0.5,ABS(C43)&lt;20),"",C43)))</f>
        <v/>
      </c>
      <c r="U43" s="307" t="str">
        <f>IF(ABS(D43)&lt;9,"",IF(AND(EC!E43&lt;3,ABS(D43)&lt;13),"",IF(AND(EC!E43&lt;0.5,ABS(D43)&lt;20),"",D43)))</f>
        <v/>
      </c>
      <c r="V43" s="307" t="str">
        <f>IF(ABS(E43)&lt;9,"",IF(AND(EC!F43&lt;3,ABS(E43)&lt;13),"",IF(AND(EC!F43&lt;0.5,ABS(E43)&lt;20),"",E43)))</f>
        <v/>
      </c>
      <c r="W43" s="307" t="str">
        <f>IF(ABS(F43)&lt;9,"",IF(AND(EC!G43&lt;3,ABS(F43)&lt;13),"",IF(AND(EC!G43&lt;0.5,ABS(F43)&lt;20),"",F43)))</f>
        <v/>
      </c>
      <c r="X43" s="307" t="str">
        <f>IF(ABS(G43)&lt;9,"",IF(AND(EC!H43&lt;3,ABS(G43)&lt;13),"",IF(AND(EC!H43&lt;0.5,ABS(G43)&lt;20),"",G43)))</f>
        <v/>
      </c>
      <c r="Y43" s="307" t="str">
        <f>IF(ABS(H43)&lt;9,"",IF(AND(EC!I43&lt;3,ABS(H43)&lt;13),"",IF(AND(EC!I43&lt;0.5,ABS(H43)&lt;20),"",H43)))</f>
        <v/>
      </c>
      <c r="Z43" s="307" t="str">
        <f>IF(ABS(I43)&lt;9,"",IF(AND(EC!J43&lt;3,ABS(I43)&lt;13),"",IF(AND(EC!J43&lt;0.5,ABS(I43)&lt;20),"",I43)))</f>
        <v/>
      </c>
      <c r="AA43" s="307" t="str">
        <f>IF(ABS(J43)&lt;9,"",IF(AND(EC!K43&lt;3,ABS(J43)&lt;13),"",IF(AND(EC!K43&lt;0.5,ABS(J43)&lt;20),"",J43)))</f>
        <v/>
      </c>
      <c r="AB43" s="307" t="str">
        <f>IF(ABS(K43)&lt;9,"",IF(AND(EC!L43&lt;3,ABS(K43)&lt;13),"",IF(AND(EC!L43&lt;0.5,ABS(K43)&lt;20),"",K43)))</f>
        <v/>
      </c>
      <c r="AC43" s="307" t="str">
        <f>IF(ABS(L43)&lt;9,"",IF(AND(EC!M43&lt;3,ABS(L43)&lt;13),"",IF(AND(EC!M43&lt;0.5,ABS(L43)&lt;20),"",L43)))</f>
        <v/>
      </c>
      <c r="AD43" s="308" t="str">
        <f>IF(ABS(M43)&lt;9,"",IF(AND(EC!N43&lt;3,ABS(M43)&lt;13),"",IF(AND(EC!N43&lt;0.5,ABS(M43)&lt;20),"",M43)))</f>
        <v/>
      </c>
      <c r="AE43" s="20">
        <f t="shared" si="16"/>
        <v>0</v>
      </c>
    </row>
    <row r="44" spans="1:31" ht="19.5" customHeight="1">
      <c r="A44" s="110">
        <v>40</v>
      </c>
      <c r="B44" s="203" t="s">
        <v>46</v>
      </c>
      <c r="C44" s="106"/>
      <c r="D44" s="107"/>
      <c r="E44" s="107"/>
      <c r="F44" s="107"/>
      <c r="G44" s="107"/>
      <c r="H44" s="107"/>
      <c r="I44" s="107">
        <v>0.22304013281503152</v>
      </c>
      <c r="J44" s="107">
        <v>-0.4602423676031735</v>
      </c>
      <c r="K44" s="107">
        <v>8.1023525786104944</v>
      </c>
      <c r="L44" s="107">
        <v>12.083081835367688</v>
      </c>
      <c r="M44" s="107">
        <v>10.742609728333733</v>
      </c>
      <c r="N44" s="108">
        <v>7.0624762717670269</v>
      </c>
      <c r="O44" s="223">
        <f t="shared" ref="O44:O51" si="17">MAX(C44:N44)</f>
        <v>12.083081835367688</v>
      </c>
      <c r="P44" s="224">
        <f t="shared" ref="P44:P51" si="18">MIN(C44:N44)</f>
        <v>-0.4602423676031735</v>
      </c>
      <c r="Q44" s="297">
        <f t="shared" ref="Q44:Q51" si="19">AVERAGE(C44:N44)</f>
        <v>6.2922196965484671</v>
      </c>
      <c r="R44" s="20">
        <f t="shared" si="1"/>
        <v>6</v>
      </c>
      <c r="S44" s="306" t="str">
        <f>IF(ABS(C44)&lt;9,"",IF(AND(EC!C44&lt;3,ABS(C44)&lt;13),"",IF(AND(EC!C44&lt;0.5,ABS(C44)&lt;20),"",C44)))</f>
        <v/>
      </c>
      <c r="T44" s="307" t="str">
        <f>IF(ABS(D44)&lt;9,"",IF(AND(EC!D44&lt;3,ABS(D44)&lt;13),"",IF(AND(EC!D44&lt;0.5,ABS(D44)&lt;20),"",D44)))</f>
        <v/>
      </c>
      <c r="U44" s="307" t="str">
        <f>IF(ABS(E44)&lt;9,"",IF(AND(EC!E44&lt;3,ABS(E44)&lt;13),"",IF(AND(EC!E44&lt;0.5,ABS(E44)&lt;20),"",E44)))</f>
        <v/>
      </c>
      <c r="V44" s="307" t="str">
        <f>IF(ABS(F44)&lt;9,"",IF(AND(EC!F44&lt;3,ABS(F44)&lt;13),"",IF(AND(EC!F44&lt;0.5,ABS(F44)&lt;20),"",F44)))</f>
        <v/>
      </c>
      <c r="W44" s="307" t="str">
        <f>IF(ABS(G44)&lt;9,"",IF(AND(EC!G44&lt;3,ABS(G44)&lt;13),"",IF(AND(EC!G44&lt;0.5,ABS(G44)&lt;20),"",G44)))</f>
        <v/>
      </c>
      <c r="X44" s="307" t="str">
        <f>IF(ABS(H44)&lt;9,"",IF(AND(EC!H44&lt;3,ABS(H44)&lt;13),"",IF(AND(EC!H44&lt;0.5,ABS(H44)&lt;20),"",H44)))</f>
        <v/>
      </c>
      <c r="Y44" s="307" t="str">
        <f>IF(ABS(I44)&lt;9,"",IF(AND(EC!I44&lt;3,ABS(I44)&lt;13),"",IF(AND(EC!I44&lt;0.5,ABS(I44)&lt;20),"",I44)))</f>
        <v/>
      </c>
      <c r="Z44" s="307" t="str">
        <f>IF(ABS(J44)&lt;9,"",IF(AND(EC!J44&lt;3,ABS(J44)&lt;13),"",IF(AND(EC!J44&lt;0.5,ABS(J44)&lt;20),"",J44)))</f>
        <v/>
      </c>
      <c r="AA44" s="307" t="str">
        <f>IF(ABS(K44)&lt;9,"",IF(AND(EC!K44&lt;3,ABS(K44)&lt;13),"",IF(AND(EC!K44&lt;0.5,ABS(K44)&lt;20),"",K44)))</f>
        <v/>
      </c>
      <c r="AB44" s="307" t="str">
        <f>IF(ABS(L44)&lt;9,"",IF(AND(EC!L44&lt;3,ABS(L44)&lt;13),"",IF(AND(EC!L44&lt;0.5,ABS(L44)&lt;20),"",L44)))</f>
        <v/>
      </c>
      <c r="AC44" s="307">
        <f>IF(ABS(M44)&lt;9,"",IF(AND(EC!M44&lt;3,ABS(M44)&lt;13),"",IF(AND(EC!M44&lt;0.5,ABS(M44)&lt;20),"",M44)))</f>
        <v>10.742609728333733</v>
      </c>
      <c r="AD44" s="308" t="str">
        <f>IF(ABS(N44)&lt;9,"",IF(AND(EC!N44&lt;3,ABS(N44)&lt;13),"",IF(AND(EC!N44&lt;0.5,ABS(N44)&lt;20),"",N44)))</f>
        <v/>
      </c>
      <c r="AE44" s="20">
        <f t="shared" si="16"/>
        <v>1</v>
      </c>
    </row>
    <row r="45" spans="1:31" ht="19.5" customHeight="1">
      <c r="A45" s="110">
        <v>41</v>
      </c>
      <c r="B45" s="203" t="s">
        <v>47</v>
      </c>
      <c r="C45" s="107"/>
      <c r="D45" s="107"/>
      <c r="E45" s="107"/>
      <c r="F45" s="107"/>
      <c r="G45" s="301">
        <v>-2.945450664863273</v>
      </c>
      <c r="H45" s="302">
        <v>-0.35437768594779645</v>
      </c>
      <c r="I45" s="107">
        <v>-2.9186507380720297</v>
      </c>
      <c r="J45" s="107">
        <v>8.289762541290683</v>
      </c>
      <c r="K45" s="107">
        <v>7.2270229221203284</v>
      </c>
      <c r="L45" s="107">
        <v>7.752037859597932</v>
      </c>
      <c r="M45" s="107">
        <v>-2.9475241291548802</v>
      </c>
      <c r="N45" s="108">
        <v>-1.2976735459652291</v>
      </c>
      <c r="O45" s="223">
        <f t="shared" si="17"/>
        <v>8.289762541290683</v>
      </c>
      <c r="P45" s="224">
        <f t="shared" si="18"/>
        <v>-2.9475241291548802</v>
      </c>
      <c r="Q45" s="297">
        <f t="shared" si="19"/>
        <v>1.6006433198757168</v>
      </c>
      <c r="R45" s="20">
        <f t="shared" si="1"/>
        <v>8</v>
      </c>
      <c r="S45" s="306" t="str">
        <f>IF(ABS(C45)&lt;9,"",IF(AND(EC!C45&lt;3,ABS(C45)&lt;13),"",IF(AND(EC!C45&lt;0.5,ABS(C45)&lt;20),"",C45)))</f>
        <v/>
      </c>
      <c r="T45" s="307" t="str">
        <f>IF(ABS(D45)&lt;9,"",IF(AND(EC!D45&lt;3,ABS(D45)&lt;13),"",IF(AND(EC!D45&lt;0.5,ABS(D45)&lt;20),"",D45)))</f>
        <v/>
      </c>
      <c r="U45" s="307" t="str">
        <f>IF(ABS(E45)&lt;9,"",IF(AND(EC!E45&lt;3,ABS(E45)&lt;13),"",IF(AND(EC!E45&lt;0.5,ABS(E45)&lt;20),"",E45)))</f>
        <v/>
      </c>
      <c r="V45" s="307" t="str">
        <f>IF(ABS(F45)&lt;9,"",IF(AND(EC!F45&lt;3,ABS(F45)&lt;13),"",IF(AND(EC!F45&lt;0.5,ABS(F45)&lt;20),"",F45)))</f>
        <v/>
      </c>
      <c r="W45" s="307" t="str">
        <f>IF(ABS(G45)&lt;9,"",IF(AND(EC!G45&lt;3,ABS(G45)&lt;13),"",IF(AND(EC!G45&lt;0.5,ABS(G45)&lt;20),"",G45)))</f>
        <v/>
      </c>
      <c r="X45" s="307" t="str">
        <f>IF(ABS(H45)&lt;9,"",IF(AND(EC!H45&lt;3,ABS(H45)&lt;13),"",IF(AND(EC!H45&lt;0.5,ABS(H45)&lt;20),"",H45)))</f>
        <v/>
      </c>
      <c r="Y45" s="307" t="str">
        <f>IF(ABS(I45)&lt;9,"",IF(AND(EC!I45&lt;3,ABS(I45)&lt;13),"",IF(AND(EC!I45&lt;0.5,ABS(I45)&lt;20),"",I45)))</f>
        <v/>
      </c>
      <c r="Z45" s="307" t="str">
        <f>IF(ABS(J45)&lt;9,"",IF(AND(EC!J45&lt;3,ABS(J45)&lt;13),"",IF(AND(EC!J45&lt;0.5,ABS(J45)&lt;20),"",J45)))</f>
        <v/>
      </c>
      <c r="AA45" s="307" t="str">
        <f>IF(ABS(K45)&lt;9,"",IF(AND(EC!K45&lt;3,ABS(K45)&lt;13),"",IF(AND(EC!K45&lt;0.5,ABS(K45)&lt;20),"",K45)))</f>
        <v/>
      </c>
      <c r="AB45" s="307" t="str">
        <f>IF(ABS(L45)&lt;9,"",IF(AND(EC!L45&lt;3,ABS(L45)&lt;13),"",IF(AND(EC!L45&lt;0.5,ABS(L45)&lt;20),"",L45)))</f>
        <v/>
      </c>
      <c r="AC45" s="307" t="str">
        <f>IF(ABS(M45)&lt;9,"",IF(AND(EC!M45&lt;3,ABS(M45)&lt;13),"",IF(AND(EC!M45&lt;0.5,ABS(M45)&lt;20),"",M45)))</f>
        <v/>
      </c>
      <c r="AD45" s="308" t="str">
        <f>IF(ABS(N45)&lt;9,"",IF(AND(EC!N45&lt;3,ABS(N45)&lt;13),"",IF(AND(EC!N45&lt;0.5,ABS(N45)&lt;20),"",N45)))</f>
        <v/>
      </c>
      <c r="AE45" s="20">
        <f t="shared" si="16"/>
        <v>0</v>
      </c>
    </row>
    <row r="46" spans="1:31" ht="19.5" customHeight="1">
      <c r="A46" s="124">
        <v>42</v>
      </c>
      <c r="B46" s="207" t="s">
        <v>49</v>
      </c>
      <c r="C46" s="162">
        <v>3.0427909671423174</v>
      </c>
      <c r="D46" s="159">
        <v>0.94102157780662066</v>
      </c>
      <c r="E46" s="159">
        <v>1.9468557231680157</v>
      </c>
      <c r="F46" s="159">
        <v>-2.7470152195809621</v>
      </c>
      <c r="G46" s="159">
        <v>-0.48248722238435021</v>
      </c>
      <c r="H46" s="159">
        <v>3.1553048847155294</v>
      </c>
      <c r="I46" s="159">
        <v>10.803451315316824</v>
      </c>
      <c r="J46" s="159">
        <v>10.466504831804935</v>
      </c>
      <c r="K46" s="159">
        <v>6.0530652326280796</v>
      </c>
      <c r="L46" s="159">
        <v>19.757985119484118</v>
      </c>
      <c r="M46" s="159">
        <v>14.281257626823949</v>
      </c>
      <c r="N46" s="161">
        <v>-5.7470310714268731</v>
      </c>
      <c r="O46" s="232">
        <f t="shared" si="17"/>
        <v>19.757985119484118</v>
      </c>
      <c r="P46" s="233">
        <f t="shared" si="18"/>
        <v>-5.7470310714268731</v>
      </c>
      <c r="Q46" s="298">
        <f t="shared" si="19"/>
        <v>5.1226419804581838</v>
      </c>
      <c r="R46" s="20">
        <f t="shared" si="1"/>
        <v>12</v>
      </c>
      <c r="S46" s="306" t="str">
        <f>IF(ABS(C46)&lt;9,"",IF(AND(EC!C46&lt;3,ABS(C46)&lt;13),"",IF(AND(EC!C46&lt;0.5,ABS(C46)&lt;20),"",C46)))</f>
        <v/>
      </c>
      <c r="T46" s="307" t="str">
        <f>IF(ABS(D46)&lt;9,"",IF(AND(EC!D46&lt;3,ABS(D46)&lt;13),"",IF(AND(EC!D46&lt;0.5,ABS(D46)&lt;20),"",D46)))</f>
        <v/>
      </c>
      <c r="U46" s="307" t="str">
        <f>IF(ABS(E46)&lt;9,"",IF(AND(EC!E46&lt;3,ABS(E46)&lt;13),"",IF(AND(EC!E46&lt;0.5,ABS(E46)&lt;20),"",E46)))</f>
        <v/>
      </c>
      <c r="V46" s="307" t="str">
        <f>IF(ABS(F46)&lt;9,"",IF(AND(EC!F46&lt;3,ABS(F46)&lt;13),"",IF(AND(EC!F46&lt;0.5,ABS(F46)&lt;20),"",F46)))</f>
        <v/>
      </c>
      <c r="W46" s="307" t="str">
        <f>IF(ABS(G46)&lt;9,"",IF(AND(EC!G46&lt;3,ABS(G46)&lt;13),"",IF(AND(EC!G46&lt;0.5,ABS(G46)&lt;20),"",G46)))</f>
        <v/>
      </c>
      <c r="X46" s="307" t="str">
        <f>IF(ABS(H46)&lt;9,"",IF(AND(EC!H46&lt;3,ABS(H46)&lt;13),"",IF(AND(EC!H46&lt;0.5,ABS(H46)&lt;20),"",H46)))</f>
        <v/>
      </c>
      <c r="Y46" s="307" t="str">
        <f>IF(ABS(I46)&lt;9,"",IF(AND(EC!I46&lt;3,ABS(I46)&lt;13),"",IF(AND(EC!I46&lt;0.5,ABS(I46)&lt;20),"",I46)))</f>
        <v/>
      </c>
      <c r="Z46" s="307" t="str">
        <f>IF(ABS(J46)&lt;9,"",IF(AND(EC!J46&lt;3,ABS(J46)&lt;13),"",IF(AND(EC!J46&lt;0.5,ABS(J46)&lt;20),"",J46)))</f>
        <v/>
      </c>
      <c r="AA46" s="307" t="str">
        <f>IF(ABS(K46)&lt;9,"",IF(AND(EC!K46&lt;3,ABS(K46)&lt;13),"",IF(AND(EC!K46&lt;0.5,ABS(K46)&lt;20),"",K46)))</f>
        <v/>
      </c>
      <c r="AB46" s="307">
        <f>IF(ABS(L46)&lt;9,"",IF(AND(EC!L46&lt;3,ABS(L46)&lt;13),"",IF(AND(EC!L46&lt;0.5,ABS(L46)&lt;20),"",L46)))</f>
        <v>19.757985119484118</v>
      </c>
      <c r="AC46" s="307">
        <f>IF(ABS(M46)&lt;9,"",IF(AND(EC!M46&lt;3,ABS(M46)&lt;13),"",IF(AND(EC!M46&lt;0.5,ABS(M46)&lt;20),"",M46)))</f>
        <v>14.281257626823949</v>
      </c>
      <c r="AD46" s="308" t="str">
        <f>IF(ABS(N46)&lt;9,"",IF(AND(EC!N46&lt;3,ABS(N46)&lt;13),"",IF(AND(EC!N46&lt;0.5,ABS(N46)&lt;20),"",N46)))</f>
        <v/>
      </c>
      <c r="AE46" s="20">
        <f t="shared" si="16"/>
        <v>2</v>
      </c>
    </row>
    <row r="47" spans="1:31" ht="19.5" customHeight="1">
      <c r="A47" s="163">
        <v>43</v>
      </c>
      <c r="B47" s="215" t="s">
        <v>51</v>
      </c>
      <c r="C47" s="109">
        <v>-2.4225014811182191</v>
      </c>
      <c r="D47" s="167">
        <v>1.0536896626320427</v>
      </c>
      <c r="E47" s="167">
        <v>2.4154779460275217</v>
      </c>
      <c r="F47" s="167">
        <v>6.798981056698028</v>
      </c>
      <c r="G47" s="167">
        <v>0.68836046359094027</v>
      </c>
      <c r="H47" s="167">
        <v>-0.44912978034446471</v>
      </c>
      <c r="I47" s="167">
        <v>-1.7247205647277488</v>
      </c>
      <c r="J47" s="167">
        <v>-2.5114240851546556</v>
      </c>
      <c r="K47" s="167">
        <v>0.65867241033125723</v>
      </c>
      <c r="L47" s="167">
        <v>-1.3707745529613082</v>
      </c>
      <c r="M47" s="167">
        <v>-0.85703543233297153</v>
      </c>
      <c r="N47" s="168">
        <v>-1.0061183281173309</v>
      </c>
      <c r="O47" s="226">
        <f t="shared" si="17"/>
        <v>6.798981056698028</v>
      </c>
      <c r="P47" s="227">
        <f t="shared" si="18"/>
        <v>-2.5114240851546556</v>
      </c>
      <c r="Q47" s="292">
        <f t="shared" si="19"/>
        <v>0.1061231095435911</v>
      </c>
      <c r="R47" s="20">
        <f t="shared" si="1"/>
        <v>12</v>
      </c>
      <c r="S47" s="306" t="str">
        <f>IF(ABS(C47)&lt;9,"",IF(AND(EC!C47&lt;3,ABS(C47)&lt;13),"",IF(AND(EC!C47&lt;0.5,ABS(C47)&lt;20),"",C47)))</f>
        <v/>
      </c>
      <c r="T47" s="307" t="str">
        <f>IF(ABS(D47)&lt;9,"",IF(AND(EC!D47&lt;3,ABS(D47)&lt;13),"",IF(AND(EC!D47&lt;0.5,ABS(D47)&lt;20),"",D47)))</f>
        <v/>
      </c>
      <c r="U47" s="307" t="str">
        <f>IF(ABS(E47)&lt;9,"",IF(AND(EC!E47&lt;3,ABS(E47)&lt;13),"",IF(AND(EC!E47&lt;0.5,ABS(E47)&lt;20),"",E47)))</f>
        <v/>
      </c>
      <c r="V47" s="307" t="str">
        <f>IF(ABS(F47)&lt;9,"",IF(AND(EC!F47&lt;3,ABS(F47)&lt;13),"",IF(AND(EC!F47&lt;0.5,ABS(F47)&lt;20),"",F47)))</f>
        <v/>
      </c>
      <c r="W47" s="307" t="str">
        <f>IF(ABS(G47)&lt;9,"",IF(AND(EC!G47&lt;3,ABS(G47)&lt;13),"",IF(AND(EC!G47&lt;0.5,ABS(G47)&lt;20),"",G47)))</f>
        <v/>
      </c>
      <c r="X47" s="307" t="str">
        <f>IF(ABS(H47)&lt;9,"",IF(AND(EC!H47&lt;3,ABS(H47)&lt;13),"",IF(AND(EC!H47&lt;0.5,ABS(H47)&lt;20),"",H47)))</f>
        <v/>
      </c>
      <c r="Y47" s="307" t="str">
        <f>IF(ABS(I47)&lt;9,"",IF(AND(EC!I47&lt;3,ABS(I47)&lt;13),"",IF(AND(EC!I47&lt;0.5,ABS(I47)&lt;20),"",I47)))</f>
        <v/>
      </c>
      <c r="Z47" s="307" t="str">
        <f>IF(ABS(J47)&lt;9,"",IF(AND(EC!J47&lt;3,ABS(J47)&lt;13),"",IF(AND(EC!J47&lt;0.5,ABS(J47)&lt;20),"",J47)))</f>
        <v/>
      </c>
      <c r="AA47" s="307" t="str">
        <f>IF(ABS(K47)&lt;9,"",IF(AND(EC!K47&lt;3,ABS(K47)&lt;13),"",IF(AND(EC!K47&lt;0.5,ABS(K47)&lt;20),"",K47)))</f>
        <v/>
      </c>
      <c r="AB47" s="307" t="str">
        <f>IF(ABS(L47)&lt;9,"",IF(AND(EC!L47&lt;3,ABS(L47)&lt;13),"",IF(AND(EC!L47&lt;0.5,ABS(L47)&lt;20),"",L47)))</f>
        <v/>
      </c>
      <c r="AC47" s="307" t="str">
        <f>IF(ABS(M47)&lt;9,"",IF(AND(EC!M47&lt;3,ABS(M47)&lt;13),"",IF(AND(EC!M47&lt;0.5,ABS(M47)&lt;20),"",M47)))</f>
        <v/>
      </c>
      <c r="AD47" s="308" t="str">
        <f>IF(ABS(N47)&lt;9,"",IF(AND(EC!N47&lt;3,ABS(N47)&lt;13),"",IF(AND(EC!N47&lt;0.5,ABS(N47)&lt;20),"",N47)))</f>
        <v/>
      </c>
      <c r="AE47" s="20">
        <f t="shared" si="16"/>
        <v>0</v>
      </c>
    </row>
    <row r="48" spans="1:31" ht="19.5" customHeight="1">
      <c r="A48" s="110">
        <v>44</v>
      </c>
      <c r="B48" s="203" t="s">
        <v>52</v>
      </c>
      <c r="C48" s="106">
        <v>-1.1302813967652214</v>
      </c>
      <c r="D48" s="107">
        <v>-8.2161499731207481</v>
      </c>
      <c r="E48" s="107">
        <v>1.0740637428274027</v>
      </c>
      <c r="F48" s="107">
        <v>0.35419045975620062</v>
      </c>
      <c r="G48" s="107">
        <v>0.32166465474450578</v>
      </c>
      <c r="H48" s="107">
        <v>-1.1316812235310663</v>
      </c>
      <c r="I48" s="107">
        <v>3.2965665275634746</v>
      </c>
      <c r="J48" s="107">
        <v>5.5677070743223931</v>
      </c>
      <c r="K48" s="107">
        <v>5.4910088487421698</v>
      </c>
      <c r="L48" s="107">
        <v>5.82333661501794</v>
      </c>
      <c r="M48" s="107">
        <v>0.91884159654572994</v>
      </c>
      <c r="N48" s="108">
        <v>2.1200267279425193</v>
      </c>
      <c r="O48" s="241">
        <f t="shared" si="17"/>
        <v>5.82333661501794</v>
      </c>
      <c r="P48" s="239">
        <f t="shared" si="18"/>
        <v>-8.2161499731207481</v>
      </c>
      <c r="Q48" s="300">
        <f t="shared" si="19"/>
        <v>1.2074411378371084</v>
      </c>
      <c r="R48" s="20">
        <f t="shared" si="1"/>
        <v>12</v>
      </c>
      <c r="S48" s="306" t="str">
        <f>IF(ABS(C48)&lt;9,"",IF(AND(EC!C48&lt;3,ABS(C48)&lt;13),"",IF(AND(EC!C48&lt;0.5,ABS(C48)&lt;20),"",C48)))</f>
        <v/>
      </c>
      <c r="T48" s="307" t="str">
        <f>IF(ABS(D48)&lt;9,"",IF(AND(EC!D48&lt;3,ABS(D48)&lt;13),"",IF(AND(EC!D48&lt;0.5,ABS(D48)&lt;20),"",D48)))</f>
        <v/>
      </c>
      <c r="U48" s="307" t="str">
        <f>IF(ABS(E48)&lt;9,"",IF(AND(EC!E48&lt;3,ABS(E48)&lt;13),"",IF(AND(EC!E48&lt;0.5,ABS(E48)&lt;20),"",E48)))</f>
        <v/>
      </c>
      <c r="V48" s="307" t="str">
        <f>IF(ABS(F48)&lt;9,"",IF(AND(EC!F48&lt;3,ABS(F48)&lt;13),"",IF(AND(EC!F48&lt;0.5,ABS(F48)&lt;20),"",F48)))</f>
        <v/>
      </c>
      <c r="W48" s="307" t="str">
        <f>IF(ABS(G48)&lt;9,"",IF(AND(EC!G48&lt;3,ABS(G48)&lt;13),"",IF(AND(EC!G48&lt;0.5,ABS(G48)&lt;20),"",G48)))</f>
        <v/>
      </c>
      <c r="X48" s="307" t="str">
        <f>IF(ABS(H48)&lt;9,"",IF(AND(EC!H48&lt;3,ABS(H48)&lt;13),"",IF(AND(EC!H48&lt;0.5,ABS(H48)&lt;20),"",H48)))</f>
        <v/>
      </c>
      <c r="Y48" s="307" t="str">
        <f>IF(ABS(I48)&lt;9,"",IF(AND(EC!I48&lt;3,ABS(I48)&lt;13),"",IF(AND(EC!I48&lt;0.5,ABS(I48)&lt;20),"",I48)))</f>
        <v/>
      </c>
      <c r="Z48" s="307" t="str">
        <f>IF(ABS(J48)&lt;9,"",IF(AND(EC!J48&lt;3,ABS(J48)&lt;13),"",IF(AND(EC!J48&lt;0.5,ABS(J48)&lt;20),"",J48)))</f>
        <v/>
      </c>
      <c r="AA48" s="307" t="str">
        <f>IF(ABS(K48)&lt;9,"",IF(AND(EC!K48&lt;3,ABS(K48)&lt;13),"",IF(AND(EC!K48&lt;0.5,ABS(K48)&lt;20),"",K48)))</f>
        <v/>
      </c>
      <c r="AB48" s="307" t="str">
        <f>IF(ABS(L48)&lt;9,"",IF(AND(EC!L48&lt;3,ABS(L48)&lt;13),"",IF(AND(EC!L48&lt;0.5,ABS(L48)&lt;20),"",L48)))</f>
        <v/>
      </c>
      <c r="AC48" s="307" t="str">
        <f>IF(ABS(M48)&lt;9,"",IF(AND(EC!M48&lt;3,ABS(M48)&lt;13),"",IF(AND(EC!M48&lt;0.5,ABS(M48)&lt;20),"",M48)))</f>
        <v/>
      </c>
      <c r="AD48" s="308" t="str">
        <f>IF(ABS(N48)&lt;9,"",IF(AND(EC!N48&lt;3,ABS(N48)&lt;13),"",IF(AND(EC!N48&lt;0.5,ABS(N48)&lt;20),"",N48)))</f>
        <v/>
      </c>
      <c r="AE48" s="20">
        <f t="shared" si="16"/>
        <v>0</v>
      </c>
    </row>
    <row r="49" spans="1:31" ht="19.5" customHeight="1">
      <c r="A49" s="110">
        <v>45</v>
      </c>
      <c r="B49" s="203" t="s">
        <v>54</v>
      </c>
      <c r="C49" s="106">
        <v>-1.5402348318643673</v>
      </c>
      <c r="D49" s="107">
        <v>-5.7310494601319784</v>
      </c>
      <c r="E49" s="107">
        <v>-1.9686723694093162</v>
      </c>
      <c r="F49" s="107">
        <v>-5.4138833535537216</v>
      </c>
      <c r="G49" s="107">
        <v>-2.7360510186520273</v>
      </c>
      <c r="H49" s="107">
        <v>-2.2095065959765576</v>
      </c>
      <c r="I49" s="107">
        <v>-2.6966330005459005</v>
      </c>
      <c r="J49" s="107">
        <v>-3.3235428880094844</v>
      </c>
      <c r="K49" s="107">
        <v>2.4802465070014779</v>
      </c>
      <c r="L49" s="107">
        <v>3.9665098309053599</v>
      </c>
      <c r="M49" s="107">
        <v>-1.2753056173702338E-2</v>
      </c>
      <c r="N49" s="108">
        <v>-1.0822564528719252</v>
      </c>
      <c r="O49" s="223">
        <f t="shared" si="17"/>
        <v>3.9665098309053599</v>
      </c>
      <c r="P49" s="224">
        <f t="shared" si="18"/>
        <v>-5.7310494601319784</v>
      </c>
      <c r="Q49" s="297">
        <f t="shared" si="19"/>
        <v>-1.6889855574401789</v>
      </c>
      <c r="R49" s="20">
        <f t="shared" si="1"/>
        <v>12</v>
      </c>
      <c r="S49" s="306" t="str">
        <f>IF(ABS(C49)&lt;9,"",IF(AND(EC!C49&lt;3,ABS(C49)&lt;13),"",IF(AND(EC!C49&lt;0.5,ABS(C49)&lt;20),"",C49)))</f>
        <v/>
      </c>
      <c r="T49" s="307" t="str">
        <f>IF(ABS(D49)&lt;9,"",IF(AND(EC!D49&lt;3,ABS(D49)&lt;13),"",IF(AND(EC!D49&lt;0.5,ABS(D49)&lt;20),"",D49)))</f>
        <v/>
      </c>
      <c r="U49" s="307" t="str">
        <f>IF(ABS(E49)&lt;9,"",IF(AND(EC!E49&lt;3,ABS(E49)&lt;13),"",IF(AND(EC!E49&lt;0.5,ABS(E49)&lt;20),"",E49)))</f>
        <v/>
      </c>
      <c r="V49" s="307" t="str">
        <f>IF(ABS(F49)&lt;9,"",IF(AND(EC!F49&lt;3,ABS(F49)&lt;13),"",IF(AND(EC!F49&lt;0.5,ABS(F49)&lt;20),"",F49)))</f>
        <v/>
      </c>
      <c r="W49" s="307" t="str">
        <f>IF(ABS(G49)&lt;9,"",IF(AND(EC!G49&lt;3,ABS(G49)&lt;13),"",IF(AND(EC!G49&lt;0.5,ABS(G49)&lt;20),"",G49)))</f>
        <v/>
      </c>
      <c r="X49" s="307" t="str">
        <f>IF(ABS(H49)&lt;9,"",IF(AND(EC!H49&lt;3,ABS(H49)&lt;13),"",IF(AND(EC!H49&lt;0.5,ABS(H49)&lt;20),"",H49)))</f>
        <v/>
      </c>
      <c r="Y49" s="307" t="str">
        <f>IF(ABS(I49)&lt;9,"",IF(AND(EC!I49&lt;3,ABS(I49)&lt;13),"",IF(AND(EC!I49&lt;0.5,ABS(I49)&lt;20),"",I49)))</f>
        <v/>
      </c>
      <c r="Z49" s="307" t="str">
        <f>IF(ABS(J49)&lt;9,"",IF(AND(EC!J49&lt;3,ABS(J49)&lt;13),"",IF(AND(EC!J49&lt;0.5,ABS(J49)&lt;20),"",J49)))</f>
        <v/>
      </c>
      <c r="AA49" s="307" t="str">
        <f>IF(ABS(K49)&lt;9,"",IF(AND(EC!K49&lt;3,ABS(K49)&lt;13),"",IF(AND(EC!K49&lt;0.5,ABS(K49)&lt;20),"",K49)))</f>
        <v/>
      </c>
      <c r="AB49" s="307" t="str">
        <f>IF(ABS(L49)&lt;9,"",IF(AND(EC!L49&lt;3,ABS(L49)&lt;13),"",IF(AND(EC!L49&lt;0.5,ABS(L49)&lt;20),"",L49)))</f>
        <v/>
      </c>
      <c r="AC49" s="307" t="str">
        <f>IF(ABS(M49)&lt;9,"",IF(AND(EC!M49&lt;3,ABS(M49)&lt;13),"",IF(AND(EC!M49&lt;0.5,ABS(M49)&lt;20),"",M49)))</f>
        <v/>
      </c>
      <c r="AD49" s="308" t="str">
        <f>IF(ABS(N49)&lt;9,"",IF(AND(EC!N49&lt;3,ABS(N49)&lt;13),"",IF(AND(EC!N49&lt;0.5,ABS(N49)&lt;20),"",N49)))</f>
        <v/>
      </c>
      <c r="AE49" s="20">
        <f t="shared" si="16"/>
        <v>0</v>
      </c>
    </row>
    <row r="50" spans="1:31" ht="19.5" customHeight="1">
      <c r="A50" s="110">
        <v>46</v>
      </c>
      <c r="B50" s="203" t="s">
        <v>55</v>
      </c>
      <c r="C50" s="106">
        <v>2.5509179173945977</v>
      </c>
      <c r="D50" s="107">
        <v>3.2607656528925393</v>
      </c>
      <c r="E50" s="107">
        <v>4.5030621799635213</v>
      </c>
      <c r="F50" s="107">
        <v>1.918705294571925</v>
      </c>
      <c r="G50" s="107">
        <v>1.8175238959313587</v>
      </c>
      <c r="H50" s="107">
        <v>4.1651241146325102</v>
      </c>
      <c r="I50" s="107">
        <v>1.418139215033531</v>
      </c>
      <c r="J50" s="107">
        <v>-5.0813973075635772</v>
      </c>
      <c r="K50" s="107">
        <v>7.4169686018891454</v>
      </c>
      <c r="L50" s="107">
        <v>3.2153770004580036</v>
      </c>
      <c r="M50" s="107">
        <v>0.82935129600380597</v>
      </c>
      <c r="N50" s="108">
        <v>-1.1185652947060269</v>
      </c>
      <c r="O50" s="223">
        <f t="shared" si="17"/>
        <v>7.4169686018891454</v>
      </c>
      <c r="P50" s="224">
        <f t="shared" si="18"/>
        <v>-5.0813973075635772</v>
      </c>
      <c r="Q50" s="297">
        <f t="shared" si="19"/>
        <v>2.0746643805417775</v>
      </c>
      <c r="R50" s="20">
        <f t="shared" si="1"/>
        <v>12</v>
      </c>
      <c r="S50" s="306" t="str">
        <f>IF(ABS(C50)&lt;9,"",IF(AND(EC!C50&lt;3,ABS(C50)&lt;13),"",IF(AND(EC!C50&lt;0.5,ABS(C50)&lt;20),"",C50)))</f>
        <v/>
      </c>
      <c r="T50" s="307" t="str">
        <f>IF(ABS(D50)&lt;9,"",IF(AND(EC!D50&lt;3,ABS(D50)&lt;13),"",IF(AND(EC!D50&lt;0.5,ABS(D50)&lt;20),"",D50)))</f>
        <v/>
      </c>
      <c r="U50" s="307" t="str">
        <f>IF(ABS(E50)&lt;9,"",IF(AND(EC!E50&lt;3,ABS(E50)&lt;13),"",IF(AND(EC!E50&lt;0.5,ABS(E50)&lt;20),"",E50)))</f>
        <v/>
      </c>
      <c r="V50" s="307" t="str">
        <f>IF(ABS(F50)&lt;9,"",IF(AND(EC!F50&lt;3,ABS(F50)&lt;13),"",IF(AND(EC!F50&lt;0.5,ABS(F50)&lt;20),"",F50)))</f>
        <v/>
      </c>
      <c r="W50" s="307" t="str">
        <f>IF(ABS(G50)&lt;9,"",IF(AND(EC!G50&lt;3,ABS(G50)&lt;13),"",IF(AND(EC!G50&lt;0.5,ABS(G50)&lt;20),"",G50)))</f>
        <v/>
      </c>
      <c r="X50" s="307" t="str">
        <f>IF(ABS(H50)&lt;9,"",IF(AND(EC!H50&lt;3,ABS(H50)&lt;13),"",IF(AND(EC!H50&lt;0.5,ABS(H50)&lt;20),"",H50)))</f>
        <v/>
      </c>
      <c r="Y50" s="307" t="str">
        <f>IF(ABS(I50)&lt;9,"",IF(AND(EC!I50&lt;3,ABS(I50)&lt;13),"",IF(AND(EC!I50&lt;0.5,ABS(I50)&lt;20),"",I50)))</f>
        <v/>
      </c>
      <c r="Z50" s="307" t="str">
        <f>IF(ABS(J50)&lt;9,"",IF(AND(EC!J50&lt;3,ABS(J50)&lt;13),"",IF(AND(EC!J50&lt;0.5,ABS(J50)&lt;20),"",J50)))</f>
        <v/>
      </c>
      <c r="AA50" s="307" t="str">
        <f>IF(ABS(K50)&lt;9,"",IF(AND(EC!K50&lt;3,ABS(K50)&lt;13),"",IF(AND(EC!K50&lt;0.5,ABS(K50)&lt;20),"",K50)))</f>
        <v/>
      </c>
      <c r="AB50" s="307" t="str">
        <f>IF(ABS(L50)&lt;9,"",IF(AND(EC!L50&lt;3,ABS(L50)&lt;13),"",IF(AND(EC!L50&lt;0.5,ABS(L50)&lt;20),"",L50)))</f>
        <v/>
      </c>
      <c r="AC50" s="307" t="str">
        <f>IF(ABS(M50)&lt;9,"",IF(AND(EC!M50&lt;3,ABS(M50)&lt;13),"",IF(AND(EC!M50&lt;0.5,ABS(M50)&lt;20),"",M50)))</f>
        <v/>
      </c>
      <c r="AD50" s="308" t="str">
        <f>IF(ABS(N50)&lt;9,"",IF(AND(EC!N50&lt;3,ABS(N50)&lt;13),"",IF(AND(EC!N50&lt;0.5,ABS(N50)&lt;20),"",N50)))</f>
        <v/>
      </c>
      <c r="AE50" s="20">
        <f t="shared" si="16"/>
        <v>0</v>
      </c>
    </row>
    <row r="51" spans="1:31" ht="19.5" customHeight="1">
      <c r="A51" s="110">
        <v>47</v>
      </c>
      <c r="B51" s="203" t="s">
        <v>56</v>
      </c>
      <c r="C51" s="106"/>
      <c r="D51" s="107"/>
      <c r="E51" s="107"/>
      <c r="F51" s="107"/>
      <c r="G51" s="107"/>
      <c r="H51" s="107"/>
      <c r="I51" s="107">
        <v>-21.510686418321129</v>
      </c>
      <c r="J51" s="107">
        <v>-5.02680490519126</v>
      </c>
      <c r="K51" s="107">
        <v>-1.6383848408289376</v>
      </c>
      <c r="L51" s="107">
        <v>-4.3968088831927457</v>
      </c>
      <c r="M51" s="107">
        <v>-2.2052840056315208</v>
      </c>
      <c r="N51" s="108">
        <v>-3.964598246712959</v>
      </c>
      <c r="O51" s="223">
        <f t="shared" si="17"/>
        <v>-1.6383848408289376</v>
      </c>
      <c r="P51" s="224">
        <f t="shared" si="18"/>
        <v>-21.510686418321129</v>
      </c>
      <c r="Q51" s="297">
        <f t="shared" si="19"/>
        <v>-6.4570945499797583</v>
      </c>
      <c r="R51" s="20">
        <f t="shared" si="1"/>
        <v>6</v>
      </c>
      <c r="S51" s="306" t="str">
        <f>IF(ABS(C51)&lt;9,"",IF(AND(EC!C51&lt;3,ABS(C51)&lt;13),"",IF(AND(EC!C51&lt;0.5,ABS(C51)&lt;20),"",C51)))</f>
        <v/>
      </c>
      <c r="T51" s="307" t="str">
        <f>IF(ABS(D51)&lt;9,"",IF(AND(EC!D51&lt;3,ABS(D51)&lt;13),"",IF(AND(EC!D51&lt;0.5,ABS(D51)&lt;20),"",D51)))</f>
        <v/>
      </c>
      <c r="U51" s="307" t="str">
        <f>IF(ABS(E51)&lt;9,"",IF(AND(EC!E51&lt;3,ABS(E51)&lt;13),"",IF(AND(EC!E51&lt;0.5,ABS(E51)&lt;20),"",E51)))</f>
        <v/>
      </c>
      <c r="V51" s="307" t="str">
        <f>IF(ABS(F51)&lt;9,"",IF(AND(EC!F51&lt;3,ABS(F51)&lt;13),"",IF(AND(EC!F51&lt;0.5,ABS(F51)&lt;20),"",F51)))</f>
        <v/>
      </c>
      <c r="W51" s="307" t="str">
        <f>IF(ABS(G51)&lt;9,"",IF(AND(EC!G51&lt;3,ABS(G51)&lt;13),"",IF(AND(EC!G51&lt;0.5,ABS(G51)&lt;20),"",G51)))</f>
        <v/>
      </c>
      <c r="X51" s="307" t="str">
        <f>IF(ABS(H51)&lt;9,"",IF(AND(EC!H51&lt;3,ABS(H51)&lt;13),"",IF(AND(EC!H51&lt;0.5,ABS(H51)&lt;20),"",H51)))</f>
        <v/>
      </c>
      <c r="Y51" s="307">
        <f>IF(ABS(I51)&lt;9,"",IF(AND(EC!I51&lt;3,ABS(I51)&lt;13),"",IF(AND(EC!I51&lt;0.5,ABS(I51)&lt;20),"",I51)))</f>
        <v>-21.510686418321129</v>
      </c>
      <c r="Z51" s="307" t="str">
        <f>IF(ABS(J51)&lt;9,"",IF(AND(EC!J51&lt;3,ABS(J51)&lt;13),"",IF(AND(EC!J51&lt;0.5,ABS(J51)&lt;20),"",J51)))</f>
        <v/>
      </c>
      <c r="AA51" s="307" t="str">
        <f>IF(ABS(K51)&lt;9,"",IF(AND(EC!K51&lt;3,ABS(K51)&lt;13),"",IF(AND(EC!K51&lt;0.5,ABS(K51)&lt;20),"",K51)))</f>
        <v/>
      </c>
      <c r="AB51" s="307" t="str">
        <f>IF(ABS(L51)&lt;9,"",IF(AND(EC!L51&lt;3,ABS(L51)&lt;13),"",IF(AND(EC!L51&lt;0.5,ABS(L51)&lt;20),"",L51)))</f>
        <v/>
      </c>
      <c r="AC51" s="307" t="str">
        <f>IF(ABS(M51)&lt;9,"",IF(AND(EC!M51&lt;3,ABS(M51)&lt;13),"",IF(AND(EC!M51&lt;0.5,ABS(M51)&lt;20),"",M51)))</f>
        <v/>
      </c>
      <c r="AD51" s="308" t="str">
        <f>IF(ABS(N51)&lt;9,"",IF(AND(EC!N51&lt;3,ABS(N51)&lt;13),"",IF(AND(EC!N51&lt;0.5,ABS(N51)&lt;20),"",N51)))</f>
        <v/>
      </c>
      <c r="AE51" s="20">
        <f t="shared" si="16"/>
        <v>1</v>
      </c>
    </row>
    <row r="52" spans="1:31" ht="19.5" customHeight="1">
      <c r="A52" s="110">
        <v>48</v>
      </c>
      <c r="B52" s="203" t="s">
        <v>57</v>
      </c>
      <c r="C52" s="106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8"/>
      <c r="O52" s="223"/>
      <c r="P52" s="224"/>
      <c r="Q52" s="297"/>
      <c r="R52" s="20">
        <f t="shared" si="1"/>
        <v>0</v>
      </c>
      <c r="S52" s="306"/>
      <c r="T52" s="307" t="str">
        <f>IF(ABS(D52)&lt;9,"",IF(AND(EC!D52&lt;3,ABS(D52)&lt;13),"",IF(AND(EC!D52&lt;0.5,ABS(D52)&lt;20),"",D52)))</f>
        <v/>
      </c>
      <c r="U52" s="307" t="str">
        <f>IF(ABS(E52)&lt;9,"",IF(AND(EC!E52&lt;3,ABS(E52)&lt;13),"",IF(AND(EC!E52&lt;0.5,ABS(E52)&lt;20),"",E52)))</f>
        <v/>
      </c>
      <c r="V52" s="307" t="str">
        <f>IF(ABS(F52)&lt;9,"",IF(AND(EC!F52&lt;3,ABS(F52)&lt;13),"",IF(AND(EC!F52&lt;0.5,ABS(F52)&lt;20),"",F52)))</f>
        <v/>
      </c>
      <c r="W52" s="307" t="str">
        <f>IF(ABS(G52)&lt;9,"",IF(AND(EC!G52&lt;3,ABS(G52)&lt;13),"",IF(AND(EC!G52&lt;0.5,ABS(G52)&lt;20),"",G52)))</f>
        <v/>
      </c>
      <c r="X52" s="307" t="str">
        <f>IF(ABS(H52)&lt;9,"",IF(AND(EC!H52&lt;3,ABS(H52)&lt;13),"",IF(AND(EC!H52&lt;0.5,ABS(H52)&lt;20),"",H52)))</f>
        <v/>
      </c>
      <c r="Y52" s="307" t="str">
        <f>IF(ABS(I52)&lt;9,"",IF(AND(EC!I52&lt;3,ABS(I52)&lt;13),"",IF(AND(EC!I52&lt;0.5,ABS(I52)&lt;20),"",I52)))</f>
        <v/>
      </c>
      <c r="Z52" s="307" t="str">
        <f>IF(ABS(J52)&lt;9,"",IF(AND(EC!J52&lt;3,ABS(J52)&lt;13),"",IF(AND(EC!J52&lt;0.5,ABS(J52)&lt;20),"",J52)))</f>
        <v/>
      </c>
      <c r="AA52" s="307" t="str">
        <f>IF(ABS(K52)&lt;9,"",IF(AND(EC!K52&lt;3,ABS(K52)&lt;13),"",IF(AND(EC!K52&lt;0.5,ABS(K52)&lt;20),"",K52)))</f>
        <v/>
      </c>
      <c r="AB52" s="307" t="str">
        <f>IF(ABS(L52)&lt;9,"",IF(AND(EC!L52&lt;3,ABS(L52)&lt;13),"",IF(AND(EC!L52&lt;0.5,ABS(L52)&lt;20),"",L52)))</f>
        <v/>
      </c>
      <c r="AC52" s="307" t="str">
        <f>IF(ABS(M52)&lt;9,"",IF(AND(EC!M52&lt;3,ABS(M52)&lt;13),"",IF(AND(EC!M52&lt;0.5,ABS(M52)&lt;20),"",M52)))</f>
        <v/>
      </c>
      <c r="AD52" s="308" t="str">
        <f>IF(ABS(N52)&lt;9,"",IF(AND(EC!N52&lt;3,ABS(N52)&lt;13),"",IF(AND(EC!N52&lt;0.5,ABS(N52)&lt;20),"",N52)))</f>
        <v/>
      </c>
      <c r="AE52" s="20">
        <f t="shared" si="16"/>
        <v>0</v>
      </c>
    </row>
    <row r="53" spans="1:31" ht="19.5" customHeight="1">
      <c r="A53" s="110">
        <v>49</v>
      </c>
      <c r="B53" s="203" t="s">
        <v>58</v>
      </c>
      <c r="C53" s="106">
        <v>-1.3402337882696445</v>
      </c>
      <c r="D53" s="107">
        <v>-0.62038045298797928</v>
      </c>
      <c r="E53" s="107">
        <v>1.0201594656021673</v>
      </c>
      <c r="F53" s="107">
        <v>-0.9002743241169372</v>
      </c>
      <c r="G53" s="107">
        <v>0.51797550248972912</v>
      </c>
      <c r="H53" s="175">
        <v>1.633387675777868</v>
      </c>
      <c r="I53" s="107">
        <v>0.55784183685580679</v>
      </c>
      <c r="J53" s="107">
        <v>-0.22567620530040661</v>
      </c>
      <c r="K53" s="107">
        <v>-2.5331923713666153</v>
      </c>
      <c r="L53" s="107">
        <v>0.45493745405999242</v>
      </c>
      <c r="M53" s="107">
        <v>-0.10823821662965162</v>
      </c>
      <c r="N53" s="108">
        <v>-17.468565301906565</v>
      </c>
      <c r="O53" s="223">
        <f t="shared" ref="O53:O56" si="20">MAX(C53:N53)</f>
        <v>1.633387675777868</v>
      </c>
      <c r="P53" s="224">
        <f t="shared" ref="P53:P56" si="21">MIN(C53:N53)</f>
        <v>-17.468565301906565</v>
      </c>
      <c r="Q53" s="297">
        <f t="shared" ref="Q53:Q56" si="22">AVERAGE(C53:N53)</f>
        <v>-1.5843548938160197</v>
      </c>
      <c r="R53" s="20">
        <f t="shared" si="1"/>
        <v>12</v>
      </c>
      <c r="S53" s="306" t="str">
        <f>IF(ABS(C53)&lt;9,"",IF(AND(EC!C53&lt;3,ABS(C53)&lt;13),"",IF(AND(EC!C53&lt;0.5,ABS(C53)&lt;20),"",C53)))</f>
        <v/>
      </c>
      <c r="T53" s="307" t="str">
        <f>IF(ABS(D53)&lt;9,"",IF(AND(EC!D53&lt;3,ABS(D53)&lt;13),"",IF(AND(EC!D53&lt;0.5,ABS(D53)&lt;20),"",D53)))</f>
        <v/>
      </c>
      <c r="U53" s="307" t="str">
        <f>IF(ABS(E53)&lt;9,"",IF(AND(EC!E53&lt;3,ABS(E53)&lt;13),"",IF(AND(EC!E53&lt;0.5,ABS(E53)&lt;20),"",E53)))</f>
        <v/>
      </c>
      <c r="V53" s="307" t="str">
        <f>IF(ABS(F53)&lt;9,"",IF(AND(EC!F53&lt;3,ABS(F53)&lt;13),"",IF(AND(EC!F53&lt;0.5,ABS(F53)&lt;20),"",F53)))</f>
        <v/>
      </c>
      <c r="W53" s="307" t="str">
        <f>IF(ABS(G53)&lt;9,"",IF(AND(EC!G53&lt;3,ABS(G53)&lt;13),"",IF(AND(EC!G53&lt;0.5,ABS(G53)&lt;20),"",G53)))</f>
        <v/>
      </c>
      <c r="X53" s="307" t="str">
        <f>IF(ABS(H53)&lt;9,"",IF(AND(EC!H53&lt;3,ABS(H53)&lt;13),"",IF(AND(EC!H53&lt;0.5,ABS(H53)&lt;20),"",H53)))</f>
        <v/>
      </c>
      <c r="Y53" s="307" t="str">
        <f>IF(ABS(I53)&lt;9,"",IF(AND(EC!I53&lt;3,ABS(I53)&lt;13),"",IF(AND(EC!I53&lt;0.5,ABS(I53)&lt;20),"",I53)))</f>
        <v/>
      </c>
      <c r="Z53" s="307" t="str">
        <f>IF(ABS(J53)&lt;9,"",IF(AND(EC!J53&lt;3,ABS(J53)&lt;13),"",IF(AND(EC!J53&lt;0.5,ABS(J53)&lt;20),"",J53)))</f>
        <v/>
      </c>
      <c r="AA53" s="307" t="str">
        <f>IF(ABS(K53)&lt;9,"",IF(AND(EC!K53&lt;3,ABS(K53)&lt;13),"",IF(AND(EC!K53&lt;0.5,ABS(K53)&lt;20),"",K53)))</f>
        <v/>
      </c>
      <c r="AB53" s="307" t="str">
        <f>IF(ABS(L53)&lt;9,"",IF(AND(EC!L53&lt;3,ABS(L53)&lt;13),"",IF(AND(EC!L53&lt;0.5,ABS(L53)&lt;20),"",L53)))</f>
        <v/>
      </c>
      <c r="AC53" s="307" t="str">
        <f>IF(ABS(M53)&lt;9,"",IF(AND(EC!M53&lt;3,ABS(M53)&lt;13),"",IF(AND(EC!M53&lt;0.5,ABS(M53)&lt;20),"",M53)))</f>
        <v/>
      </c>
      <c r="AD53" s="308">
        <f>IF(ABS(N53)&lt;9,"",IF(AND(EC!N53&lt;3,ABS(N53)&lt;13),"",IF(AND(EC!N53&lt;0.5,ABS(N53)&lt;20),"",N53)))</f>
        <v>-17.468565301906565</v>
      </c>
      <c r="AE53" s="20">
        <f t="shared" si="16"/>
        <v>1</v>
      </c>
    </row>
    <row r="54" spans="1:31" ht="19.5" customHeight="1">
      <c r="A54" s="110">
        <v>50</v>
      </c>
      <c r="B54" s="203" t="s">
        <v>60</v>
      </c>
      <c r="C54" s="106">
        <v>1.3684729847261128</v>
      </c>
      <c r="D54" s="107">
        <v>1.9523787205197876</v>
      </c>
      <c r="E54" s="107">
        <v>-2.005207845814641</v>
      </c>
      <c r="F54" s="107">
        <v>1.6641609922374765</v>
      </c>
      <c r="G54" s="107">
        <v>0.72331064359874719</v>
      </c>
      <c r="H54" s="107">
        <v>-0.36580658114193354</v>
      </c>
      <c r="I54" s="107">
        <v>1.2121802142641784</v>
      </c>
      <c r="J54" s="107">
        <v>5.0979929783266913</v>
      </c>
      <c r="K54" s="107">
        <v>-1.5373498398217085</v>
      </c>
      <c r="L54" s="107">
        <v>-0.43976267752977366</v>
      </c>
      <c r="M54" s="107">
        <v>-0.73613490784206992</v>
      </c>
      <c r="N54" s="108">
        <v>-1.674068146394702</v>
      </c>
      <c r="O54" s="223">
        <f t="shared" si="20"/>
        <v>5.0979929783266913</v>
      </c>
      <c r="P54" s="224">
        <f t="shared" si="21"/>
        <v>-2.005207845814641</v>
      </c>
      <c r="Q54" s="297">
        <f t="shared" si="22"/>
        <v>0.4383472112606806</v>
      </c>
      <c r="R54" s="20">
        <f t="shared" si="1"/>
        <v>12</v>
      </c>
      <c r="S54" s="306" t="str">
        <f>IF(ABS(C54)&lt;9,"",IF(AND(EC!C54&lt;3,ABS(C54)&lt;13),"",IF(AND(EC!C54&lt;0.5,ABS(C54)&lt;20),"",C54)))</f>
        <v/>
      </c>
      <c r="T54" s="307" t="str">
        <f>IF(ABS(D54)&lt;9,"",IF(AND(EC!D54&lt;3,ABS(D54)&lt;13),"",IF(AND(EC!D54&lt;0.5,ABS(D54)&lt;20),"",D54)))</f>
        <v/>
      </c>
      <c r="U54" s="307" t="str">
        <f>IF(ABS(E54)&lt;9,"",IF(AND(EC!E54&lt;3,ABS(E54)&lt;13),"",IF(AND(EC!E54&lt;0.5,ABS(E54)&lt;20),"",E54)))</f>
        <v/>
      </c>
      <c r="V54" s="307" t="str">
        <f>IF(ABS(F54)&lt;9,"",IF(AND(EC!F54&lt;3,ABS(F54)&lt;13),"",IF(AND(EC!F54&lt;0.5,ABS(F54)&lt;20),"",F54)))</f>
        <v/>
      </c>
      <c r="W54" s="307" t="str">
        <f>IF(ABS(G54)&lt;9,"",IF(AND(EC!G54&lt;3,ABS(G54)&lt;13),"",IF(AND(EC!G54&lt;0.5,ABS(G54)&lt;20),"",G54)))</f>
        <v/>
      </c>
      <c r="X54" s="307" t="str">
        <f>IF(ABS(H54)&lt;9,"",IF(AND(EC!H54&lt;3,ABS(H54)&lt;13),"",IF(AND(EC!H54&lt;0.5,ABS(H54)&lt;20),"",H54)))</f>
        <v/>
      </c>
      <c r="Y54" s="307" t="str">
        <f>IF(ABS(I54)&lt;9,"",IF(AND(EC!I54&lt;3,ABS(I54)&lt;13),"",IF(AND(EC!I54&lt;0.5,ABS(I54)&lt;20),"",I54)))</f>
        <v/>
      </c>
      <c r="Z54" s="307" t="str">
        <f>IF(ABS(J54)&lt;9,"",IF(AND(EC!J54&lt;3,ABS(J54)&lt;13),"",IF(AND(EC!J54&lt;0.5,ABS(J54)&lt;20),"",J54)))</f>
        <v/>
      </c>
      <c r="AA54" s="307" t="str">
        <f>IF(ABS(K54)&lt;9,"",IF(AND(EC!K54&lt;3,ABS(K54)&lt;13),"",IF(AND(EC!K54&lt;0.5,ABS(K54)&lt;20),"",K54)))</f>
        <v/>
      </c>
      <c r="AB54" s="307" t="str">
        <f>IF(ABS(L54)&lt;9,"",IF(AND(EC!L54&lt;3,ABS(L54)&lt;13),"",IF(AND(EC!L54&lt;0.5,ABS(L54)&lt;20),"",L54)))</f>
        <v/>
      </c>
      <c r="AC54" s="307" t="str">
        <f>IF(ABS(M54)&lt;9,"",IF(AND(EC!M54&lt;3,ABS(M54)&lt;13),"",IF(AND(EC!M54&lt;0.5,ABS(M54)&lt;20),"",M54)))</f>
        <v/>
      </c>
      <c r="AD54" s="308" t="str">
        <f>IF(ABS(N54)&lt;9,"",IF(AND(EC!N54&lt;3,ABS(N54)&lt;13),"",IF(AND(EC!N54&lt;0.5,ABS(N54)&lt;20),"",N54)))</f>
        <v/>
      </c>
      <c r="AE54" s="20">
        <f t="shared" si="16"/>
        <v>0</v>
      </c>
    </row>
    <row r="55" spans="1:31" ht="19.5" customHeight="1">
      <c r="A55" s="110">
        <v>51</v>
      </c>
      <c r="B55" s="203" t="s">
        <v>61</v>
      </c>
      <c r="C55" s="106">
        <v>-1.3998891081269444</v>
      </c>
      <c r="D55" s="107">
        <v>-6.2509116144413834</v>
      </c>
      <c r="E55" s="107">
        <v>-4.4147825265268628</v>
      </c>
      <c r="F55" s="107">
        <v>-0.32897442897078194</v>
      </c>
      <c r="G55" s="107">
        <v>-5.4479665876653609</v>
      </c>
      <c r="H55" s="107">
        <v>2.2199895880251628</v>
      </c>
      <c r="I55" s="107">
        <v>3.1857127132951768</v>
      </c>
      <c r="J55" s="107">
        <v>-1.1138185600513699</v>
      </c>
      <c r="K55" s="107">
        <v>-1.9871531727167953</v>
      </c>
      <c r="L55" s="107">
        <v>-0.44773926051742996</v>
      </c>
      <c r="M55" s="107">
        <v>0.41594720076029712</v>
      </c>
      <c r="N55" s="108">
        <v>0.59886234986971698</v>
      </c>
      <c r="O55" s="223">
        <f t="shared" si="20"/>
        <v>3.1857127132951768</v>
      </c>
      <c r="P55" s="224">
        <f t="shared" si="21"/>
        <v>-6.2509116144413834</v>
      </c>
      <c r="Q55" s="297">
        <f t="shared" si="22"/>
        <v>-1.2475602839222149</v>
      </c>
      <c r="R55" s="20">
        <f t="shared" si="1"/>
        <v>12</v>
      </c>
      <c r="S55" s="306" t="str">
        <f>IF(ABS(C55)&lt;9,"",IF(AND(EC!C55&lt;3,ABS(C55)&lt;13),"",IF(AND(EC!C55&lt;0.5,ABS(C55)&lt;20),"",C55)))</f>
        <v/>
      </c>
      <c r="T55" s="307" t="str">
        <f>IF(ABS(D55)&lt;9,"",IF(AND(EC!D55&lt;3,ABS(D55)&lt;13),"",IF(AND(EC!D55&lt;0.5,ABS(D55)&lt;20),"",D55)))</f>
        <v/>
      </c>
      <c r="U55" s="307" t="str">
        <f>IF(ABS(E55)&lt;9,"",IF(AND(EC!E55&lt;3,ABS(E55)&lt;13),"",IF(AND(EC!E55&lt;0.5,ABS(E55)&lt;20),"",E55)))</f>
        <v/>
      </c>
      <c r="V55" s="307" t="str">
        <f>IF(ABS(F55)&lt;9,"",IF(AND(EC!F55&lt;3,ABS(F55)&lt;13),"",IF(AND(EC!F55&lt;0.5,ABS(F55)&lt;20),"",F55)))</f>
        <v/>
      </c>
      <c r="W55" s="307" t="str">
        <f>IF(ABS(G55)&lt;9,"",IF(AND(EC!G55&lt;3,ABS(G55)&lt;13),"",IF(AND(EC!G55&lt;0.5,ABS(G55)&lt;20),"",G55)))</f>
        <v/>
      </c>
      <c r="X55" s="307" t="str">
        <f>IF(ABS(H55)&lt;9,"",IF(AND(EC!H55&lt;3,ABS(H55)&lt;13),"",IF(AND(EC!H55&lt;0.5,ABS(H55)&lt;20),"",H55)))</f>
        <v/>
      </c>
      <c r="Y55" s="307" t="str">
        <f>IF(ABS(I55)&lt;9,"",IF(AND(EC!I55&lt;3,ABS(I55)&lt;13),"",IF(AND(EC!I55&lt;0.5,ABS(I55)&lt;20),"",I55)))</f>
        <v/>
      </c>
      <c r="Z55" s="307" t="str">
        <f>IF(ABS(J55)&lt;9,"",IF(AND(EC!J55&lt;3,ABS(J55)&lt;13),"",IF(AND(EC!J55&lt;0.5,ABS(J55)&lt;20),"",J55)))</f>
        <v/>
      </c>
      <c r="AA55" s="307" t="str">
        <f>IF(ABS(K55)&lt;9,"",IF(AND(EC!K55&lt;3,ABS(K55)&lt;13),"",IF(AND(EC!K55&lt;0.5,ABS(K55)&lt;20),"",K55)))</f>
        <v/>
      </c>
      <c r="AB55" s="307" t="str">
        <f>IF(ABS(L55)&lt;9,"",IF(AND(EC!L55&lt;3,ABS(L55)&lt;13),"",IF(AND(EC!L55&lt;0.5,ABS(L55)&lt;20),"",L55)))</f>
        <v/>
      </c>
      <c r="AC55" s="307" t="str">
        <f>IF(ABS(M55)&lt;9,"",IF(AND(EC!M55&lt;3,ABS(M55)&lt;13),"",IF(AND(EC!M55&lt;0.5,ABS(M55)&lt;20),"",M55)))</f>
        <v/>
      </c>
      <c r="AD55" s="308" t="str">
        <f>IF(ABS(N55)&lt;9,"",IF(AND(EC!N55&lt;3,ABS(N55)&lt;13),"",IF(AND(EC!N55&lt;0.5,ABS(N55)&lt;20),"",N55)))</f>
        <v/>
      </c>
      <c r="AE55" s="20">
        <f t="shared" si="16"/>
        <v>0</v>
      </c>
    </row>
    <row r="56" spans="1:31" ht="19.5" customHeight="1">
      <c r="A56" s="124">
        <v>52</v>
      </c>
      <c r="B56" s="219" t="s">
        <v>63</v>
      </c>
      <c r="C56" s="132">
        <v>3.0341294998310895</v>
      </c>
      <c r="D56" s="133">
        <v>1.7995907693000841</v>
      </c>
      <c r="E56" s="133">
        <v>-9.1278081328103564</v>
      </c>
      <c r="F56" s="133">
        <v>-0.55941200900610688</v>
      </c>
      <c r="G56" s="133">
        <v>-1.8799066657440082</v>
      </c>
      <c r="H56" s="133">
        <v>-2.5304329930105731</v>
      </c>
      <c r="I56" s="133">
        <v>-0.27063649472066958</v>
      </c>
      <c r="J56" s="133">
        <v>-0.51596465732819008</v>
      </c>
      <c r="K56" s="133">
        <v>-0.70231460420767189</v>
      </c>
      <c r="L56" s="133">
        <v>-5.4327414964284143E-2</v>
      </c>
      <c r="M56" s="133">
        <v>-2.503895498573101</v>
      </c>
      <c r="N56" s="134">
        <v>-1.6137610203738686</v>
      </c>
      <c r="O56" s="234">
        <f t="shared" si="20"/>
        <v>3.0341294998310895</v>
      </c>
      <c r="P56" s="235">
        <f t="shared" si="21"/>
        <v>-9.1278081328103564</v>
      </c>
      <c r="Q56" s="299">
        <f t="shared" si="22"/>
        <v>-1.2437282684673046</v>
      </c>
      <c r="R56" s="20">
        <f t="shared" si="1"/>
        <v>12</v>
      </c>
      <c r="S56" s="309" t="str">
        <f>IF(ABS(C56)&lt;9,"",IF(AND(EC!C56&lt;3,ABS(C56)&lt;13),"",IF(AND(EC!C56&lt;0.5,ABS(C56)&lt;20),"",C56)))</f>
        <v/>
      </c>
      <c r="T56" s="310" t="str">
        <f>IF(ABS(D56)&lt;9,"",IF(AND(EC!D56&lt;3,ABS(D56)&lt;13),"",IF(AND(EC!D56&lt;0.5,ABS(D56)&lt;20),"",D56)))</f>
        <v/>
      </c>
      <c r="U56" s="310" t="str">
        <f>IF(ABS(E56)&lt;9,"",IF(AND(EC!E56&lt;3,ABS(E56)&lt;13),"",IF(AND(EC!E56&lt;0.5,ABS(E56)&lt;20),"",E56)))</f>
        <v/>
      </c>
      <c r="V56" s="310" t="str">
        <f>IF(ABS(F56)&lt;9,"",IF(AND(EC!F56&lt;3,ABS(F56)&lt;13),"",IF(AND(EC!F56&lt;0.5,ABS(F56)&lt;20),"",F56)))</f>
        <v/>
      </c>
      <c r="W56" s="310" t="str">
        <f>IF(ABS(G56)&lt;9,"",IF(AND(EC!G56&lt;3,ABS(G56)&lt;13),"",IF(AND(EC!G56&lt;0.5,ABS(G56)&lt;20),"",G56)))</f>
        <v/>
      </c>
      <c r="X56" s="310" t="str">
        <f>IF(ABS(H56)&lt;9,"",IF(AND(EC!H56&lt;3,ABS(H56)&lt;13),"",IF(AND(EC!H56&lt;0.5,ABS(H56)&lt;20),"",H56)))</f>
        <v/>
      </c>
      <c r="Y56" s="310" t="str">
        <f>IF(ABS(I56)&lt;9,"",IF(AND(EC!I56&lt;3,ABS(I56)&lt;13),"",IF(AND(EC!I56&lt;0.5,ABS(I56)&lt;20),"",I56)))</f>
        <v/>
      </c>
      <c r="Z56" s="310" t="str">
        <f>IF(ABS(J56)&lt;9,"",IF(AND(EC!J56&lt;3,ABS(J56)&lt;13),"",IF(AND(EC!J56&lt;0.5,ABS(J56)&lt;20),"",J56)))</f>
        <v/>
      </c>
      <c r="AA56" s="310" t="str">
        <f>IF(ABS(K56)&lt;9,"",IF(AND(EC!K56&lt;3,ABS(K56)&lt;13),"",IF(AND(EC!K56&lt;0.5,ABS(K56)&lt;20),"",K56)))</f>
        <v/>
      </c>
      <c r="AB56" s="310" t="str">
        <f>IF(ABS(L56)&lt;9,"",IF(AND(EC!L56&lt;3,ABS(L56)&lt;13),"",IF(AND(EC!L56&lt;0.5,ABS(L56)&lt;20),"",L56)))</f>
        <v/>
      </c>
      <c r="AC56" s="310" t="str">
        <f>IF(ABS(M56)&lt;9,"",IF(AND(EC!M56&lt;3,ABS(M56)&lt;13),"",IF(AND(EC!M56&lt;0.5,ABS(M56)&lt;20),"",M56)))</f>
        <v/>
      </c>
      <c r="AD56" s="311" t="str">
        <f>IF(ABS(N56)&lt;9,"",IF(AND(EC!N56&lt;3,ABS(N56)&lt;13),"",IF(AND(EC!N56&lt;0.5,ABS(N56)&lt;20),"",N56)))</f>
        <v/>
      </c>
      <c r="AE56" s="20">
        <f t="shared" si="16"/>
        <v>0</v>
      </c>
    </row>
    <row r="57" spans="1:31" ht="14.25" customHeight="1">
      <c r="A57" s="124">
        <v>49</v>
      </c>
      <c r="B57" s="20"/>
      <c r="C57" s="20">
        <v>36</v>
      </c>
      <c r="D57" s="20">
        <v>37</v>
      </c>
      <c r="E57" s="20">
        <v>38</v>
      </c>
      <c r="F57" s="20">
        <v>38</v>
      </c>
      <c r="G57" s="20">
        <v>41</v>
      </c>
      <c r="H57" s="20">
        <v>40</v>
      </c>
      <c r="I57" s="20">
        <v>44</v>
      </c>
      <c r="J57" s="20">
        <v>44</v>
      </c>
      <c r="K57" s="20">
        <v>41</v>
      </c>
      <c r="L57" s="20">
        <v>44</v>
      </c>
      <c r="M57" s="20">
        <v>46</v>
      </c>
      <c r="N57" s="20">
        <v>44</v>
      </c>
      <c r="O57" s="286">
        <f>SUM(C57:N57)</f>
        <v>493</v>
      </c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</row>
    <row r="58" spans="1:31" ht="13.5" customHeight="1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</row>
    <row r="59" spans="1:31" ht="13.5" customHeight="1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</row>
    <row r="60" spans="1:31" ht="13.5" customHeight="1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</row>
    <row r="61" spans="1:31" ht="13.5" customHeight="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</row>
    <row r="62" spans="1:31" ht="13.5" customHeight="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</row>
    <row r="63" spans="1:31" ht="13.5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</row>
    <row r="64" spans="1:31" ht="13.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</row>
    <row r="65" spans="1:31" ht="13.5" customHeight="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</row>
    <row r="66" spans="1:31" ht="13.5" customHeight="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</row>
    <row r="67" spans="1:31" ht="13.5" customHeight="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</row>
    <row r="68" spans="1:31" ht="13.5" customHeight="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</row>
    <row r="69" spans="1:31" ht="13.5" customHeight="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</row>
    <row r="70" spans="1:31" ht="13.5" customHeight="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</row>
    <row r="71" spans="1:31" ht="13.5" customHeight="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</row>
    <row r="72" spans="1:31" ht="13.5" customHeight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</row>
    <row r="73" spans="1:31" ht="13.5" customHeight="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</row>
    <row r="74" spans="1:31" ht="13.5" customHeight="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</row>
    <row r="75" spans="1:31" ht="13.5" customHeight="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</row>
    <row r="76" spans="1:31" ht="13.5" customHeight="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</row>
    <row r="77" spans="1:31" ht="13.5" customHeight="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</row>
    <row r="78" spans="1:31" ht="13.5" customHeight="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</row>
    <row r="79" spans="1:31" ht="13.5" customHeight="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</row>
    <row r="80" spans="1:31" ht="13.5" customHeight="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</row>
    <row r="81" spans="1:31" ht="13.5" customHeight="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</row>
    <row r="82" spans="1:31" ht="13.5" customHeight="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</row>
    <row r="83" spans="1:31" ht="13.5" customHeight="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</row>
    <row r="84" spans="1:31" ht="13.5" customHeight="1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</row>
    <row r="85" spans="1:31" ht="13.5" customHeight="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</row>
    <row r="86" spans="1:31" ht="13.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</row>
    <row r="87" spans="1:31" ht="13.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</row>
    <row r="88" spans="1:31" ht="13.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</row>
    <row r="89" spans="1:31" ht="13.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</row>
    <row r="90" spans="1:31" ht="13.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</row>
    <row r="91" spans="1:31" ht="13.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</row>
    <row r="92" spans="1:31" ht="13.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</row>
    <row r="93" spans="1:31" ht="13.5" customHeight="1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</row>
    <row r="94" spans="1:31" ht="13.5" customHeight="1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</row>
    <row r="95" spans="1:31" ht="13.5" customHeight="1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</row>
    <row r="96" spans="1:31" ht="13.5" customHeight="1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</row>
    <row r="97" spans="1:31" ht="13.5" customHeight="1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</row>
    <row r="98" spans="1:31" ht="13.5" customHeight="1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</row>
    <row r="99" spans="1:31" ht="13.5" customHeight="1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</row>
    <row r="100" spans="1:31" ht="13.5" customHeight="1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</row>
    <row r="101" spans="1:31" ht="13.5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</row>
    <row r="102" spans="1:31" ht="13.5" customHeight="1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</row>
    <row r="103" spans="1:31" ht="13.5" customHeight="1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</row>
    <row r="104" spans="1:31" ht="13.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</row>
    <row r="105" spans="1:31" ht="13.5" customHeight="1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</row>
    <row r="106" spans="1:31" ht="13.5" customHeight="1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</row>
    <row r="107" spans="1:31" ht="13.5" customHeight="1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</row>
    <row r="108" spans="1:31" ht="13.5" customHeight="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</row>
    <row r="109" spans="1:31" ht="13.5" customHeight="1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</row>
    <row r="110" spans="1:31" ht="13.5" customHeight="1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</row>
    <row r="111" spans="1:31" ht="13.5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</row>
    <row r="112" spans="1:31" ht="13.5" customHeight="1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</row>
    <row r="113" spans="1:31" ht="13.5" customHeight="1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</row>
    <row r="114" spans="1:31" ht="13.5" customHeight="1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</row>
    <row r="115" spans="1:31" ht="13.5" customHeight="1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</row>
    <row r="116" spans="1:31" ht="13.5" customHeight="1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</row>
    <row r="117" spans="1:31" ht="13.5" customHeight="1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</row>
    <row r="118" spans="1:31" ht="13.5" customHeigh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</row>
    <row r="119" spans="1:31" ht="13.5" customHeight="1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</row>
    <row r="120" spans="1:31" ht="13.5" customHeight="1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</row>
    <row r="121" spans="1:31" ht="13.5" customHeight="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</row>
    <row r="122" spans="1:31" ht="13.5" customHeight="1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</row>
    <row r="123" spans="1:31" ht="13.5" customHeight="1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</row>
    <row r="124" spans="1:31" ht="13.5" customHeight="1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</row>
    <row r="125" spans="1:31" ht="13.5" customHeight="1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</row>
    <row r="126" spans="1:31" ht="13.5" customHeight="1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</row>
    <row r="127" spans="1:31" ht="13.5" customHeight="1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</row>
    <row r="128" spans="1:31" ht="13.5" customHeight="1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</row>
    <row r="129" spans="1:31" ht="13.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</row>
    <row r="130" spans="1:31" ht="13.5" customHeight="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</row>
    <row r="131" spans="1:31" ht="13.5" customHeight="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</row>
    <row r="132" spans="1:31" ht="13.5" customHeight="1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</row>
    <row r="133" spans="1:31" ht="13.5" customHeight="1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</row>
    <row r="134" spans="1:31" ht="13.5" customHeight="1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</row>
    <row r="135" spans="1:31" ht="13.5" customHeight="1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</row>
    <row r="136" spans="1:31" ht="13.5" customHeight="1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</row>
    <row r="137" spans="1:31" ht="13.5" customHeight="1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</row>
    <row r="138" spans="1:31" ht="13.5" customHeight="1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</row>
    <row r="139" spans="1:31" ht="13.5" customHeight="1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</row>
    <row r="140" spans="1:31" ht="13.5" customHeight="1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</row>
    <row r="141" spans="1:31" ht="13.5" customHeight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</row>
    <row r="142" spans="1:31" ht="13.5" customHeight="1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</row>
    <row r="143" spans="1:31" ht="13.5" customHeight="1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</row>
    <row r="144" spans="1:31" ht="13.5" customHeight="1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</row>
    <row r="145" spans="1:31" ht="13.5" customHeight="1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</row>
    <row r="146" spans="1:31" ht="13.5" customHeight="1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</row>
    <row r="147" spans="1:31" ht="13.5" customHeight="1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</row>
    <row r="148" spans="1:31" ht="13.5" customHeight="1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</row>
    <row r="149" spans="1:31" ht="13.5" customHeight="1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</row>
    <row r="150" spans="1:31" ht="13.5" customHeight="1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</row>
    <row r="151" spans="1:31" ht="13.5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</row>
    <row r="152" spans="1:31" ht="13.5" customHeight="1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</row>
    <row r="153" spans="1:31" ht="13.5" customHeight="1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</row>
    <row r="154" spans="1:31" ht="13.5" customHeight="1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</row>
    <row r="155" spans="1:31" ht="13.5" customHeight="1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</row>
    <row r="156" spans="1:31" ht="13.5" customHeight="1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</row>
    <row r="157" spans="1:31" ht="13.5" customHeight="1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</row>
    <row r="158" spans="1:31" ht="13.5" customHeight="1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</row>
    <row r="159" spans="1:31" ht="13.5" customHeight="1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</row>
    <row r="160" spans="1:31" ht="13.5" customHeight="1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</row>
    <row r="161" spans="1:31" ht="13.5" customHeight="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</row>
    <row r="162" spans="1:31" ht="13.5" customHeight="1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</row>
    <row r="163" spans="1:31" ht="13.5" customHeight="1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</row>
    <row r="164" spans="1:31" ht="13.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</row>
    <row r="165" spans="1:31" ht="13.5" customHeight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</row>
    <row r="166" spans="1:31" ht="13.5" customHeight="1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</row>
    <row r="167" spans="1:31" ht="13.5" customHeight="1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</row>
    <row r="168" spans="1:31" ht="13.5" customHeight="1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</row>
    <row r="169" spans="1:31" ht="13.5" customHeight="1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</row>
    <row r="170" spans="1:31" ht="13.5" customHeight="1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</row>
    <row r="171" spans="1:31" ht="13.5" customHeight="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</row>
    <row r="172" spans="1:31" ht="13.5" customHeight="1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</row>
    <row r="173" spans="1:31" ht="13.5" customHeight="1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</row>
    <row r="174" spans="1:31" ht="13.5" customHeight="1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</row>
    <row r="175" spans="1:31" ht="13.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</row>
    <row r="176" spans="1:31" ht="13.5" customHeigh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</row>
    <row r="177" spans="1:31" ht="13.5" customHeight="1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</row>
    <row r="178" spans="1:31" ht="13.5" customHeight="1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</row>
    <row r="179" spans="1:31" ht="13.5" customHeight="1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</row>
    <row r="180" spans="1:31" ht="13.5" customHeight="1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</row>
    <row r="181" spans="1:31" ht="13.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</row>
    <row r="182" spans="1:31" ht="13.5" customHeight="1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</row>
    <row r="183" spans="1:31" ht="13.5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</row>
    <row r="184" spans="1:31" ht="13.5" customHeight="1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</row>
    <row r="185" spans="1:31" ht="13.5" customHeight="1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</row>
    <row r="186" spans="1:31" ht="13.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</row>
    <row r="187" spans="1:31" ht="13.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</row>
    <row r="188" spans="1:31" ht="13.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</row>
    <row r="189" spans="1:31" ht="13.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</row>
    <row r="190" spans="1:31" ht="13.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</row>
    <row r="191" spans="1:31" ht="13.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</row>
    <row r="192" spans="1:31" ht="13.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</row>
    <row r="193" spans="1:31" ht="13.5" customHeight="1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</row>
    <row r="194" spans="1:31" ht="13.5" customHeight="1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</row>
    <row r="195" spans="1:31" ht="13.5" customHeight="1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</row>
    <row r="196" spans="1:31" ht="13.5" customHeight="1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</row>
    <row r="197" spans="1:31" ht="13.5" customHeight="1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</row>
    <row r="198" spans="1:31" ht="13.5" customHeight="1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</row>
    <row r="199" spans="1:31" ht="13.5" customHeight="1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</row>
    <row r="200" spans="1:31" ht="13.5" customHeight="1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</row>
    <row r="201" spans="1:31" ht="13.5" customHeight="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</row>
    <row r="202" spans="1:31" ht="13.5" customHeight="1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</row>
    <row r="203" spans="1:31" ht="13.5" customHeight="1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</row>
    <row r="204" spans="1:31" ht="13.5" customHeight="1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</row>
    <row r="205" spans="1:31" ht="13.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</row>
    <row r="206" spans="1:31" ht="13.5" customHeight="1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</row>
    <row r="207" spans="1:31" ht="13.5" customHeight="1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</row>
    <row r="208" spans="1:31" ht="13.5" customHeight="1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</row>
    <row r="209" spans="1:31" ht="13.5" customHeight="1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</row>
    <row r="210" spans="1:31" ht="13.5" customHeight="1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</row>
    <row r="211" spans="1:31" ht="13.5" customHeight="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</row>
    <row r="212" spans="1:31" ht="13.5" customHeight="1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</row>
    <row r="213" spans="1:31" ht="13.5" customHeight="1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</row>
    <row r="214" spans="1:31" ht="13.5" customHeight="1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</row>
    <row r="215" spans="1:31" ht="13.5" customHeight="1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</row>
    <row r="216" spans="1:31" ht="13.5" customHeight="1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</row>
    <row r="217" spans="1:31" ht="13.5" customHeight="1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</row>
    <row r="218" spans="1:31" ht="13.5" customHeight="1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</row>
    <row r="219" spans="1:31" ht="13.5" customHeight="1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</row>
    <row r="220" spans="1:31" ht="13.5" customHeight="1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</row>
    <row r="221" spans="1:31" ht="13.5" customHeight="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</row>
    <row r="222" spans="1:31" ht="13.5" customHeight="1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</row>
    <row r="223" spans="1:31" ht="13.5" customHeight="1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</row>
    <row r="224" spans="1:31" ht="13.5" customHeight="1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</row>
    <row r="225" spans="1:31" ht="13.5" customHeight="1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</row>
    <row r="226" spans="1:31" ht="13.5" customHeight="1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</row>
    <row r="227" spans="1:31" ht="13.5" customHeight="1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</row>
    <row r="228" spans="1:31" ht="13.5" customHeight="1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</row>
    <row r="229" spans="1:31" ht="13.5" customHeight="1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</row>
    <row r="230" spans="1:31" ht="13.5" customHeight="1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</row>
    <row r="231" spans="1:31" ht="13.5" customHeight="1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</row>
    <row r="232" spans="1:31" ht="13.5" customHeight="1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</row>
    <row r="233" spans="1:31" ht="13.5" customHeight="1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</row>
    <row r="234" spans="1:31" ht="13.5" customHeight="1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</row>
    <row r="235" spans="1:31" ht="13.5" customHeight="1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</row>
    <row r="236" spans="1:31" ht="13.5" customHeight="1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</row>
    <row r="237" spans="1:31" ht="13.5" customHeight="1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</row>
    <row r="238" spans="1:31" ht="13.5" customHeight="1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</row>
    <row r="239" spans="1:31" ht="13.5" customHeight="1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</row>
    <row r="240" spans="1:31" ht="13.5" customHeight="1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</row>
    <row r="241" spans="1:31" ht="13.5" customHeight="1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</row>
    <row r="242" spans="1:31" ht="13.5" customHeight="1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</row>
    <row r="243" spans="1:31" ht="13.5" customHeight="1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</row>
    <row r="244" spans="1:31" ht="13.5" customHeight="1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</row>
    <row r="245" spans="1:31" ht="13.5" customHeight="1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</row>
    <row r="246" spans="1:31" ht="13.5" customHeight="1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</row>
    <row r="247" spans="1:31" ht="13.5" customHeight="1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</row>
    <row r="248" spans="1:31" ht="13.5" customHeight="1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</row>
    <row r="249" spans="1:31" ht="13.5" customHeight="1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</row>
    <row r="250" spans="1:31" ht="13.5" customHeight="1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</row>
    <row r="251" spans="1:31" ht="13.5" customHeight="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</row>
    <row r="252" spans="1:31" ht="13.5" customHeight="1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</row>
    <row r="253" spans="1:31" ht="13.5" customHeight="1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</row>
    <row r="254" spans="1:31" ht="13.5" customHeight="1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</row>
    <row r="255" spans="1:31" ht="13.5" customHeight="1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</row>
    <row r="256" spans="1:31" ht="13.5" customHeight="1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</row>
    <row r="257" spans="1:31" ht="13.5" customHeight="1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</row>
    <row r="258" spans="1:31" ht="13.5" customHeight="1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</row>
    <row r="259" spans="1:31" ht="13.5" customHeight="1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</row>
    <row r="260" spans="1:31" ht="13.5" customHeight="1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</row>
    <row r="261" spans="1:31" ht="13.5" customHeight="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</row>
    <row r="262" spans="1:31" ht="13.5" customHeight="1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</row>
    <row r="263" spans="1:31" ht="13.5" customHeight="1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</row>
    <row r="264" spans="1:31" ht="13.5" customHeight="1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</row>
    <row r="265" spans="1:31" ht="13.5" customHeight="1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</row>
    <row r="266" spans="1:31" ht="13.5" customHeight="1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</row>
    <row r="267" spans="1:31" ht="13.5" customHeight="1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</row>
    <row r="268" spans="1:31" ht="13.5" customHeight="1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</row>
    <row r="269" spans="1:31" ht="13.5" customHeight="1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</row>
    <row r="270" spans="1:31" ht="13.5" customHeight="1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</row>
    <row r="271" spans="1:31" ht="13.5" customHeight="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</row>
    <row r="272" spans="1:31" ht="13.5" customHeight="1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</row>
    <row r="273" spans="1:31" ht="13.5" customHeight="1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</row>
    <row r="274" spans="1:31" ht="13.5" customHeight="1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</row>
    <row r="275" spans="1:31" ht="13.5" customHeight="1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</row>
    <row r="276" spans="1:31" ht="13.5" customHeight="1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</row>
    <row r="277" spans="1:31" ht="13.5" customHeight="1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</row>
    <row r="278" spans="1:31" ht="13.5" customHeight="1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</row>
    <row r="279" spans="1:31" ht="13.5" customHeight="1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</row>
    <row r="280" spans="1:31" ht="13.5" customHeight="1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</row>
    <row r="281" spans="1:31" ht="13.5" customHeight="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</row>
    <row r="282" spans="1:31" ht="13.5" customHeight="1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</row>
    <row r="283" spans="1:31" ht="13.5" customHeight="1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</row>
    <row r="284" spans="1:31" ht="13.5" customHeight="1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</row>
    <row r="285" spans="1:31" ht="13.5" customHeight="1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</row>
    <row r="286" spans="1:31" ht="13.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</row>
    <row r="287" spans="1:31" ht="13.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</row>
    <row r="288" spans="1:31" ht="13.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</row>
    <row r="289" spans="1:31" ht="13.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</row>
    <row r="290" spans="1:31" ht="13.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</row>
    <row r="291" spans="1:31" ht="13.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</row>
    <row r="292" spans="1:31" ht="13.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</row>
    <row r="293" spans="1:31" ht="13.5" customHeight="1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</row>
    <row r="294" spans="1:31" ht="13.5" customHeight="1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</row>
    <row r="295" spans="1:31" ht="13.5" customHeight="1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</row>
    <row r="296" spans="1:31" ht="13.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</row>
    <row r="297" spans="1:31" ht="13.5" customHeight="1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</row>
    <row r="298" spans="1:31" ht="13.5" customHeight="1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</row>
    <row r="299" spans="1:31" ht="13.5" customHeight="1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</row>
    <row r="300" spans="1:31" ht="13.5" customHeight="1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</row>
    <row r="301" spans="1:31" ht="13.5" customHeight="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</row>
    <row r="302" spans="1:31" ht="13.5" customHeight="1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</row>
    <row r="303" spans="1:31" ht="13.5" customHeight="1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</row>
    <row r="304" spans="1:31" ht="13.5" customHeight="1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</row>
    <row r="305" spans="1:31" ht="13.5" customHeight="1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</row>
    <row r="306" spans="1:31" ht="13.5" customHeight="1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</row>
    <row r="307" spans="1:31" ht="13.5" customHeight="1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</row>
    <row r="308" spans="1:31" ht="13.5" customHeight="1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</row>
    <row r="309" spans="1:31" ht="13.5" customHeight="1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</row>
    <row r="310" spans="1:31" ht="13.5" customHeight="1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</row>
    <row r="311" spans="1:31" ht="13.5" customHeight="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</row>
    <row r="312" spans="1:31" ht="13.5" customHeight="1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</row>
    <row r="313" spans="1:31" ht="13.5" customHeight="1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</row>
    <row r="314" spans="1:31" ht="13.5" customHeight="1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</row>
    <row r="315" spans="1:31" ht="13.5" customHeight="1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</row>
    <row r="316" spans="1:31" ht="13.5" customHeight="1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</row>
    <row r="317" spans="1:31" ht="13.5" customHeight="1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</row>
    <row r="318" spans="1:31" ht="13.5" customHeight="1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</row>
    <row r="319" spans="1:31" ht="13.5" customHeight="1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</row>
    <row r="320" spans="1:31" ht="13.5" customHeight="1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</row>
    <row r="321" spans="1:31" ht="13.5" customHeight="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</row>
    <row r="322" spans="1:31" ht="13.5" customHeight="1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</row>
    <row r="323" spans="1:31" ht="13.5" customHeight="1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</row>
    <row r="324" spans="1:31" ht="13.5" customHeight="1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</row>
    <row r="325" spans="1:31" ht="13.5" customHeight="1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</row>
    <row r="326" spans="1:31" ht="13.5" customHeight="1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</row>
    <row r="327" spans="1:31" ht="13.5" customHeight="1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</row>
    <row r="328" spans="1:31" ht="13.5" customHeight="1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</row>
    <row r="329" spans="1:31" ht="13.5" customHeight="1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</row>
    <row r="330" spans="1:31" ht="13.5" customHeight="1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</row>
    <row r="331" spans="1:31" ht="13.5" customHeight="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</row>
    <row r="332" spans="1:31" ht="13.5" customHeight="1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</row>
    <row r="333" spans="1:31" ht="13.5" customHeight="1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</row>
    <row r="334" spans="1:31" ht="13.5" customHeight="1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</row>
    <row r="335" spans="1:31" ht="13.5" customHeight="1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</row>
    <row r="336" spans="1:31" ht="13.5" customHeight="1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</row>
    <row r="337" spans="1:31" ht="13.5" customHeight="1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</row>
    <row r="338" spans="1:31" ht="13.5" customHeight="1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</row>
    <row r="339" spans="1:31" ht="13.5" customHeight="1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</row>
    <row r="340" spans="1:31" ht="13.5" customHeight="1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</row>
    <row r="341" spans="1:31" ht="13.5" customHeight="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</row>
    <row r="342" spans="1:31" ht="13.5" customHeight="1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</row>
    <row r="343" spans="1:31" ht="13.5" customHeight="1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</row>
    <row r="344" spans="1:31" ht="13.5" customHeight="1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</row>
    <row r="345" spans="1:31" ht="13.5" customHeight="1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</row>
    <row r="346" spans="1:31" ht="13.5" customHeight="1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</row>
    <row r="347" spans="1:31" ht="13.5" customHeight="1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</row>
    <row r="348" spans="1:31" ht="13.5" customHeight="1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</row>
    <row r="349" spans="1:31" ht="13.5" customHeight="1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</row>
    <row r="350" spans="1:31" ht="13.5" customHeight="1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</row>
    <row r="351" spans="1:31" ht="13.5" customHeight="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</row>
    <row r="352" spans="1:31" ht="13.5" customHeight="1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</row>
    <row r="353" spans="1:31" ht="13.5" customHeight="1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</row>
    <row r="354" spans="1:31" ht="13.5" customHeight="1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</row>
    <row r="355" spans="1:31" ht="13.5" customHeight="1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</row>
    <row r="356" spans="1:31" ht="13.5" customHeight="1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</row>
    <row r="357" spans="1:31" ht="13.5" customHeight="1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</row>
    <row r="358" spans="1:31" ht="13.5" customHeight="1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</row>
    <row r="359" spans="1:31" ht="13.5" customHeight="1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</row>
    <row r="360" spans="1:31" ht="13.5" customHeight="1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</row>
    <row r="361" spans="1:31" ht="13.5" customHeight="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</row>
    <row r="362" spans="1:31" ht="13.5" customHeight="1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</row>
    <row r="363" spans="1:31" ht="13.5" customHeight="1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</row>
    <row r="364" spans="1:31" ht="13.5" customHeight="1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</row>
    <row r="365" spans="1:31" ht="13.5" customHeight="1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</row>
    <row r="366" spans="1:31" ht="13.5" customHeight="1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</row>
    <row r="367" spans="1:31" ht="13.5" customHeight="1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</row>
    <row r="368" spans="1:31" ht="13.5" customHeight="1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</row>
    <row r="369" spans="1:31" ht="13.5" customHeight="1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</row>
    <row r="370" spans="1:31" ht="13.5" customHeight="1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</row>
    <row r="371" spans="1:31" ht="13.5" customHeight="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</row>
    <row r="372" spans="1:31" ht="13.5" customHeight="1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</row>
    <row r="373" spans="1:31" ht="13.5" customHeight="1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</row>
    <row r="374" spans="1:31" ht="13.5" customHeight="1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</row>
    <row r="375" spans="1:31" ht="13.5" customHeight="1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</row>
    <row r="376" spans="1:31" ht="13.5" customHeight="1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</row>
    <row r="377" spans="1:31" ht="13.5" customHeight="1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</row>
    <row r="378" spans="1:31" ht="13.5" customHeight="1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</row>
    <row r="379" spans="1:31" ht="13.5" customHeight="1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</row>
    <row r="380" spans="1:31" ht="13.5" customHeight="1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</row>
    <row r="381" spans="1:31" ht="13.5" customHeight="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</row>
    <row r="382" spans="1:31" ht="13.5" customHeight="1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</row>
    <row r="383" spans="1:31" ht="13.5" customHeight="1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</row>
    <row r="384" spans="1:31" ht="13.5" customHeight="1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</row>
    <row r="385" spans="1:31" ht="13.5" customHeight="1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</row>
    <row r="386" spans="1:31" ht="13.5" customHeight="1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</row>
    <row r="387" spans="1:31" ht="13.5" customHeight="1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</row>
    <row r="388" spans="1:31" ht="13.5" customHeight="1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</row>
    <row r="389" spans="1:31" ht="13.5" customHeight="1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</row>
    <row r="390" spans="1:31" ht="13.5" customHeight="1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</row>
    <row r="391" spans="1:31" ht="13.5" customHeight="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</row>
    <row r="392" spans="1:31" ht="13.5" customHeight="1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</row>
    <row r="393" spans="1:31" ht="13.5" customHeight="1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</row>
    <row r="394" spans="1:31" ht="13.5" customHeight="1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</row>
    <row r="395" spans="1:31" ht="13.5" customHeight="1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</row>
    <row r="396" spans="1:31" ht="13.5" customHeight="1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</row>
    <row r="397" spans="1:31" ht="13.5" customHeight="1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</row>
    <row r="398" spans="1:31" ht="13.5" customHeight="1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</row>
    <row r="399" spans="1:31" ht="13.5" customHeight="1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</row>
    <row r="400" spans="1:31" ht="13.5" customHeight="1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</row>
    <row r="401" spans="1:31" ht="13.5" customHeight="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</row>
    <row r="402" spans="1:31" ht="13.5" customHeight="1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</row>
    <row r="403" spans="1:31" ht="13.5" customHeight="1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</row>
    <row r="404" spans="1:31" ht="13.5" customHeight="1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</row>
    <row r="405" spans="1:31" ht="13.5" customHeight="1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</row>
    <row r="406" spans="1:31" ht="13.5" customHeight="1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</row>
    <row r="407" spans="1:31" ht="13.5" customHeight="1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</row>
    <row r="408" spans="1:31" ht="13.5" customHeight="1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</row>
    <row r="409" spans="1:31" ht="13.5" customHeight="1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</row>
    <row r="410" spans="1:31" ht="13.5" customHeight="1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</row>
    <row r="411" spans="1:31" ht="13.5" customHeight="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</row>
    <row r="412" spans="1:31" ht="13.5" customHeight="1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</row>
    <row r="413" spans="1:31" ht="13.5" customHeight="1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</row>
    <row r="414" spans="1:31" ht="13.5" customHeight="1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</row>
    <row r="415" spans="1:31" ht="13.5" customHeight="1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</row>
    <row r="416" spans="1:31" ht="13.5" customHeight="1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</row>
    <row r="417" spans="1:31" ht="13.5" customHeight="1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</row>
    <row r="418" spans="1:31" ht="13.5" customHeight="1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</row>
    <row r="419" spans="1:31" ht="13.5" customHeight="1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</row>
    <row r="420" spans="1:31" ht="13.5" customHeight="1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</row>
    <row r="421" spans="1:31" ht="13.5" customHeight="1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</row>
    <row r="422" spans="1:31" ht="13.5" customHeight="1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</row>
    <row r="423" spans="1:31" ht="13.5" customHeight="1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</row>
    <row r="424" spans="1:31" ht="13.5" customHeight="1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</row>
    <row r="425" spans="1:31" ht="13.5" customHeight="1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</row>
    <row r="426" spans="1:31" ht="13.5" customHeight="1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</row>
    <row r="427" spans="1:31" ht="13.5" customHeight="1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</row>
    <row r="428" spans="1:31" ht="13.5" customHeight="1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</row>
    <row r="429" spans="1:31" ht="13.5" customHeight="1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</row>
    <row r="430" spans="1:31" ht="13.5" customHeight="1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</row>
    <row r="431" spans="1:31" ht="13.5" customHeight="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</row>
    <row r="432" spans="1:31" ht="13.5" customHeight="1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</row>
    <row r="433" spans="1:31" ht="13.5" customHeight="1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</row>
    <row r="434" spans="1:31" ht="13.5" customHeight="1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</row>
    <row r="435" spans="1:31" ht="13.5" customHeight="1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</row>
    <row r="436" spans="1:31" ht="13.5" customHeight="1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</row>
    <row r="437" spans="1:31" ht="13.5" customHeight="1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</row>
    <row r="438" spans="1:31" ht="13.5" customHeight="1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</row>
    <row r="439" spans="1:31" ht="13.5" customHeight="1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</row>
    <row r="440" spans="1:31" ht="13.5" customHeight="1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</row>
    <row r="441" spans="1:31" ht="13.5" customHeight="1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</row>
    <row r="442" spans="1:31" ht="13.5" customHeight="1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</row>
    <row r="443" spans="1:31" ht="13.5" customHeight="1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</row>
    <row r="444" spans="1:31" ht="13.5" customHeight="1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</row>
    <row r="445" spans="1:31" ht="13.5" customHeight="1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</row>
    <row r="446" spans="1:31" ht="13.5" customHeight="1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</row>
    <row r="447" spans="1:31" ht="13.5" customHeight="1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</row>
    <row r="448" spans="1:31" ht="13.5" customHeight="1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</row>
    <row r="449" spans="1:31" ht="13.5" customHeight="1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</row>
    <row r="450" spans="1:31" ht="13.5" customHeight="1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</row>
    <row r="451" spans="1:31" ht="13.5" customHeight="1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</row>
    <row r="452" spans="1:31" ht="13.5" customHeight="1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</row>
    <row r="453" spans="1:31" ht="13.5" customHeight="1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</row>
    <row r="454" spans="1:31" ht="13.5" customHeight="1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</row>
    <row r="455" spans="1:31" ht="13.5" customHeight="1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</row>
    <row r="456" spans="1:31" ht="13.5" customHeight="1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</row>
    <row r="457" spans="1:31" ht="13.5" customHeight="1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</row>
    <row r="458" spans="1:31" ht="13.5" customHeight="1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</row>
    <row r="459" spans="1:31" ht="13.5" customHeight="1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</row>
    <row r="460" spans="1:31" ht="13.5" customHeight="1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</row>
    <row r="461" spans="1:31" ht="13.5" customHeight="1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</row>
    <row r="462" spans="1:31" ht="13.5" customHeight="1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</row>
    <row r="463" spans="1:31" ht="13.5" customHeight="1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</row>
    <row r="464" spans="1:31" ht="13.5" customHeight="1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</row>
    <row r="465" spans="1:31" ht="13.5" customHeight="1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</row>
    <row r="466" spans="1:31" ht="13.5" customHeight="1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</row>
    <row r="467" spans="1:31" ht="13.5" customHeight="1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</row>
    <row r="468" spans="1:31" ht="13.5" customHeight="1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</row>
    <row r="469" spans="1:31" ht="13.5" customHeight="1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</row>
    <row r="470" spans="1:31" ht="13.5" customHeight="1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</row>
    <row r="471" spans="1:31" ht="13.5" customHeight="1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</row>
    <row r="472" spans="1:31" ht="13.5" customHeight="1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</row>
    <row r="473" spans="1:31" ht="13.5" customHeight="1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</row>
    <row r="474" spans="1:31" ht="13.5" customHeight="1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</row>
    <row r="475" spans="1:31" ht="13.5" customHeight="1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</row>
    <row r="476" spans="1:31" ht="13.5" customHeight="1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</row>
    <row r="477" spans="1:31" ht="13.5" customHeight="1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</row>
    <row r="478" spans="1:31" ht="13.5" customHeight="1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</row>
    <row r="479" spans="1:31" ht="13.5" customHeight="1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</row>
    <row r="480" spans="1:31" ht="13.5" customHeight="1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</row>
    <row r="481" spans="1:31" ht="13.5" customHeight="1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</row>
    <row r="482" spans="1:31" ht="13.5" customHeight="1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</row>
    <row r="483" spans="1:31" ht="13.5" customHeight="1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</row>
    <row r="484" spans="1:31" ht="13.5" customHeight="1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</row>
    <row r="485" spans="1:31" ht="13.5" customHeight="1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</row>
    <row r="486" spans="1:31" ht="13.5" customHeight="1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</row>
    <row r="487" spans="1:31" ht="13.5" customHeight="1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</row>
    <row r="488" spans="1:31" ht="13.5" customHeight="1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</row>
    <row r="489" spans="1:31" ht="13.5" customHeight="1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</row>
    <row r="490" spans="1:31" ht="13.5" customHeight="1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</row>
    <row r="491" spans="1:31" ht="13.5" customHeight="1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</row>
    <row r="492" spans="1:31" ht="13.5" customHeight="1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</row>
    <row r="493" spans="1:31" ht="13.5" customHeight="1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</row>
    <row r="494" spans="1:31" ht="13.5" customHeight="1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</row>
    <row r="495" spans="1:31" ht="13.5" customHeight="1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</row>
    <row r="496" spans="1:31" ht="13.5" customHeight="1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</row>
    <row r="497" spans="1:31" ht="13.5" customHeight="1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</row>
    <row r="498" spans="1:31" ht="13.5" customHeight="1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</row>
    <row r="499" spans="1:31" ht="13.5" customHeight="1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</row>
    <row r="500" spans="1:31" ht="13.5" customHeight="1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</row>
    <row r="501" spans="1:31" ht="13.5" customHeight="1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</row>
    <row r="502" spans="1:31" ht="13.5" customHeight="1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</row>
    <row r="503" spans="1:31" ht="13.5" customHeight="1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</row>
    <row r="504" spans="1:31" ht="13.5" customHeight="1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</row>
    <row r="505" spans="1:31" ht="13.5" customHeight="1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</row>
    <row r="506" spans="1:31" ht="13.5" customHeight="1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</row>
    <row r="507" spans="1:31" ht="13.5" customHeight="1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</row>
    <row r="508" spans="1:31" ht="13.5" customHeight="1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</row>
    <row r="509" spans="1:31" ht="13.5" customHeight="1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</row>
    <row r="510" spans="1:31" ht="13.5" customHeight="1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</row>
    <row r="511" spans="1:31" ht="13.5" customHeight="1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</row>
    <row r="512" spans="1:31" ht="13.5" customHeight="1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</row>
    <row r="513" spans="1:31" ht="13.5" customHeight="1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</row>
    <row r="514" spans="1:31" ht="13.5" customHeight="1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</row>
    <row r="515" spans="1:31" ht="13.5" customHeight="1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</row>
    <row r="516" spans="1:31" ht="13.5" customHeight="1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</row>
    <row r="517" spans="1:31" ht="13.5" customHeight="1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</row>
    <row r="518" spans="1:31" ht="13.5" customHeight="1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</row>
    <row r="519" spans="1:31" ht="13.5" customHeight="1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</row>
    <row r="520" spans="1:31" ht="13.5" customHeight="1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</row>
    <row r="521" spans="1:31" ht="13.5" customHeight="1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</row>
    <row r="522" spans="1:31" ht="13.5" customHeight="1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</row>
    <row r="523" spans="1:31" ht="13.5" customHeight="1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</row>
    <row r="524" spans="1:31" ht="13.5" customHeight="1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</row>
    <row r="525" spans="1:31" ht="13.5" customHeight="1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</row>
    <row r="526" spans="1:31" ht="13.5" customHeight="1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</row>
    <row r="527" spans="1:31" ht="13.5" customHeight="1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</row>
    <row r="528" spans="1:31" ht="13.5" customHeight="1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</row>
    <row r="529" spans="1:31" ht="13.5" customHeight="1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</row>
    <row r="530" spans="1:31" ht="13.5" customHeight="1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</row>
    <row r="531" spans="1:31" ht="13.5" customHeight="1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</row>
    <row r="532" spans="1:31" ht="13.5" customHeight="1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</row>
    <row r="533" spans="1:31" ht="13.5" customHeight="1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</row>
    <row r="534" spans="1:31" ht="13.5" customHeight="1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</row>
    <row r="535" spans="1:31" ht="13.5" customHeight="1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</row>
    <row r="536" spans="1:31" ht="13.5" customHeight="1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</row>
    <row r="537" spans="1:31" ht="13.5" customHeight="1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</row>
    <row r="538" spans="1:31" ht="13.5" customHeight="1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</row>
    <row r="539" spans="1:31" ht="13.5" customHeight="1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</row>
    <row r="540" spans="1:31" ht="13.5" customHeight="1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</row>
    <row r="541" spans="1:31" ht="13.5" customHeight="1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</row>
    <row r="542" spans="1:31" ht="13.5" customHeight="1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0"/>
    </row>
    <row r="543" spans="1:31" ht="13.5" customHeight="1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</row>
    <row r="544" spans="1:31" ht="13.5" customHeight="1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</row>
    <row r="545" spans="1:31" ht="13.5" customHeight="1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</row>
    <row r="546" spans="1:31" ht="13.5" customHeight="1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</row>
    <row r="547" spans="1:31" ht="13.5" customHeight="1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</row>
    <row r="548" spans="1:31" ht="13.5" customHeight="1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</row>
    <row r="549" spans="1:31" ht="13.5" customHeight="1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</row>
    <row r="550" spans="1:31" ht="13.5" customHeight="1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</row>
    <row r="551" spans="1:31" ht="13.5" customHeight="1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</row>
    <row r="552" spans="1:31" ht="13.5" customHeight="1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</row>
    <row r="553" spans="1:31" ht="13.5" customHeight="1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</row>
    <row r="554" spans="1:31" ht="13.5" customHeight="1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</row>
    <row r="555" spans="1:31" ht="13.5" customHeight="1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</row>
    <row r="556" spans="1:31" ht="13.5" customHeight="1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</row>
    <row r="557" spans="1:31" ht="13.5" customHeight="1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</row>
    <row r="558" spans="1:31" ht="13.5" customHeight="1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</row>
    <row r="559" spans="1:31" ht="13.5" customHeight="1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</row>
    <row r="560" spans="1:31" ht="13.5" customHeight="1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</row>
    <row r="561" spans="1:31" ht="13.5" customHeight="1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</row>
    <row r="562" spans="1:31" ht="13.5" customHeight="1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</row>
    <row r="563" spans="1:31" ht="13.5" customHeight="1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</row>
    <row r="564" spans="1:31" ht="13.5" customHeight="1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</row>
    <row r="565" spans="1:31" ht="13.5" customHeight="1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</row>
    <row r="566" spans="1:31" ht="13.5" customHeight="1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</row>
    <row r="567" spans="1:31" ht="13.5" customHeight="1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</row>
    <row r="568" spans="1:31" ht="13.5" customHeight="1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</row>
    <row r="569" spans="1:31" ht="13.5" customHeight="1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</row>
    <row r="570" spans="1:31" ht="13.5" customHeight="1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</row>
    <row r="571" spans="1:31" ht="13.5" customHeight="1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</row>
    <row r="572" spans="1:31" ht="13.5" customHeight="1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</row>
    <row r="573" spans="1:31" ht="13.5" customHeight="1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</row>
    <row r="574" spans="1:31" ht="13.5" customHeight="1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</row>
    <row r="575" spans="1:31" ht="13.5" customHeight="1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</row>
    <row r="576" spans="1:31" ht="13.5" customHeight="1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</row>
    <row r="577" spans="1:31" ht="13.5" customHeight="1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</row>
    <row r="578" spans="1:31" ht="13.5" customHeight="1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</row>
    <row r="579" spans="1:31" ht="13.5" customHeight="1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</row>
    <row r="580" spans="1:31" ht="13.5" customHeight="1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</row>
    <row r="581" spans="1:31" ht="13.5" customHeight="1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</row>
    <row r="582" spans="1:31" ht="13.5" customHeight="1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</row>
    <row r="583" spans="1:31" ht="13.5" customHeight="1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</row>
    <row r="584" spans="1:31" ht="13.5" customHeight="1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</row>
    <row r="585" spans="1:31" ht="13.5" customHeight="1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</row>
    <row r="586" spans="1:31" ht="13.5" customHeight="1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</row>
    <row r="587" spans="1:31" ht="13.5" customHeight="1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</row>
    <row r="588" spans="1:31" ht="13.5" customHeight="1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</row>
    <row r="589" spans="1:31" ht="13.5" customHeight="1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</row>
    <row r="590" spans="1:31" ht="13.5" customHeight="1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</row>
    <row r="591" spans="1:31" ht="13.5" customHeight="1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</row>
    <row r="592" spans="1:31" ht="13.5" customHeight="1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</row>
    <row r="593" spans="1:31" ht="13.5" customHeight="1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</row>
    <row r="594" spans="1:31" ht="13.5" customHeight="1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</row>
    <row r="595" spans="1:31" ht="13.5" customHeight="1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</row>
    <row r="596" spans="1:31" ht="13.5" customHeight="1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</row>
    <row r="597" spans="1:31" ht="13.5" customHeight="1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</row>
    <row r="598" spans="1:31" ht="13.5" customHeight="1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</row>
    <row r="599" spans="1:31" ht="13.5" customHeight="1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</row>
    <row r="600" spans="1:31" ht="13.5" customHeight="1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</row>
    <row r="601" spans="1:31" ht="13.5" customHeight="1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</row>
    <row r="602" spans="1:31" ht="13.5" customHeight="1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</row>
    <row r="603" spans="1:31" ht="13.5" customHeight="1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</row>
    <row r="604" spans="1:31" ht="13.5" customHeight="1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</row>
    <row r="605" spans="1:31" ht="13.5" customHeight="1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</row>
    <row r="606" spans="1:31" ht="13.5" customHeight="1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</row>
    <row r="607" spans="1:31" ht="13.5" customHeight="1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</row>
    <row r="608" spans="1:31" ht="13.5" customHeight="1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</row>
    <row r="609" spans="1:31" ht="13.5" customHeight="1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</row>
    <row r="610" spans="1:31" ht="13.5" customHeight="1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</row>
    <row r="611" spans="1:31" ht="13.5" customHeight="1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</row>
    <row r="612" spans="1:31" ht="13.5" customHeight="1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</row>
    <row r="613" spans="1:31" ht="13.5" customHeight="1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</row>
    <row r="614" spans="1:31" ht="13.5" customHeight="1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</row>
    <row r="615" spans="1:31" ht="13.5" customHeight="1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</row>
    <row r="616" spans="1:31" ht="13.5" customHeight="1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</row>
    <row r="617" spans="1:31" ht="13.5" customHeight="1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</row>
    <row r="618" spans="1:31" ht="13.5" customHeight="1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</row>
    <row r="619" spans="1:31" ht="13.5" customHeight="1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</row>
    <row r="620" spans="1:31" ht="13.5" customHeight="1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</row>
    <row r="621" spans="1:31" ht="13.5" customHeight="1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</row>
    <row r="622" spans="1:31" ht="13.5" customHeight="1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</row>
    <row r="623" spans="1:31" ht="13.5" customHeight="1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</row>
    <row r="624" spans="1:31" ht="13.5" customHeight="1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</row>
    <row r="625" spans="1:31" ht="13.5" customHeight="1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</row>
    <row r="626" spans="1:31" ht="13.5" customHeight="1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</row>
    <row r="627" spans="1:31" ht="13.5" customHeight="1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</row>
    <row r="628" spans="1:31" ht="13.5" customHeight="1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</row>
    <row r="629" spans="1:31" ht="13.5" customHeight="1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</row>
    <row r="630" spans="1:31" ht="13.5" customHeight="1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</row>
    <row r="631" spans="1:31" ht="13.5" customHeight="1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</row>
    <row r="632" spans="1:31" ht="13.5" customHeight="1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</row>
    <row r="633" spans="1:31" ht="13.5" customHeight="1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</row>
    <row r="634" spans="1:31" ht="13.5" customHeight="1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</row>
    <row r="635" spans="1:31" ht="13.5" customHeight="1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</row>
    <row r="636" spans="1:31" ht="13.5" customHeight="1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</row>
    <row r="637" spans="1:31" ht="13.5" customHeight="1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</row>
    <row r="638" spans="1:31" ht="13.5" customHeight="1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</row>
    <row r="639" spans="1:31" ht="13.5" customHeight="1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</row>
    <row r="640" spans="1:31" ht="13.5" customHeight="1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</row>
    <row r="641" spans="1:31" ht="13.5" customHeight="1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</row>
    <row r="642" spans="1:31" ht="13.5" customHeight="1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</row>
    <row r="643" spans="1:31" ht="13.5" customHeight="1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</row>
    <row r="644" spans="1:31" ht="13.5" customHeight="1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</row>
    <row r="645" spans="1:31" ht="13.5" customHeight="1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</row>
    <row r="646" spans="1:31" ht="13.5" customHeight="1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</row>
    <row r="647" spans="1:31" ht="13.5" customHeight="1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</row>
    <row r="648" spans="1:31" ht="13.5" customHeight="1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</row>
    <row r="649" spans="1:31" ht="13.5" customHeight="1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</row>
    <row r="650" spans="1:31" ht="13.5" customHeight="1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</row>
    <row r="651" spans="1:31" ht="13.5" customHeight="1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</row>
    <row r="652" spans="1:31" ht="13.5" customHeight="1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</row>
    <row r="653" spans="1:31" ht="13.5" customHeight="1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</row>
    <row r="654" spans="1:31" ht="13.5" customHeight="1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</row>
    <row r="655" spans="1:31" ht="13.5" customHeight="1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</row>
    <row r="656" spans="1:31" ht="13.5" customHeight="1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</row>
    <row r="657" spans="1:31" ht="13.5" customHeight="1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</row>
    <row r="658" spans="1:31" ht="13.5" customHeight="1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</row>
    <row r="659" spans="1:31" ht="13.5" customHeight="1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</row>
    <row r="660" spans="1:31" ht="13.5" customHeight="1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</row>
    <row r="661" spans="1:31" ht="13.5" customHeight="1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</row>
    <row r="662" spans="1:31" ht="13.5" customHeight="1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0"/>
    </row>
    <row r="663" spans="1:31" ht="13.5" customHeight="1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  <c r="AE663" s="20"/>
    </row>
    <row r="664" spans="1:31" ht="13.5" customHeight="1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AB664" s="20"/>
      <c r="AC664" s="20"/>
      <c r="AD664" s="20"/>
      <c r="AE664" s="20"/>
    </row>
    <row r="665" spans="1:31" ht="13.5" customHeight="1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  <c r="AE665" s="20"/>
    </row>
    <row r="666" spans="1:31" ht="13.5" customHeight="1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  <c r="AE666" s="20"/>
    </row>
    <row r="667" spans="1:31" ht="13.5" customHeight="1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0"/>
    </row>
    <row r="668" spans="1:31" ht="13.5" customHeight="1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  <c r="AE668" s="20"/>
    </row>
    <row r="669" spans="1:31" ht="13.5" customHeight="1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  <c r="AB669" s="20"/>
      <c r="AC669" s="20"/>
      <c r="AD669" s="20"/>
      <c r="AE669" s="20"/>
    </row>
    <row r="670" spans="1:31" ht="13.5" customHeight="1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  <c r="AB670" s="20"/>
      <c r="AC670" s="20"/>
      <c r="AD670" s="20"/>
      <c r="AE670" s="20"/>
    </row>
    <row r="671" spans="1:31" ht="13.5" customHeight="1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  <c r="AE671" s="20"/>
    </row>
    <row r="672" spans="1:31" ht="13.5" customHeight="1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  <c r="AE672" s="20"/>
    </row>
    <row r="673" spans="1:31" ht="13.5" customHeight="1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  <c r="AE673" s="20"/>
    </row>
    <row r="674" spans="1:31" ht="13.5" customHeight="1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</row>
    <row r="675" spans="1:31" ht="13.5" customHeight="1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</row>
    <row r="676" spans="1:31" ht="13.5" customHeight="1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</row>
    <row r="677" spans="1:31" ht="13.5" customHeight="1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</row>
    <row r="678" spans="1:31" ht="13.5" customHeight="1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</row>
    <row r="679" spans="1:31" ht="13.5" customHeight="1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0"/>
    </row>
    <row r="680" spans="1:31" ht="13.5" customHeight="1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0"/>
    </row>
    <row r="681" spans="1:31" ht="13.5" customHeight="1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  <c r="AE681" s="20"/>
    </row>
    <row r="682" spans="1:31" ht="13.5" customHeight="1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  <c r="AC682" s="20"/>
      <c r="AD682" s="20"/>
      <c r="AE682" s="20"/>
    </row>
    <row r="683" spans="1:31" ht="13.5" customHeight="1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  <c r="AE683" s="20"/>
    </row>
    <row r="684" spans="1:31" ht="13.5" customHeight="1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  <c r="AE684" s="20"/>
    </row>
    <row r="685" spans="1:31" ht="13.5" customHeight="1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  <c r="AE685" s="20"/>
    </row>
    <row r="686" spans="1:31" ht="13.5" customHeight="1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  <c r="AE686" s="20"/>
    </row>
    <row r="687" spans="1:31" ht="13.5" customHeight="1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  <c r="AE687" s="20"/>
    </row>
    <row r="688" spans="1:31" ht="13.5" customHeight="1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0"/>
    </row>
    <row r="689" spans="1:31" ht="13.5" customHeight="1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AE689" s="20"/>
    </row>
    <row r="690" spans="1:31" ht="13.5" customHeight="1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</row>
    <row r="691" spans="1:31" ht="13.5" customHeight="1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</row>
    <row r="692" spans="1:31" ht="13.5" customHeight="1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</row>
    <row r="693" spans="1:31" ht="13.5" customHeight="1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</row>
    <row r="694" spans="1:31" ht="13.5" customHeight="1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AE694" s="20"/>
    </row>
    <row r="695" spans="1:31" ht="13.5" customHeight="1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</row>
    <row r="696" spans="1:31" ht="13.5" customHeight="1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0"/>
    </row>
    <row r="697" spans="1:31" ht="13.5" customHeight="1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</row>
    <row r="698" spans="1:31" ht="13.5" customHeight="1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</row>
    <row r="699" spans="1:31" ht="13.5" customHeight="1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</row>
    <row r="700" spans="1:31" ht="13.5" customHeight="1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</row>
    <row r="701" spans="1:31" ht="13.5" customHeight="1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</row>
    <row r="702" spans="1:31" ht="13.5" customHeight="1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0"/>
    </row>
    <row r="703" spans="1:31" ht="13.5" customHeight="1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  <c r="AE703" s="20"/>
    </row>
    <row r="704" spans="1:31" ht="13.5" customHeight="1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  <c r="AE704" s="20"/>
    </row>
    <row r="705" spans="1:31" ht="13.5" customHeight="1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0"/>
    </row>
    <row r="706" spans="1:31" ht="13.5" customHeight="1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  <c r="AE706" s="20"/>
    </row>
    <row r="707" spans="1:31" ht="13.5" customHeight="1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0"/>
    </row>
    <row r="708" spans="1:31" ht="13.5" customHeight="1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</row>
    <row r="709" spans="1:31" ht="13.5" customHeight="1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</row>
    <row r="710" spans="1:31" ht="13.5" customHeight="1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0"/>
    </row>
    <row r="711" spans="1:31" ht="13.5" customHeight="1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</row>
    <row r="712" spans="1:31" ht="13.5" customHeight="1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</row>
    <row r="713" spans="1:31" ht="13.5" customHeight="1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</row>
    <row r="714" spans="1:31" ht="13.5" customHeight="1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</row>
    <row r="715" spans="1:31" ht="13.5" customHeight="1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</row>
    <row r="716" spans="1:31" ht="13.5" customHeight="1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</row>
    <row r="717" spans="1:31" ht="13.5" customHeight="1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</row>
    <row r="718" spans="1:31" ht="13.5" customHeight="1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  <c r="AE718" s="20"/>
    </row>
    <row r="719" spans="1:31" ht="13.5" customHeight="1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0"/>
    </row>
    <row r="720" spans="1:31" ht="13.5" customHeight="1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  <c r="AE720" s="20"/>
    </row>
    <row r="721" spans="1:31" ht="13.5" customHeight="1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0"/>
    </row>
    <row r="722" spans="1:31" ht="13.5" customHeight="1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</row>
    <row r="723" spans="1:31" ht="13.5" customHeight="1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</row>
    <row r="724" spans="1:31" ht="13.5" customHeight="1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  <c r="AE724" s="20"/>
    </row>
    <row r="725" spans="1:31" ht="13.5" customHeight="1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  <c r="AE725" s="20"/>
    </row>
    <row r="726" spans="1:31" ht="13.5" customHeight="1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  <c r="AB726" s="20"/>
      <c r="AC726" s="20"/>
      <c r="AD726" s="20"/>
      <c r="AE726" s="20"/>
    </row>
    <row r="727" spans="1:31" ht="13.5" customHeight="1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  <c r="AE727" s="20"/>
    </row>
    <row r="728" spans="1:31" ht="13.5" customHeight="1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  <c r="AE728" s="20"/>
    </row>
    <row r="729" spans="1:31" ht="13.5" customHeight="1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0"/>
    </row>
    <row r="730" spans="1:31" ht="13.5" customHeight="1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0"/>
    </row>
    <row r="731" spans="1:31" ht="13.5" customHeight="1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0"/>
    </row>
    <row r="732" spans="1:31" ht="13.5" customHeight="1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</row>
    <row r="733" spans="1:31" ht="13.5" customHeight="1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</row>
    <row r="734" spans="1:31" ht="13.5" customHeight="1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  <c r="AE734" s="20"/>
    </row>
    <row r="735" spans="1:31" ht="13.5" customHeight="1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AB735" s="20"/>
      <c r="AC735" s="20"/>
      <c r="AD735" s="20"/>
      <c r="AE735" s="20"/>
    </row>
    <row r="736" spans="1:31" ht="13.5" customHeight="1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AB736" s="20"/>
      <c r="AC736" s="20"/>
      <c r="AD736" s="20"/>
      <c r="AE736" s="20"/>
    </row>
    <row r="737" spans="1:31" ht="13.5" customHeight="1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  <c r="AE737" s="20"/>
    </row>
    <row r="738" spans="1:31" ht="13.5" customHeight="1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  <c r="AB738" s="20"/>
      <c r="AC738" s="20"/>
      <c r="AD738" s="20"/>
      <c r="AE738" s="20"/>
    </row>
    <row r="739" spans="1:31" ht="13.5" customHeight="1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  <c r="AE739" s="20"/>
    </row>
    <row r="740" spans="1:31" ht="13.5" customHeight="1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</row>
    <row r="741" spans="1:31" ht="13.5" customHeight="1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</row>
    <row r="742" spans="1:31" ht="13.5" customHeight="1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  <c r="AE742" s="20"/>
    </row>
    <row r="743" spans="1:31" ht="13.5" customHeight="1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  <c r="AE743" s="20"/>
    </row>
    <row r="744" spans="1:31" ht="13.5" customHeight="1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  <c r="AB744" s="20"/>
      <c r="AC744" s="20"/>
      <c r="AD744" s="20"/>
      <c r="AE744" s="20"/>
    </row>
    <row r="745" spans="1:31" ht="13.5" customHeight="1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  <c r="AB745" s="20"/>
      <c r="AC745" s="20"/>
      <c r="AD745" s="20"/>
      <c r="AE745" s="20"/>
    </row>
    <row r="746" spans="1:31" ht="13.5" customHeight="1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  <c r="AE746" s="20"/>
    </row>
    <row r="747" spans="1:31" ht="13.5" customHeight="1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  <c r="AE747" s="20"/>
    </row>
    <row r="748" spans="1:31" ht="13.5" customHeight="1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  <c r="AE748" s="20"/>
    </row>
    <row r="749" spans="1:31" ht="13.5" customHeight="1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  <c r="AE749" s="20"/>
    </row>
    <row r="750" spans="1:31" ht="13.5" customHeight="1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  <c r="AB750" s="20"/>
      <c r="AC750" s="20"/>
      <c r="AD750" s="20"/>
      <c r="AE750" s="20"/>
    </row>
    <row r="751" spans="1:31" ht="13.5" customHeight="1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AC751" s="20"/>
      <c r="AD751" s="20"/>
      <c r="AE751" s="20"/>
    </row>
    <row r="752" spans="1:31" ht="13.5" customHeight="1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  <c r="AE752" s="20"/>
    </row>
    <row r="753" spans="1:31" ht="13.5" customHeight="1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  <c r="AE753" s="20"/>
    </row>
    <row r="754" spans="1:31" ht="13.5" customHeight="1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  <c r="AE754" s="20"/>
    </row>
    <row r="755" spans="1:31" ht="13.5" customHeight="1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  <c r="AE755" s="20"/>
    </row>
    <row r="756" spans="1:31" ht="13.5" customHeight="1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  <c r="AE756" s="20"/>
    </row>
    <row r="757" spans="1:31" ht="13.5" customHeight="1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  <c r="AE757" s="20"/>
    </row>
    <row r="758" spans="1:31" ht="13.5" customHeight="1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  <c r="AE758" s="20"/>
    </row>
    <row r="759" spans="1:31" ht="13.5" customHeight="1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  <c r="AB759" s="20"/>
      <c r="AC759" s="20"/>
      <c r="AD759" s="20"/>
      <c r="AE759" s="20"/>
    </row>
    <row r="760" spans="1:31" ht="13.5" customHeight="1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  <c r="AE760" s="20"/>
    </row>
    <row r="761" spans="1:31" ht="13.5" customHeight="1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0"/>
    </row>
    <row r="762" spans="1:31" ht="13.5" customHeight="1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</row>
    <row r="763" spans="1:31" ht="13.5" customHeight="1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</row>
    <row r="764" spans="1:31" ht="13.5" customHeight="1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</row>
    <row r="765" spans="1:31" ht="13.5" customHeight="1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</row>
    <row r="766" spans="1:31" ht="13.5" customHeight="1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  <c r="AE766" s="20"/>
    </row>
    <row r="767" spans="1:31" ht="13.5" customHeight="1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0"/>
    </row>
    <row r="768" spans="1:31" ht="13.5" customHeight="1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</row>
    <row r="769" spans="1:31" ht="13.5" customHeight="1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0"/>
    </row>
    <row r="770" spans="1:31" ht="13.5" customHeight="1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</row>
    <row r="771" spans="1:31" ht="13.5" customHeight="1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  <c r="AE771" s="20"/>
    </row>
    <row r="772" spans="1:31" ht="13.5" customHeight="1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0"/>
    </row>
    <row r="773" spans="1:31" ht="13.5" customHeight="1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AB773" s="20"/>
      <c r="AC773" s="20"/>
      <c r="AD773" s="20"/>
      <c r="AE773" s="20"/>
    </row>
    <row r="774" spans="1:31" ht="13.5" customHeight="1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  <c r="AE774" s="20"/>
    </row>
    <row r="775" spans="1:31" ht="13.5" customHeight="1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0"/>
    </row>
    <row r="776" spans="1:31" ht="13.5" customHeight="1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0"/>
    </row>
    <row r="777" spans="1:31" ht="13.5" customHeight="1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</row>
    <row r="778" spans="1:31" ht="13.5" customHeight="1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0"/>
    </row>
    <row r="779" spans="1:31" ht="13.5" customHeight="1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  <c r="AE779" s="20"/>
    </row>
    <row r="780" spans="1:31" ht="13.5" customHeight="1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  <c r="AE780" s="20"/>
    </row>
    <row r="781" spans="1:31" ht="13.5" customHeight="1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</row>
    <row r="782" spans="1:31" ht="13.5" customHeight="1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</row>
    <row r="783" spans="1:31" ht="13.5" customHeight="1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</row>
    <row r="784" spans="1:31" ht="13.5" customHeight="1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  <c r="AE784" s="20"/>
    </row>
    <row r="785" spans="1:31" ht="13.5" customHeight="1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  <c r="AE785" s="20"/>
    </row>
    <row r="786" spans="1:31" ht="13.5" customHeight="1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0"/>
    </row>
    <row r="787" spans="1:31" ht="13.5" customHeight="1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0"/>
    </row>
    <row r="788" spans="1:31" ht="13.5" customHeight="1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</row>
    <row r="789" spans="1:31" ht="13.5" customHeight="1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</row>
    <row r="790" spans="1:31" ht="13.5" customHeight="1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</row>
    <row r="791" spans="1:31" ht="13.5" customHeight="1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</row>
    <row r="792" spans="1:31" ht="13.5" customHeight="1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  <c r="AE792" s="20"/>
    </row>
    <row r="793" spans="1:31" ht="13.5" customHeight="1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  <c r="AE793" s="20"/>
    </row>
    <row r="794" spans="1:31" ht="13.5" customHeight="1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</row>
    <row r="795" spans="1:31" ht="13.5" customHeight="1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</row>
    <row r="796" spans="1:31" ht="13.5" customHeight="1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  <c r="AE796" s="20"/>
    </row>
    <row r="797" spans="1:31" ht="13.5" customHeight="1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</row>
    <row r="798" spans="1:31" ht="13.5" customHeight="1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0"/>
    </row>
    <row r="799" spans="1:31" ht="13.5" customHeight="1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0"/>
    </row>
    <row r="800" spans="1:31" ht="13.5" customHeight="1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0"/>
    </row>
    <row r="801" spans="1:31" ht="13.5" customHeight="1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AE801" s="20"/>
    </row>
    <row r="802" spans="1:31" ht="13.5" customHeight="1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AE802" s="20"/>
    </row>
    <row r="803" spans="1:31" ht="13.5" customHeight="1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0"/>
    </row>
    <row r="804" spans="1:31" ht="13.5" customHeight="1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</row>
    <row r="805" spans="1:31" ht="13.5" customHeight="1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</row>
    <row r="806" spans="1:31" ht="13.5" customHeight="1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</row>
    <row r="807" spans="1:31" ht="13.5" customHeight="1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</row>
    <row r="808" spans="1:31" ht="13.5" customHeight="1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0"/>
    </row>
    <row r="809" spans="1:31" ht="13.5" customHeight="1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  <c r="AE809" s="20"/>
    </row>
    <row r="810" spans="1:31" ht="13.5" customHeight="1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  <c r="AE810" s="20"/>
    </row>
    <row r="811" spans="1:31" ht="13.5" customHeight="1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  <c r="AE811" s="20"/>
    </row>
    <row r="812" spans="1:31" ht="13.5" customHeight="1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</row>
    <row r="813" spans="1:31" ht="13.5" customHeight="1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</row>
    <row r="814" spans="1:31" ht="13.5" customHeight="1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  <c r="AE814" s="20"/>
    </row>
    <row r="815" spans="1:31" ht="13.5" customHeight="1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  <c r="AE815" s="20"/>
    </row>
    <row r="816" spans="1:31" ht="13.5" customHeight="1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0"/>
    </row>
    <row r="817" spans="1:31" ht="13.5" customHeight="1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  <c r="AE817" s="20"/>
    </row>
    <row r="818" spans="1:31" ht="13.5" customHeight="1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  <c r="AE818" s="20"/>
    </row>
    <row r="819" spans="1:31" ht="13.5" customHeight="1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</row>
    <row r="820" spans="1:31" ht="13.5" customHeight="1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AE820" s="20"/>
    </row>
    <row r="821" spans="1:31" ht="13.5" customHeight="1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</row>
    <row r="822" spans="1:31" ht="13.5" customHeight="1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AE822" s="20"/>
    </row>
    <row r="823" spans="1:31" ht="13.5" customHeight="1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  <c r="AE823" s="20"/>
    </row>
    <row r="824" spans="1:31" ht="13.5" customHeight="1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  <c r="AE824" s="20"/>
    </row>
    <row r="825" spans="1:31" ht="13.5" customHeight="1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AE825" s="20"/>
    </row>
    <row r="826" spans="1:31" ht="13.5" customHeight="1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  <c r="AE826" s="20"/>
    </row>
    <row r="827" spans="1:31" ht="13.5" customHeight="1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0"/>
      <c r="AB827" s="20"/>
      <c r="AC827" s="20"/>
      <c r="AD827" s="20"/>
      <c r="AE827" s="20"/>
    </row>
    <row r="828" spans="1:31" ht="13.5" customHeight="1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0"/>
      <c r="AB828" s="20"/>
      <c r="AC828" s="20"/>
      <c r="AD828" s="20"/>
      <c r="AE828" s="20"/>
    </row>
    <row r="829" spans="1:31" ht="13.5" customHeight="1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  <c r="AB829" s="20"/>
      <c r="AC829" s="20"/>
      <c r="AD829" s="20"/>
      <c r="AE829" s="20"/>
    </row>
    <row r="830" spans="1:31" ht="13.5" customHeight="1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AB830" s="20"/>
      <c r="AC830" s="20"/>
      <c r="AD830" s="20"/>
      <c r="AE830" s="20"/>
    </row>
    <row r="831" spans="1:31" ht="13.5" customHeight="1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0"/>
      <c r="AB831" s="20"/>
      <c r="AC831" s="20"/>
      <c r="AD831" s="20"/>
      <c r="AE831" s="20"/>
    </row>
    <row r="832" spans="1:31" ht="13.5" customHeight="1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  <c r="AA832" s="20"/>
      <c r="AB832" s="20"/>
      <c r="AC832" s="20"/>
      <c r="AD832" s="20"/>
      <c r="AE832" s="20"/>
    </row>
    <row r="833" spans="1:31" ht="13.5" customHeight="1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  <c r="AB833" s="20"/>
      <c r="AC833" s="20"/>
      <c r="AD833" s="20"/>
      <c r="AE833" s="20"/>
    </row>
    <row r="834" spans="1:31" ht="13.5" customHeight="1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AA834" s="20"/>
      <c r="AB834" s="20"/>
      <c r="AC834" s="20"/>
      <c r="AD834" s="20"/>
      <c r="AE834" s="20"/>
    </row>
    <row r="835" spans="1:31" ht="13.5" customHeight="1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  <c r="AE835" s="20"/>
    </row>
    <row r="836" spans="1:31" ht="13.5" customHeight="1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  <c r="AC836" s="20"/>
      <c r="AD836" s="20"/>
      <c r="AE836" s="20"/>
    </row>
    <row r="837" spans="1:31" ht="13.5" customHeight="1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  <c r="AC837" s="20"/>
      <c r="AD837" s="20"/>
      <c r="AE837" s="20"/>
    </row>
    <row r="838" spans="1:31" ht="13.5" customHeight="1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AB838" s="20"/>
      <c r="AC838" s="20"/>
      <c r="AD838" s="20"/>
      <c r="AE838" s="20"/>
    </row>
    <row r="839" spans="1:31" ht="13.5" customHeight="1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  <c r="AE839" s="20"/>
    </row>
    <row r="840" spans="1:31" ht="13.5" customHeight="1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AB840" s="20"/>
      <c r="AC840" s="20"/>
      <c r="AD840" s="20"/>
      <c r="AE840" s="20"/>
    </row>
    <row r="841" spans="1:31" ht="13.5" customHeight="1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AB841" s="20"/>
      <c r="AC841" s="20"/>
      <c r="AD841" s="20"/>
      <c r="AE841" s="20"/>
    </row>
    <row r="842" spans="1:31" ht="13.5" customHeight="1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  <c r="AB842" s="20"/>
      <c r="AC842" s="20"/>
      <c r="AD842" s="20"/>
      <c r="AE842" s="20"/>
    </row>
    <row r="843" spans="1:31" ht="13.5" customHeight="1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  <c r="AE843" s="20"/>
    </row>
    <row r="844" spans="1:31" ht="13.5" customHeight="1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AB844" s="20"/>
      <c r="AC844" s="20"/>
      <c r="AD844" s="20"/>
      <c r="AE844" s="20"/>
    </row>
    <row r="845" spans="1:31" ht="13.5" customHeight="1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AB845" s="20"/>
      <c r="AC845" s="20"/>
      <c r="AD845" s="20"/>
      <c r="AE845" s="20"/>
    </row>
    <row r="846" spans="1:31" ht="13.5" customHeight="1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  <c r="AB846" s="20"/>
      <c r="AC846" s="20"/>
      <c r="AD846" s="20"/>
      <c r="AE846" s="20"/>
    </row>
    <row r="847" spans="1:31" ht="13.5" customHeight="1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  <c r="AA847" s="20"/>
      <c r="AB847" s="20"/>
      <c r="AC847" s="20"/>
      <c r="AD847" s="20"/>
      <c r="AE847" s="20"/>
    </row>
    <row r="848" spans="1:31" ht="13.5" customHeight="1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0"/>
      <c r="AB848" s="20"/>
      <c r="AC848" s="20"/>
      <c r="AD848" s="20"/>
      <c r="AE848" s="20"/>
    </row>
    <row r="849" spans="1:31" ht="13.5" customHeight="1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  <c r="AB849" s="20"/>
      <c r="AC849" s="20"/>
      <c r="AD849" s="20"/>
      <c r="AE849" s="20"/>
    </row>
    <row r="850" spans="1:31" ht="13.5" customHeight="1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  <c r="AA850" s="20"/>
      <c r="AB850" s="20"/>
      <c r="AC850" s="20"/>
      <c r="AD850" s="20"/>
      <c r="AE850" s="20"/>
    </row>
    <row r="851" spans="1:31" ht="13.5" customHeight="1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  <c r="AA851" s="20"/>
      <c r="AB851" s="20"/>
      <c r="AC851" s="20"/>
      <c r="AD851" s="20"/>
      <c r="AE851" s="20"/>
    </row>
    <row r="852" spans="1:31" ht="13.5" customHeight="1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  <c r="AA852" s="20"/>
      <c r="AB852" s="20"/>
      <c r="AC852" s="20"/>
      <c r="AD852" s="20"/>
      <c r="AE852" s="20"/>
    </row>
    <row r="853" spans="1:31" ht="13.5" customHeight="1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0"/>
      <c r="AB853" s="20"/>
      <c r="AC853" s="20"/>
      <c r="AD853" s="20"/>
      <c r="AE853" s="20"/>
    </row>
    <row r="854" spans="1:31" ht="13.5" customHeight="1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  <c r="AE854" s="20"/>
    </row>
    <row r="855" spans="1:31" ht="13.5" customHeight="1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AB855" s="20"/>
      <c r="AC855" s="20"/>
      <c r="AD855" s="20"/>
      <c r="AE855" s="20"/>
    </row>
    <row r="856" spans="1:31" ht="13.5" customHeight="1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AB856" s="20"/>
      <c r="AC856" s="20"/>
      <c r="AD856" s="20"/>
      <c r="AE856" s="20"/>
    </row>
    <row r="857" spans="1:31" ht="13.5" customHeight="1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AB857" s="20"/>
      <c r="AC857" s="20"/>
      <c r="AD857" s="20"/>
      <c r="AE857" s="20"/>
    </row>
    <row r="858" spans="1:31" ht="13.5" customHeight="1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AB858" s="20"/>
      <c r="AC858" s="20"/>
      <c r="AD858" s="20"/>
      <c r="AE858" s="20"/>
    </row>
    <row r="859" spans="1:31" ht="13.5" customHeight="1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AD859" s="20"/>
      <c r="AE859" s="20"/>
    </row>
    <row r="860" spans="1:31" ht="13.5" customHeight="1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  <c r="AB860" s="20"/>
      <c r="AC860" s="20"/>
      <c r="AD860" s="20"/>
      <c r="AE860" s="20"/>
    </row>
    <row r="861" spans="1:31" ht="13.5" customHeight="1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  <c r="AC861" s="20"/>
      <c r="AD861" s="20"/>
      <c r="AE861" s="20"/>
    </row>
    <row r="862" spans="1:31" ht="13.5" customHeight="1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  <c r="AB862" s="20"/>
      <c r="AC862" s="20"/>
      <c r="AD862" s="20"/>
      <c r="AE862" s="20"/>
    </row>
    <row r="863" spans="1:31" ht="13.5" customHeight="1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AB863" s="20"/>
      <c r="AC863" s="20"/>
      <c r="AD863" s="20"/>
      <c r="AE863" s="20"/>
    </row>
    <row r="864" spans="1:31" ht="13.5" customHeight="1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AA864" s="20"/>
      <c r="AB864" s="20"/>
      <c r="AC864" s="20"/>
      <c r="AD864" s="20"/>
      <c r="AE864" s="20"/>
    </row>
    <row r="865" spans="1:31" ht="13.5" customHeight="1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  <c r="AB865" s="20"/>
      <c r="AC865" s="20"/>
      <c r="AD865" s="20"/>
      <c r="AE865" s="20"/>
    </row>
    <row r="866" spans="1:31" ht="13.5" customHeight="1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  <c r="AA866" s="20"/>
      <c r="AB866" s="20"/>
      <c r="AC866" s="20"/>
      <c r="AD866" s="20"/>
      <c r="AE866" s="20"/>
    </row>
    <row r="867" spans="1:31" ht="13.5" customHeight="1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AA867" s="20"/>
      <c r="AB867" s="20"/>
      <c r="AC867" s="20"/>
      <c r="AD867" s="20"/>
      <c r="AE867" s="20"/>
    </row>
    <row r="868" spans="1:31" ht="13.5" customHeight="1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  <c r="AA868" s="20"/>
      <c r="AB868" s="20"/>
      <c r="AC868" s="20"/>
      <c r="AD868" s="20"/>
      <c r="AE868" s="20"/>
    </row>
    <row r="869" spans="1:31" ht="13.5" customHeight="1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  <c r="AA869" s="20"/>
      <c r="AB869" s="20"/>
      <c r="AC869" s="20"/>
      <c r="AD869" s="20"/>
      <c r="AE869" s="20"/>
    </row>
    <row r="870" spans="1:31" ht="13.5" customHeight="1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  <c r="AA870" s="20"/>
      <c r="AB870" s="20"/>
      <c r="AC870" s="20"/>
      <c r="AD870" s="20"/>
      <c r="AE870" s="20"/>
    </row>
    <row r="871" spans="1:31" ht="13.5" customHeight="1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  <c r="AA871" s="20"/>
      <c r="AB871" s="20"/>
      <c r="AC871" s="20"/>
      <c r="AD871" s="20"/>
      <c r="AE871" s="20"/>
    </row>
    <row r="872" spans="1:31" ht="13.5" customHeight="1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  <c r="AB872" s="20"/>
      <c r="AC872" s="20"/>
      <c r="AD872" s="20"/>
      <c r="AE872" s="20"/>
    </row>
    <row r="873" spans="1:31" ht="13.5" customHeight="1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  <c r="AB873" s="20"/>
      <c r="AC873" s="20"/>
      <c r="AD873" s="20"/>
      <c r="AE873" s="20"/>
    </row>
    <row r="874" spans="1:31" ht="13.5" customHeight="1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AB874" s="20"/>
      <c r="AC874" s="20"/>
      <c r="AD874" s="20"/>
      <c r="AE874" s="20"/>
    </row>
    <row r="875" spans="1:31" ht="13.5" customHeight="1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AB875" s="20"/>
      <c r="AC875" s="20"/>
      <c r="AD875" s="20"/>
      <c r="AE875" s="20"/>
    </row>
    <row r="876" spans="1:31" ht="13.5" customHeight="1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AD876" s="20"/>
      <c r="AE876" s="20"/>
    </row>
    <row r="877" spans="1:31" ht="13.5" customHeight="1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  <c r="AC877" s="20"/>
      <c r="AD877" s="20"/>
      <c r="AE877" s="20"/>
    </row>
    <row r="878" spans="1:31" ht="13.5" customHeight="1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  <c r="AE878" s="20"/>
    </row>
    <row r="879" spans="1:31" ht="13.5" customHeight="1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AD879" s="20"/>
      <c r="AE879" s="20"/>
    </row>
    <row r="880" spans="1:31" ht="13.5" customHeight="1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AD880" s="20"/>
      <c r="AE880" s="20"/>
    </row>
    <row r="881" spans="1:31" ht="13.5" customHeight="1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AD881" s="20"/>
      <c r="AE881" s="20"/>
    </row>
    <row r="882" spans="1:31" ht="13.5" customHeight="1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0"/>
      <c r="AB882" s="20"/>
      <c r="AC882" s="20"/>
      <c r="AD882" s="20"/>
      <c r="AE882" s="20"/>
    </row>
    <row r="883" spans="1:31" ht="13.5" customHeight="1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  <c r="AA883" s="20"/>
      <c r="AB883" s="20"/>
      <c r="AC883" s="20"/>
      <c r="AD883" s="20"/>
      <c r="AE883" s="20"/>
    </row>
    <row r="884" spans="1:31" ht="13.5" customHeight="1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0"/>
      <c r="AB884" s="20"/>
      <c r="AC884" s="20"/>
      <c r="AD884" s="20"/>
      <c r="AE884" s="20"/>
    </row>
    <row r="885" spans="1:31" ht="13.5" customHeight="1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  <c r="AB885" s="20"/>
      <c r="AC885" s="20"/>
      <c r="AD885" s="20"/>
      <c r="AE885" s="20"/>
    </row>
    <row r="886" spans="1:31" ht="13.5" customHeight="1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  <c r="AA886" s="20"/>
      <c r="AB886" s="20"/>
      <c r="AC886" s="20"/>
      <c r="AD886" s="20"/>
      <c r="AE886" s="20"/>
    </row>
    <row r="887" spans="1:31" ht="13.5" customHeight="1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  <c r="AA887" s="20"/>
      <c r="AB887" s="20"/>
      <c r="AC887" s="20"/>
      <c r="AD887" s="20"/>
      <c r="AE887" s="20"/>
    </row>
    <row r="888" spans="1:31" ht="13.5" customHeight="1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  <c r="AA888" s="20"/>
      <c r="AB888" s="20"/>
      <c r="AC888" s="20"/>
      <c r="AD888" s="20"/>
      <c r="AE888" s="20"/>
    </row>
    <row r="889" spans="1:31" ht="13.5" customHeight="1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  <c r="AA889" s="20"/>
      <c r="AB889" s="20"/>
      <c r="AC889" s="20"/>
      <c r="AD889" s="20"/>
      <c r="AE889" s="20"/>
    </row>
    <row r="890" spans="1:31" ht="13.5" customHeight="1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  <c r="AA890" s="20"/>
      <c r="AB890" s="20"/>
      <c r="AC890" s="20"/>
      <c r="AD890" s="20"/>
      <c r="AE890" s="20"/>
    </row>
    <row r="891" spans="1:31" ht="13.5" customHeight="1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  <c r="AA891" s="20"/>
      <c r="AB891" s="20"/>
      <c r="AC891" s="20"/>
      <c r="AD891" s="20"/>
      <c r="AE891" s="20"/>
    </row>
    <row r="892" spans="1:31" ht="13.5" customHeight="1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AA892" s="20"/>
      <c r="AB892" s="20"/>
      <c r="AC892" s="20"/>
      <c r="AD892" s="20"/>
      <c r="AE892" s="20"/>
    </row>
    <row r="893" spans="1:31" ht="13.5" customHeight="1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  <c r="AA893" s="20"/>
      <c r="AB893" s="20"/>
      <c r="AC893" s="20"/>
      <c r="AD893" s="20"/>
      <c r="AE893" s="20"/>
    </row>
    <row r="894" spans="1:31" ht="13.5" customHeight="1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AA894" s="20"/>
      <c r="AB894" s="20"/>
      <c r="AC894" s="20"/>
      <c r="AD894" s="20"/>
      <c r="AE894" s="20"/>
    </row>
    <row r="895" spans="1:31" ht="13.5" customHeight="1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  <c r="AB895" s="20"/>
      <c r="AC895" s="20"/>
      <c r="AD895" s="20"/>
      <c r="AE895" s="20"/>
    </row>
    <row r="896" spans="1:31" ht="13.5" customHeight="1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  <c r="AB896" s="20"/>
      <c r="AC896" s="20"/>
      <c r="AD896" s="20"/>
      <c r="AE896" s="20"/>
    </row>
    <row r="897" spans="1:31" ht="13.5" customHeight="1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  <c r="AB897" s="20"/>
      <c r="AC897" s="20"/>
      <c r="AD897" s="20"/>
      <c r="AE897" s="20"/>
    </row>
    <row r="898" spans="1:31" ht="13.5" customHeight="1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0"/>
      <c r="AB898" s="20"/>
      <c r="AC898" s="20"/>
      <c r="AD898" s="20"/>
      <c r="AE898" s="20"/>
    </row>
    <row r="899" spans="1:31" ht="13.5" customHeight="1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AA899" s="20"/>
      <c r="AB899" s="20"/>
      <c r="AC899" s="20"/>
      <c r="AD899" s="20"/>
      <c r="AE899" s="20"/>
    </row>
    <row r="900" spans="1:31" ht="13.5" customHeight="1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  <c r="AA900" s="20"/>
      <c r="AB900" s="20"/>
      <c r="AC900" s="20"/>
      <c r="AD900" s="20"/>
      <c r="AE900" s="20"/>
    </row>
    <row r="901" spans="1:31" ht="13.5" customHeight="1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  <c r="AA901" s="20"/>
      <c r="AB901" s="20"/>
      <c r="AC901" s="20"/>
      <c r="AD901" s="20"/>
      <c r="AE901" s="20"/>
    </row>
    <row r="902" spans="1:31" ht="13.5" customHeight="1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  <c r="AA902" s="20"/>
      <c r="AB902" s="20"/>
      <c r="AC902" s="20"/>
      <c r="AD902" s="20"/>
      <c r="AE902" s="20"/>
    </row>
    <row r="903" spans="1:31" ht="13.5" customHeight="1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  <c r="AA903" s="20"/>
      <c r="AB903" s="20"/>
      <c r="AC903" s="20"/>
      <c r="AD903" s="20"/>
      <c r="AE903" s="20"/>
    </row>
    <row r="904" spans="1:31" ht="13.5" customHeight="1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  <c r="AA904" s="20"/>
      <c r="AB904" s="20"/>
      <c r="AC904" s="20"/>
      <c r="AD904" s="20"/>
      <c r="AE904" s="20"/>
    </row>
    <row r="905" spans="1:31" ht="13.5" customHeight="1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  <c r="AA905" s="20"/>
      <c r="AB905" s="20"/>
      <c r="AC905" s="20"/>
      <c r="AD905" s="20"/>
      <c r="AE905" s="20"/>
    </row>
    <row r="906" spans="1:31" ht="13.5" customHeight="1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  <c r="AA906" s="20"/>
      <c r="AB906" s="20"/>
      <c r="AC906" s="20"/>
      <c r="AD906" s="20"/>
      <c r="AE906" s="20"/>
    </row>
    <row r="907" spans="1:31" ht="13.5" customHeight="1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  <c r="AA907" s="20"/>
      <c r="AB907" s="20"/>
      <c r="AC907" s="20"/>
      <c r="AD907" s="20"/>
      <c r="AE907" s="20"/>
    </row>
    <row r="908" spans="1:31" ht="13.5" customHeight="1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  <c r="AA908" s="20"/>
      <c r="AB908" s="20"/>
      <c r="AC908" s="20"/>
      <c r="AD908" s="20"/>
      <c r="AE908" s="20"/>
    </row>
    <row r="909" spans="1:31" ht="13.5" customHeight="1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  <c r="AB909" s="20"/>
      <c r="AC909" s="20"/>
      <c r="AD909" s="20"/>
      <c r="AE909" s="20"/>
    </row>
    <row r="910" spans="1:31" ht="13.5" customHeight="1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  <c r="AA910" s="20"/>
      <c r="AB910" s="20"/>
      <c r="AC910" s="20"/>
      <c r="AD910" s="20"/>
      <c r="AE910" s="20"/>
    </row>
    <row r="911" spans="1:31" ht="13.5" customHeight="1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  <c r="AB911" s="20"/>
      <c r="AC911" s="20"/>
      <c r="AD911" s="20"/>
      <c r="AE911" s="20"/>
    </row>
    <row r="912" spans="1:31" ht="13.5" customHeight="1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  <c r="AA912" s="20"/>
      <c r="AB912" s="20"/>
      <c r="AC912" s="20"/>
      <c r="AD912" s="20"/>
      <c r="AE912" s="20"/>
    </row>
    <row r="913" spans="1:31" ht="13.5" customHeight="1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  <c r="AA913" s="20"/>
      <c r="AB913" s="20"/>
      <c r="AC913" s="20"/>
      <c r="AD913" s="20"/>
      <c r="AE913" s="20"/>
    </row>
    <row r="914" spans="1:31" ht="13.5" customHeight="1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  <c r="AA914" s="20"/>
      <c r="AB914" s="20"/>
      <c r="AC914" s="20"/>
      <c r="AD914" s="20"/>
      <c r="AE914" s="20"/>
    </row>
    <row r="915" spans="1:31" ht="13.5" customHeight="1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  <c r="AB915" s="20"/>
      <c r="AC915" s="20"/>
      <c r="AD915" s="20"/>
      <c r="AE915" s="20"/>
    </row>
    <row r="916" spans="1:31" ht="13.5" customHeight="1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  <c r="AA916" s="20"/>
      <c r="AB916" s="20"/>
      <c r="AC916" s="20"/>
      <c r="AD916" s="20"/>
      <c r="AE916" s="20"/>
    </row>
    <row r="917" spans="1:31" ht="13.5" customHeight="1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  <c r="AA917" s="20"/>
      <c r="AB917" s="20"/>
      <c r="AC917" s="20"/>
      <c r="AD917" s="20"/>
      <c r="AE917" s="20"/>
    </row>
    <row r="918" spans="1:31" ht="13.5" customHeight="1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  <c r="AA918" s="20"/>
      <c r="AB918" s="20"/>
      <c r="AC918" s="20"/>
      <c r="AD918" s="20"/>
      <c r="AE918" s="20"/>
    </row>
    <row r="919" spans="1:31" ht="13.5" customHeight="1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  <c r="AA919" s="20"/>
      <c r="AB919" s="20"/>
      <c r="AC919" s="20"/>
      <c r="AD919" s="20"/>
      <c r="AE919" s="20"/>
    </row>
    <row r="920" spans="1:31" ht="13.5" customHeight="1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  <c r="AA920" s="20"/>
      <c r="AB920" s="20"/>
      <c r="AC920" s="20"/>
      <c r="AD920" s="20"/>
      <c r="AE920" s="20"/>
    </row>
    <row r="921" spans="1:31" ht="13.5" customHeight="1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  <c r="AA921" s="20"/>
      <c r="AB921" s="20"/>
      <c r="AC921" s="20"/>
      <c r="AD921" s="20"/>
      <c r="AE921" s="20"/>
    </row>
    <row r="922" spans="1:31" ht="13.5" customHeight="1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  <c r="AA922" s="20"/>
      <c r="AB922" s="20"/>
      <c r="AC922" s="20"/>
      <c r="AD922" s="20"/>
      <c r="AE922" s="20"/>
    </row>
    <row r="923" spans="1:31" ht="13.5" customHeight="1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  <c r="AA923" s="20"/>
      <c r="AB923" s="20"/>
      <c r="AC923" s="20"/>
      <c r="AD923" s="20"/>
      <c r="AE923" s="20"/>
    </row>
    <row r="924" spans="1:31" ht="13.5" customHeight="1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  <c r="AA924" s="20"/>
      <c r="AB924" s="20"/>
      <c r="AC924" s="20"/>
      <c r="AD924" s="20"/>
      <c r="AE924" s="20"/>
    </row>
    <row r="925" spans="1:31" ht="13.5" customHeight="1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  <c r="AA925" s="20"/>
      <c r="AB925" s="20"/>
      <c r="AC925" s="20"/>
      <c r="AD925" s="20"/>
      <c r="AE925" s="20"/>
    </row>
    <row r="926" spans="1:31" ht="13.5" customHeight="1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  <c r="AA926" s="20"/>
      <c r="AB926" s="20"/>
      <c r="AC926" s="20"/>
      <c r="AD926" s="20"/>
      <c r="AE926" s="20"/>
    </row>
    <row r="927" spans="1:31" ht="13.5" customHeight="1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  <c r="AA927" s="20"/>
      <c r="AB927" s="20"/>
      <c r="AC927" s="20"/>
      <c r="AD927" s="20"/>
      <c r="AE927" s="20"/>
    </row>
    <row r="928" spans="1:31" ht="13.5" customHeight="1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AA928" s="20"/>
      <c r="AB928" s="20"/>
      <c r="AC928" s="20"/>
      <c r="AD928" s="20"/>
      <c r="AE928" s="20"/>
    </row>
    <row r="929" spans="1:31" ht="13.5" customHeight="1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  <c r="AA929" s="20"/>
      <c r="AB929" s="20"/>
      <c r="AC929" s="20"/>
      <c r="AD929" s="20"/>
      <c r="AE929" s="20"/>
    </row>
    <row r="930" spans="1:31" ht="13.5" customHeight="1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  <c r="AB930" s="20"/>
      <c r="AC930" s="20"/>
      <c r="AD930" s="20"/>
      <c r="AE930" s="20"/>
    </row>
    <row r="931" spans="1:31" ht="13.5" customHeight="1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  <c r="AB931" s="20"/>
      <c r="AC931" s="20"/>
      <c r="AD931" s="20"/>
      <c r="AE931" s="20"/>
    </row>
    <row r="932" spans="1:31" ht="13.5" customHeight="1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  <c r="AB932" s="20"/>
      <c r="AC932" s="20"/>
      <c r="AD932" s="20"/>
      <c r="AE932" s="20"/>
    </row>
    <row r="933" spans="1:31" ht="13.5" customHeight="1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  <c r="AA933" s="20"/>
      <c r="AB933" s="20"/>
      <c r="AC933" s="20"/>
      <c r="AD933" s="20"/>
      <c r="AE933" s="20"/>
    </row>
    <row r="934" spans="1:31" ht="13.5" customHeight="1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AA934" s="20"/>
      <c r="AB934" s="20"/>
      <c r="AC934" s="20"/>
      <c r="AD934" s="20"/>
      <c r="AE934" s="20"/>
    </row>
    <row r="935" spans="1:31" ht="13.5" customHeight="1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  <c r="AA935" s="20"/>
      <c r="AB935" s="20"/>
      <c r="AC935" s="20"/>
      <c r="AD935" s="20"/>
      <c r="AE935" s="20"/>
    </row>
    <row r="936" spans="1:31" ht="13.5" customHeight="1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  <c r="AA936" s="20"/>
      <c r="AB936" s="20"/>
      <c r="AC936" s="20"/>
      <c r="AD936" s="20"/>
      <c r="AE936" s="20"/>
    </row>
    <row r="937" spans="1:31" ht="13.5" customHeight="1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  <c r="AA937" s="20"/>
      <c r="AB937" s="20"/>
      <c r="AC937" s="20"/>
      <c r="AD937" s="20"/>
      <c r="AE937" s="20"/>
    </row>
    <row r="938" spans="1:31" ht="13.5" customHeight="1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  <c r="AA938" s="20"/>
      <c r="AB938" s="20"/>
      <c r="AC938" s="20"/>
      <c r="AD938" s="20"/>
      <c r="AE938" s="20"/>
    </row>
    <row r="939" spans="1:31" ht="13.5" customHeight="1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  <c r="AA939" s="20"/>
      <c r="AB939" s="20"/>
      <c r="AC939" s="20"/>
      <c r="AD939" s="20"/>
      <c r="AE939" s="20"/>
    </row>
    <row r="940" spans="1:31" ht="13.5" customHeight="1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  <c r="AA940" s="20"/>
      <c r="AB940" s="20"/>
      <c r="AC940" s="20"/>
      <c r="AD940" s="20"/>
      <c r="AE940" s="20"/>
    </row>
    <row r="941" spans="1:31" ht="13.5" customHeight="1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  <c r="AA941" s="20"/>
      <c r="AB941" s="20"/>
      <c r="AC941" s="20"/>
      <c r="AD941" s="20"/>
      <c r="AE941" s="20"/>
    </row>
    <row r="942" spans="1:31" ht="13.5" customHeight="1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  <c r="AA942" s="20"/>
      <c r="AB942" s="20"/>
      <c r="AC942" s="20"/>
      <c r="AD942" s="20"/>
      <c r="AE942" s="20"/>
    </row>
    <row r="943" spans="1:31" ht="13.5" customHeight="1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  <c r="AA943" s="20"/>
      <c r="AB943" s="20"/>
      <c r="AC943" s="20"/>
      <c r="AD943" s="20"/>
      <c r="AE943" s="20"/>
    </row>
    <row r="944" spans="1:31" ht="13.5" customHeight="1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  <c r="AA944" s="20"/>
      <c r="AB944" s="20"/>
      <c r="AC944" s="20"/>
      <c r="AD944" s="20"/>
      <c r="AE944" s="20"/>
    </row>
    <row r="945" spans="1:31" ht="13.5" customHeight="1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  <c r="AA945" s="20"/>
      <c r="AB945" s="20"/>
      <c r="AC945" s="20"/>
      <c r="AD945" s="20"/>
      <c r="AE945" s="20"/>
    </row>
    <row r="946" spans="1:31" ht="13.5" customHeight="1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  <c r="AA946" s="20"/>
      <c r="AB946" s="20"/>
      <c r="AC946" s="20"/>
      <c r="AD946" s="20"/>
      <c r="AE946" s="20"/>
    </row>
    <row r="947" spans="1:31" ht="13.5" customHeight="1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  <c r="AA947" s="20"/>
      <c r="AB947" s="20"/>
      <c r="AC947" s="20"/>
      <c r="AD947" s="20"/>
      <c r="AE947" s="20"/>
    </row>
    <row r="948" spans="1:31" ht="13.5" customHeight="1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  <c r="AB948" s="20"/>
      <c r="AC948" s="20"/>
      <c r="AD948" s="20"/>
      <c r="AE948" s="20"/>
    </row>
    <row r="949" spans="1:31" ht="13.5" customHeight="1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  <c r="AA949" s="20"/>
      <c r="AB949" s="20"/>
      <c r="AC949" s="20"/>
      <c r="AD949" s="20"/>
      <c r="AE949" s="20"/>
    </row>
    <row r="950" spans="1:31" ht="13.5" customHeight="1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AA950" s="20"/>
      <c r="AB950" s="20"/>
      <c r="AC950" s="20"/>
      <c r="AD950" s="20"/>
      <c r="AE950" s="20"/>
    </row>
    <row r="951" spans="1:31" ht="13.5" customHeight="1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  <c r="AA951" s="20"/>
      <c r="AB951" s="20"/>
      <c r="AC951" s="20"/>
      <c r="AD951" s="20"/>
      <c r="AE951" s="20"/>
    </row>
    <row r="952" spans="1:31" ht="13.5" customHeight="1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AA952" s="20"/>
      <c r="AB952" s="20"/>
      <c r="AC952" s="20"/>
      <c r="AD952" s="20"/>
      <c r="AE952" s="20"/>
    </row>
    <row r="953" spans="1:31" ht="13.5" customHeight="1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  <c r="AA953" s="20"/>
      <c r="AB953" s="20"/>
      <c r="AC953" s="20"/>
      <c r="AD953" s="20"/>
      <c r="AE953" s="20"/>
    </row>
    <row r="954" spans="1:31" ht="13.5" customHeight="1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  <c r="AA954" s="20"/>
      <c r="AB954" s="20"/>
      <c r="AC954" s="20"/>
      <c r="AD954" s="20"/>
      <c r="AE954" s="20"/>
    </row>
    <row r="955" spans="1:31" ht="13.5" customHeight="1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AA955" s="20"/>
      <c r="AB955" s="20"/>
      <c r="AC955" s="20"/>
      <c r="AD955" s="20"/>
      <c r="AE955" s="20"/>
    </row>
    <row r="956" spans="1:31" ht="13.5" customHeight="1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  <c r="AA956" s="20"/>
      <c r="AB956" s="20"/>
      <c r="AC956" s="20"/>
      <c r="AD956" s="20"/>
      <c r="AE956" s="20"/>
    </row>
    <row r="957" spans="1:31" ht="13.5" customHeight="1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  <c r="AA957" s="20"/>
      <c r="AB957" s="20"/>
      <c r="AC957" s="20"/>
      <c r="AD957" s="20"/>
      <c r="AE957" s="20"/>
    </row>
    <row r="958" spans="1:31" ht="13.5" customHeight="1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  <c r="AA958" s="20"/>
      <c r="AB958" s="20"/>
      <c r="AC958" s="20"/>
      <c r="AD958" s="20"/>
      <c r="AE958" s="20"/>
    </row>
    <row r="959" spans="1:31" ht="13.5" customHeight="1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  <c r="AA959" s="20"/>
      <c r="AB959" s="20"/>
      <c r="AC959" s="20"/>
      <c r="AD959" s="20"/>
      <c r="AE959" s="20"/>
    </row>
    <row r="960" spans="1:31" ht="13.5" customHeight="1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  <c r="AA960" s="20"/>
      <c r="AB960" s="20"/>
      <c r="AC960" s="20"/>
      <c r="AD960" s="20"/>
      <c r="AE960" s="20"/>
    </row>
    <row r="961" spans="1:31" ht="13.5" customHeight="1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  <c r="AA961" s="20"/>
      <c r="AB961" s="20"/>
      <c r="AC961" s="20"/>
      <c r="AD961" s="20"/>
      <c r="AE961" s="20"/>
    </row>
    <row r="962" spans="1:31" ht="13.5" customHeight="1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  <c r="AA962" s="20"/>
      <c r="AB962" s="20"/>
      <c r="AC962" s="20"/>
      <c r="AD962" s="20"/>
      <c r="AE962" s="20"/>
    </row>
    <row r="963" spans="1:31" ht="13.5" customHeight="1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  <c r="AA963" s="20"/>
      <c r="AB963" s="20"/>
      <c r="AC963" s="20"/>
      <c r="AD963" s="20"/>
      <c r="AE963" s="20"/>
    </row>
    <row r="964" spans="1:31" ht="13.5" customHeight="1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  <c r="AA964" s="20"/>
      <c r="AB964" s="20"/>
      <c r="AC964" s="20"/>
      <c r="AD964" s="20"/>
      <c r="AE964" s="20"/>
    </row>
    <row r="965" spans="1:31" ht="13.5" customHeight="1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AA965" s="20"/>
      <c r="AB965" s="20"/>
      <c r="AC965" s="20"/>
      <c r="AD965" s="20"/>
      <c r="AE965" s="20"/>
    </row>
    <row r="966" spans="1:31" ht="13.5" customHeight="1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  <c r="AA966" s="20"/>
      <c r="AB966" s="20"/>
      <c r="AC966" s="20"/>
      <c r="AD966" s="20"/>
      <c r="AE966" s="20"/>
    </row>
    <row r="967" spans="1:31" ht="13.5" customHeight="1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  <c r="AB967" s="20"/>
      <c r="AC967" s="20"/>
      <c r="AD967" s="20"/>
      <c r="AE967" s="20"/>
    </row>
    <row r="968" spans="1:31" ht="13.5" customHeight="1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  <c r="AA968" s="20"/>
      <c r="AB968" s="20"/>
      <c r="AC968" s="20"/>
      <c r="AD968" s="20"/>
      <c r="AE968" s="20"/>
    </row>
    <row r="969" spans="1:31" ht="13.5" customHeight="1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  <c r="AA969" s="20"/>
      <c r="AB969" s="20"/>
      <c r="AC969" s="20"/>
      <c r="AD969" s="20"/>
      <c r="AE969" s="20"/>
    </row>
    <row r="970" spans="1:31" ht="13.5" customHeight="1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  <c r="AA970" s="20"/>
      <c r="AB970" s="20"/>
      <c r="AC970" s="20"/>
      <c r="AD970" s="20"/>
      <c r="AE970" s="20"/>
    </row>
    <row r="971" spans="1:31" ht="13.5" customHeight="1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  <c r="AA971" s="20"/>
      <c r="AB971" s="20"/>
      <c r="AC971" s="20"/>
      <c r="AD971" s="20"/>
      <c r="AE971" s="20"/>
    </row>
    <row r="972" spans="1:31" ht="13.5" customHeight="1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  <c r="AA972" s="20"/>
      <c r="AB972" s="20"/>
      <c r="AC972" s="20"/>
      <c r="AD972" s="20"/>
      <c r="AE972" s="20"/>
    </row>
    <row r="973" spans="1:31" ht="13.5" customHeight="1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  <c r="AA973" s="20"/>
      <c r="AB973" s="20"/>
      <c r="AC973" s="20"/>
      <c r="AD973" s="20"/>
      <c r="AE973" s="20"/>
    </row>
    <row r="974" spans="1:31" ht="13.5" customHeight="1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  <c r="AA974" s="20"/>
      <c r="AB974" s="20"/>
      <c r="AC974" s="20"/>
      <c r="AD974" s="20"/>
      <c r="AE974" s="20"/>
    </row>
    <row r="975" spans="1:31" ht="13.5" customHeight="1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  <c r="AA975" s="20"/>
      <c r="AB975" s="20"/>
      <c r="AC975" s="20"/>
      <c r="AD975" s="20"/>
      <c r="AE975" s="20"/>
    </row>
    <row r="976" spans="1:31" ht="13.5" customHeight="1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  <c r="AA976" s="20"/>
      <c r="AB976" s="20"/>
      <c r="AC976" s="20"/>
      <c r="AD976" s="20"/>
      <c r="AE976" s="20"/>
    </row>
    <row r="977" spans="1:31" ht="13.5" customHeight="1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  <c r="AA977" s="20"/>
      <c r="AB977" s="20"/>
      <c r="AC977" s="20"/>
      <c r="AD977" s="20"/>
      <c r="AE977" s="20"/>
    </row>
    <row r="978" spans="1:31" ht="13.5" customHeight="1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  <c r="AA978" s="20"/>
      <c r="AB978" s="20"/>
      <c r="AC978" s="20"/>
      <c r="AD978" s="20"/>
      <c r="AE978" s="20"/>
    </row>
    <row r="979" spans="1:31" ht="13.5" customHeight="1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  <c r="AA979" s="20"/>
      <c r="AB979" s="20"/>
      <c r="AC979" s="20"/>
      <c r="AD979" s="20"/>
      <c r="AE979" s="20"/>
    </row>
    <row r="980" spans="1:31" ht="13.5" customHeight="1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  <c r="AA980" s="20"/>
      <c r="AB980" s="20"/>
      <c r="AC980" s="20"/>
      <c r="AD980" s="20"/>
      <c r="AE980" s="20"/>
    </row>
    <row r="981" spans="1:31" ht="13.5" customHeight="1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  <c r="AA981" s="20"/>
      <c r="AB981" s="20"/>
      <c r="AC981" s="20"/>
      <c r="AD981" s="20"/>
      <c r="AE981" s="20"/>
    </row>
    <row r="982" spans="1:31" ht="13.5" customHeight="1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  <c r="AA982" s="20"/>
      <c r="AB982" s="20"/>
      <c r="AC982" s="20"/>
      <c r="AD982" s="20"/>
      <c r="AE982" s="20"/>
    </row>
    <row r="983" spans="1:31" ht="13.5" customHeight="1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  <c r="AA983" s="20"/>
      <c r="AB983" s="20"/>
      <c r="AC983" s="20"/>
      <c r="AD983" s="20"/>
      <c r="AE983" s="20"/>
    </row>
    <row r="984" spans="1:31" ht="13.5" customHeight="1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AA984" s="20"/>
      <c r="AB984" s="20"/>
      <c r="AC984" s="20"/>
      <c r="AD984" s="20"/>
      <c r="AE984" s="20"/>
    </row>
    <row r="985" spans="1:31" ht="13.5" customHeight="1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AA985" s="20"/>
      <c r="AB985" s="20"/>
      <c r="AC985" s="20"/>
      <c r="AD985" s="20"/>
      <c r="AE985" s="20"/>
    </row>
    <row r="986" spans="1:31" ht="13.5" customHeight="1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  <c r="AA986" s="20"/>
      <c r="AB986" s="20"/>
      <c r="AC986" s="20"/>
      <c r="AD986" s="20"/>
      <c r="AE986" s="20"/>
    </row>
    <row r="987" spans="1:31" ht="13.5" customHeight="1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  <c r="AA987" s="20"/>
      <c r="AB987" s="20"/>
      <c r="AC987" s="20"/>
      <c r="AD987" s="20"/>
      <c r="AE987" s="20"/>
    </row>
    <row r="988" spans="1:31" ht="13.5" customHeight="1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  <c r="AA988" s="20"/>
      <c r="AB988" s="20"/>
      <c r="AC988" s="20"/>
      <c r="AD988" s="20"/>
      <c r="AE988" s="20"/>
    </row>
    <row r="989" spans="1:31" ht="13.5" customHeight="1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  <c r="AA989" s="20"/>
      <c r="AB989" s="20"/>
      <c r="AC989" s="20"/>
      <c r="AD989" s="20"/>
      <c r="AE989" s="20"/>
    </row>
    <row r="990" spans="1:31" ht="13.5" customHeight="1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  <c r="AA990" s="20"/>
      <c r="AB990" s="20"/>
      <c r="AC990" s="20"/>
      <c r="AD990" s="20"/>
      <c r="AE990" s="20"/>
    </row>
    <row r="991" spans="1:31" ht="13.5" customHeight="1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  <c r="AA991" s="20"/>
      <c r="AB991" s="20"/>
      <c r="AC991" s="20"/>
      <c r="AD991" s="20"/>
      <c r="AE991" s="20"/>
    </row>
    <row r="992" spans="1:31" ht="13.5" customHeight="1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  <c r="AA992" s="20"/>
      <c r="AB992" s="20"/>
      <c r="AC992" s="20"/>
      <c r="AD992" s="20"/>
      <c r="AE992" s="20"/>
    </row>
    <row r="993" spans="1:31" ht="13.5" customHeight="1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  <c r="AA993" s="20"/>
      <c r="AB993" s="20"/>
      <c r="AC993" s="20"/>
      <c r="AD993" s="20"/>
      <c r="AE993" s="20"/>
    </row>
    <row r="994" spans="1:31" ht="13.5" customHeight="1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  <c r="AA994" s="20"/>
      <c r="AB994" s="20"/>
      <c r="AC994" s="20"/>
      <c r="AD994" s="20"/>
      <c r="AE994" s="20"/>
    </row>
    <row r="995" spans="1:31" ht="13.5" customHeight="1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  <c r="AA995" s="20"/>
      <c r="AB995" s="20"/>
      <c r="AC995" s="20"/>
      <c r="AD995" s="20"/>
      <c r="AE995" s="20"/>
    </row>
    <row r="996" spans="1:31" ht="13.5" customHeight="1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  <c r="AA996" s="20"/>
      <c r="AB996" s="20"/>
      <c r="AC996" s="20"/>
      <c r="AD996" s="20"/>
      <c r="AE996" s="20"/>
    </row>
    <row r="997" spans="1:31" ht="13.5" customHeight="1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  <c r="AA997" s="20"/>
      <c r="AB997" s="20"/>
      <c r="AC997" s="20"/>
      <c r="AD997" s="20"/>
      <c r="AE997" s="20"/>
    </row>
    <row r="998" spans="1:31" ht="13.5" customHeight="1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  <c r="AA998" s="20"/>
      <c r="AB998" s="20"/>
      <c r="AC998" s="20"/>
      <c r="AD998" s="20"/>
      <c r="AE998" s="20"/>
    </row>
    <row r="999" spans="1:31" ht="13.5" customHeight="1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  <c r="AA999" s="20"/>
      <c r="AB999" s="20"/>
      <c r="AC999" s="20"/>
      <c r="AD999" s="20"/>
      <c r="AE999" s="20"/>
    </row>
    <row r="1000" spans="1:31" ht="13.5" customHeight="1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  <c r="AA1000" s="20"/>
      <c r="AB1000" s="20"/>
      <c r="AC1000" s="20"/>
      <c r="AD1000" s="20"/>
      <c r="AE1000" s="20"/>
    </row>
  </sheetData>
  <phoneticPr fontId="18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1000"/>
  <sheetViews>
    <sheetView workbookViewId="0"/>
  </sheetViews>
  <sheetFormatPr defaultColWidth="12.625" defaultRowHeight="15" customHeight="1"/>
  <cols>
    <col min="1" max="17" width="9" customWidth="1"/>
    <col min="18" max="18" width="12.125" customWidth="1"/>
    <col min="19" max="21" width="8.875" customWidth="1"/>
    <col min="22" max="38" width="9" customWidth="1"/>
  </cols>
  <sheetData>
    <row r="1" spans="1:38" ht="26.25" customHeight="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4"/>
      <c r="Q1" s="5" t="s">
        <v>1</v>
      </c>
      <c r="R1" s="21" t="s">
        <v>64</v>
      </c>
      <c r="S1" s="21" t="s">
        <v>65</v>
      </c>
      <c r="T1" s="21" t="s">
        <v>66</v>
      </c>
      <c r="U1" s="21" t="s">
        <v>67</v>
      </c>
      <c r="V1" s="5" t="s">
        <v>68</v>
      </c>
      <c r="W1" s="20"/>
      <c r="X1" s="22"/>
      <c r="Y1" s="23" t="s">
        <v>64</v>
      </c>
      <c r="Z1" s="23" t="s">
        <v>65</v>
      </c>
      <c r="AA1" s="23" t="s">
        <v>66</v>
      </c>
      <c r="AB1" s="23" t="s">
        <v>67</v>
      </c>
      <c r="AC1" s="23" t="s">
        <v>68</v>
      </c>
      <c r="AD1" s="20"/>
      <c r="AE1" s="20"/>
      <c r="AF1" s="20"/>
      <c r="AG1" s="20"/>
      <c r="AH1" s="20"/>
      <c r="AI1" s="20"/>
      <c r="AJ1" s="20"/>
      <c r="AK1" s="20"/>
      <c r="AL1" s="20"/>
    </row>
    <row r="2" spans="1:38" ht="14.25" customHeight="1">
      <c r="A2" s="20" t="s">
        <v>69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6">
        <v>1</v>
      </c>
      <c r="Q2" s="7" t="s">
        <v>2</v>
      </c>
      <c r="R2" s="24">
        <f>COUNT('R1'!C5:N5)</f>
        <v>12</v>
      </c>
      <c r="S2" s="24">
        <f>'R1'!AE5</f>
        <v>0</v>
      </c>
      <c r="T2" s="24">
        <f>'R2'!AE5</f>
        <v>0</v>
      </c>
      <c r="U2" s="24">
        <f t="shared" ref="U2:U52" si="0">SUM(S2:T2)</f>
        <v>0</v>
      </c>
      <c r="V2" s="24">
        <f t="shared" ref="V2:V52" si="1">RANK(U2,U$2:U$52)</f>
        <v>27</v>
      </c>
      <c r="W2" s="20"/>
      <c r="X2" s="22" t="s">
        <v>70</v>
      </c>
      <c r="Y2" s="22">
        <f>COUNT('R1'!C5:C56)</f>
        <v>36</v>
      </c>
      <c r="Z2" s="22">
        <f>COUNT('R1'!S5:S56)</f>
        <v>8</v>
      </c>
      <c r="AA2" s="22">
        <f>COUNT('R2'!S5:S56, )</f>
        <v>3</v>
      </c>
      <c r="AB2" s="22">
        <f t="shared" ref="AB2:AB13" si="2">SUM(Z2:AA2)</f>
        <v>11</v>
      </c>
      <c r="AC2" s="22">
        <f t="shared" ref="AC2:AC13" si="3">RANK(AB2,AB$2:AB$13)</f>
        <v>5</v>
      </c>
      <c r="AD2" s="20"/>
      <c r="AE2" s="20"/>
      <c r="AF2" s="20"/>
      <c r="AG2" s="20"/>
      <c r="AH2" s="20"/>
      <c r="AI2" s="20"/>
      <c r="AJ2" s="20"/>
      <c r="AK2" s="20"/>
      <c r="AL2" s="20">
        <f>COUNTIF('R2'!AD5:AD56,"Outside")</f>
        <v>0</v>
      </c>
    </row>
    <row r="3" spans="1:38" ht="13.5" customHeight="1">
      <c r="A3" s="25" t="s">
        <v>71</v>
      </c>
      <c r="B3" s="25" t="s">
        <v>72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9">
        <v>2</v>
      </c>
      <c r="Q3" s="10" t="s">
        <v>3</v>
      </c>
      <c r="R3" s="10">
        <f>COUNT('R1'!C6:N6)</f>
        <v>0</v>
      </c>
      <c r="S3" s="10">
        <f>'R1'!AE6</f>
        <v>0</v>
      </c>
      <c r="T3" s="10">
        <f>'R2'!AE6</f>
        <v>0</v>
      </c>
      <c r="U3" s="10">
        <f t="shared" si="0"/>
        <v>0</v>
      </c>
      <c r="V3" s="10">
        <f t="shared" si="1"/>
        <v>27</v>
      </c>
      <c r="W3" s="20"/>
      <c r="X3" s="22" t="s">
        <v>73</v>
      </c>
      <c r="Y3" s="22">
        <f>COUNT('R1'!D5:D56)</f>
        <v>37</v>
      </c>
      <c r="Z3" s="22">
        <f>COUNT('R1'!T5:T56)</f>
        <v>4</v>
      </c>
      <c r="AA3" s="22">
        <f>COUNT('R2'!T5:T56, )</f>
        <v>3</v>
      </c>
      <c r="AB3" s="22">
        <f t="shared" si="2"/>
        <v>7</v>
      </c>
      <c r="AC3" s="22">
        <f t="shared" si="3"/>
        <v>11</v>
      </c>
      <c r="AD3" s="20"/>
      <c r="AE3" s="20"/>
      <c r="AF3" s="20"/>
      <c r="AG3" s="20"/>
      <c r="AH3" s="20"/>
      <c r="AI3" s="20"/>
      <c r="AJ3" s="20"/>
      <c r="AK3" s="20"/>
      <c r="AL3" s="20"/>
    </row>
    <row r="4" spans="1:38" ht="13.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9">
        <v>3</v>
      </c>
      <c r="Q4" s="10" t="s">
        <v>4</v>
      </c>
      <c r="R4" s="10">
        <f>COUNT('R1'!C7:N7)</f>
        <v>12</v>
      </c>
      <c r="S4" s="10">
        <f>'R1'!AE7</f>
        <v>0</v>
      </c>
      <c r="T4" s="10">
        <f>'R2'!AE7</f>
        <v>0</v>
      </c>
      <c r="U4" s="10">
        <f t="shared" si="0"/>
        <v>0</v>
      </c>
      <c r="V4" s="10">
        <f t="shared" si="1"/>
        <v>27</v>
      </c>
      <c r="W4" s="20"/>
      <c r="X4" s="22" t="s">
        <v>74</v>
      </c>
      <c r="Y4" s="22">
        <f>COUNT('R1'!E5:E56)</f>
        <v>38</v>
      </c>
      <c r="Z4" s="22">
        <f>COUNT('R1'!U5:U56)</f>
        <v>7</v>
      </c>
      <c r="AA4" s="22">
        <f>COUNT('R2'!U5:U56, )</f>
        <v>2</v>
      </c>
      <c r="AB4" s="22">
        <f t="shared" si="2"/>
        <v>9</v>
      </c>
      <c r="AC4" s="22">
        <f t="shared" si="3"/>
        <v>9</v>
      </c>
      <c r="AD4" s="20"/>
      <c r="AE4" s="20"/>
      <c r="AF4" s="20"/>
      <c r="AG4" s="20"/>
      <c r="AH4" s="20"/>
      <c r="AI4" s="20"/>
      <c r="AJ4" s="20"/>
      <c r="AK4" s="20"/>
      <c r="AL4" s="20"/>
    </row>
    <row r="5" spans="1:38" ht="13.5" customHeight="1">
      <c r="A5" s="20" t="s">
        <v>75</v>
      </c>
      <c r="B5" s="20">
        <f t="shared" ref="B5:B20" si="4">B50</f>
        <v>2</v>
      </c>
      <c r="C5" s="26">
        <f>+B5/552</f>
        <v>3.6231884057971015E-3</v>
      </c>
      <c r="D5" s="20"/>
      <c r="E5" s="27">
        <f>SUM(C5:C12)</f>
        <v>0.28442028985507245</v>
      </c>
      <c r="F5" s="20"/>
      <c r="G5" s="20"/>
      <c r="H5" s="20"/>
      <c r="I5" s="20"/>
      <c r="J5" s="20"/>
      <c r="K5" s="20"/>
      <c r="L5" s="20"/>
      <c r="M5" s="20"/>
      <c r="N5" s="20"/>
      <c r="O5" s="20"/>
      <c r="P5" s="9">
        <v>4</v>
      </c>
      <c r="Q5" s="10" t="s">
        <v>5</v>
      </c>
      <c r="R5" s="10">
        <f>COUNT('R1'!C8:N8)</f>
        <v>6</v>
      </c>
      <c r="S5" s="10">
        <f>'R1'!AE8</f>
        <v>0</v>
      </c>
      <c r="T5" s="10">
        <f>'R2'!AE8</f>
        <v>0</v>
      </c>
      <c r="U5" s="10">
        <f t="shared" si="0"/>
        <v>0</v>
      </c>
      <c r="V5" s="10">
        <f t="shared" si="1"/>
        <v>27</v>
      </c>
      <c r="W5" s="20"/>
      <c r="X5" s="22" t="s">
        <v>76</v>
      </c>
      <c r="Y5" s="22">
        <f>COUNT('R1'!F5:F56)</f>
        <v>38</v>
      </c>
      <c r="Z5" s="22">
        <f>COUNT('R1'!V5:V56)</f>
        <v>7</v>
      </c>
      <c r="AA5" s="22">
        <f>COUNT('R2'!V5:V56, )</f>
        <v>3</v>
      </c>
      <c r="AB5" s="22">
        <f t="shared" si="2"/>
        <v>10</v>
      </c>
      <c r="AC5" s="22">
        <f t="shared" si="3"/>
        <v>7</v>
      </c>
      <c r="AD5" s="20"/>
      <c r="AE5" s="20"/>
      <c r="AF5" s="20"/>
      <c r="AG5" s="20"/>
      <c r="AH5" s="20"/>
      <c r="AI5" s="20"/>
      <c r="AJ5" s="20"/>
      <c r="AK5" s="20"/>
      <c r="AL5" s="20"/>
    </row>
    <row r="6" spans="1:38" ht="13.5" customHeight="1">
      <c r="A6" s="20" t="s">
        <v>77</v>
      </c>
      <c r="B6" s="20">
        <f t="shared" si="4"/>
        <v>480</v>
      </c>
      <c r="C6" s="20"/>
      <c r="D6" s="20"/>
      <c r="E6" s="27"/>
      <c r="F6" s="20"/>
      <c r="G6" s="20"/>
      <c r="H6" s="20"/>
      <c r="I6" s="20"/>
      <c r="J6" s="20"/>
      <c r="K6" s="20"/>
      <c r="L6" s="20"/>
      <c r="M6" s="20"/>
      <c r="N6" s="20"/>
      <c r="O6" s="20"/>
      <c r="P6" s="9">
        <v>5</v>
      </c>
      <c r="Q6" s="10" t="s">
        <v>6</v>
      </c>
      <c r="R6" s="10">
        <f>COUNT('R1'!C9:N9)</f>
        <v>4</v>
      </c>
      <c r="S6" s="10">
        <f>'R1'!AE9</f>
        <v>0</v>
      </c>
      <c r="T6" s="10">
        <f>'R2'!AE9</f>
        <v>0</v>
      </c>
      <c r="U6" s="10">
        <f t="shared" si="0"/>
        <v>0</v>
      </c>
      <c r="V6" s="10">
        <f t="shared" si="1"/>
        <v>27</v>
      </c>
      <c r="W6" s="20"/>
      <c r="X6" s="22" t="s">
        <v>78</v>
      </c>
      <c r="Y6" s="22">
        <f>COUNT('R1'!G5:G56)</f>
        <v>41</v>
      </c>
      <c r="Z6" s="22">
        <f>COUNT('R1'!W5:W56)</f>
        <v>7</v>
      </c>
      <c r="AA6" s="22">
        <f>COUNT('R2'!W5:W56, )</f>
        <v>5</v>
      </c>
      <c r="AB6" s="22">
        <f t="shared" si="2"/>
        <v>12</v>
      </c>
      <c r="AC6" s="22">
        <f t="shared" si="3"/>
        <v>3</v>
      </c>
      <c r="AD6" s="20"/>
      <c r="AE6" s="20"/>
      <c r="AF6" s="20"/>
      <c r="AG6" s="20"/>
      <c r="AH6" s="20"/>
      <c r="AI6" s="20"/>
      <c r="AJ6" s="20"/>
      <c r="AK6" s="20"/>
      <c r="AL6" s="20"/>
    </row>
    <row r="7" spans="1:38" ht="13.5" customHeight="1">
      <c r="A7" s="20" t="s">
        <v>79</v>
      </c>
      <c r="B7" s="20">
        <f t="shared" si="4"/>
        <v>3</v>
      </c>
      <c r="C7" s="27">
        <f t="shared" ref="C7:C18" si="5">+B7/552</f>
        <v>5.434782608695652E-3</v>
      </c>
      <c r="D7" s="20"/>
      <c r="E7" s="27"/>
      <c r="F7" s="20"/>
      <c r="G7" s="20"/>
      <c r="H7" s="20"/>
      <c r="I7" s="20"/>
      <c r="J7" s="20"/>
      <c r="K7" s="20"/>
      <c r="L7" s="20"/>
      <c r="M7" s="20"/>
      <c r="N7" s="20"/>
      <c r="O7" s="20"/>
      <c r="P7" s="9">
        <v>6</v>
      </c>
      <c r="Q7" s="10" t="s">
        <v>7</v>
      </c>
      <c r="R7" s="10">
        <f>COUNT('R1'!C10:N10)</f>
        <v>12</v>
      </c>
      <c r="S7" s="10">
        <f>'R1'!AE10</f>
        <v>2</v>
      </c>
      <c r="T7" s="10">
        <f>'R2'!AE10</f>
        <v>1</v>
      </c>
      <c r="U7" s="10">
        <f t="shared" si="0"/>
        <v>3</v>
      </c>
      <c r="V7" s="10">
        <f t="shared" si="1"/>
        <v>10</v>
      </c>
      <c r="W7" s="20"/>
      <c r="X7" s="22" t="s">
        <v>80</v>
      </c>
      <c r="Y7" s="22">
        <f>COUNT('R1'!H5:H56)</f>
        <v>40</v>
      </c>
      <c r="Z7" s="22">
        <f>COUNT('R1'!X5:X56)</f>
        <v>8</v>
      </c>
      <c r="AA7" s="22">
        <f>COUNT('R2'!X5:X56, )</f>
        <v>6</v>
      </c>
      <c r="AB7" s="22">
        <f t="shared" si="2"/>
        <v>14</v>
      </c>
      <c r="AC7" s="22">
        <f t="shared" si="3"/>
        <v>1</v>
      </c>
      <c r="AD7" s="20"/>
      <c r="AE7" s="20"/>
      <c r="AF7" s="20"/>
      <c r="AG7" s="20"/>
      <c r="AH7" s="20"/>
      <c r="AI7" s="20"/>
      <c r="AJ7" s="20"/>
      <c r="AK7" s="20"/>
      <c r="AL7" s="20"/>
    </row>
    <row r="8" spans="1:38" ht="13.5" customHeight="1">
      <c r="A8" s="20" t="s">
        <v>81</v>
      </c>
      <c r="B8" s="20">
        <f t="shared" si="4"/>
        <v>2</v>
      </c>
      <c r="C8" s="27">
        <f t="shared" si="5"/>
        <v>3.6231884057971015E-3</v>
      </c>
      <c r="D8" s="20"/>
      <c r="E8" s="27"/>
      <c r="F8" s="20"/>
      <c r="G8" s="20"/>
      <c r="H8" s="20"/>
      <c r="I8" s="20"/>
      <c r="J8" s="20"/>
      <c r="K8" s="20"/>
      <c r="L8" s="20"/>
      <c r="M8" s="20"/>
      <c r="N8" s="20"/>
      <c r="O8" s="20"/>
      <c r="P8" s="9">
        <v>7</v>
      </c>
      <c r="Q8" s="11" t="s">
        <v>8</v>
      </c>
      <c r="R8" s="11">
        <f>COUNT('R1'!C11:N11)</f>
        <v>11</v>
      </c>
      <c r="S8" s="11">
        <f>'R1'!AE11</f>
        <v>0</v>
      </c>
      <c r="T8" s="11">
        <f>'R2'!AE11</f>
        <v>0</v>
      </c>
      <c r="U8" s="11">
        <f t="shared" si="0"/>
        <v>0</v>
      </c>
      <c r="V8" s="11">
        <f t="shared" si="1"/>
        <v>27</v>
      </c>
      <c r="W8" s="20"/>
      <c r="X8" s="22" t="s">
        <v>82</v>
      </c>
      <c r="Y8" s="22">
        <f>COUNT('R1'!I5:I56)</f>
        <v>44</v>
      </c>
      <c r="Z8" s="22">
        <f>COUNT('R1'!Y5:Y56)</f>
        <v>5</v>
      </c>
      <c r="AA8" s="22">
        <f>COUNT('R2'!Y5:Y56, )</f>
        <v>5</v>
      </c>
      <c r="AB8" s="22">
        <f t="shared" si="2"/>
        <v>10</v>
      </c>
      <c r="AC8" s="22">
        <f t="shared" si="3"/>
        <v>7</v>
      </c>
      <c r="AD8" s="20"/>
      <c r="AE8" s="20"/>
      <c r="AF8" s="20"/>
      <c r="AG8" s="20"/>
      <c r="AH8" s="20"/>
      <c r="AI8" s="20"/>
      <c r="AJ8" s="20"/>
      <c r="AK8" s="20"/>
      <c r="AL8" s="20"/>
    </row>
    <row r="9" spans="1:38" ht="13.5" customHeight="1">
      <c r="A9" s="20" t="s">
        <v>83</v>
      </c>
      <c r="B9" s="20">
        <f t="shared" si="4"/>
        <v>6</v>
      </c>
      <c r="C9" s="27">
        <f t="shared" si="5"/>
        <v>1.0869565217391304E-2</v>
      </c>
      <c r="D9" s="20"/>
      <c r="E9" s="27"/>
      <c r="F9" s="20"/>
      <c r="G9" s="20"/>
      <c r="H9" s="20"/>
      <c r="I9" s="20"/>
      <c r="J9" s="20"/>
      <c r="K9" s="20"/>
      <c r="L9" s="20"/>
      <c r="M9" s="20"/>
      <c r="N9" s="20"/>
      <c r="O9" s="20"/>
      <c r="P9" s="9">
        <v>8</v>
      </c>
      <c r="Q9" s="12" t="s">
        <v>10</v>
      </c>
      <c r="R9" s="12">
        <f>COUNT('R1'!C12:N12)</f>
        <v>12</v>
      </c>
      <c r="S9" s="12">
        <f>'R1'!AE12</f>
        <v>1</v>
      </c>
      <c r="T9" s="12">
        <f>'R2'!AE12</f>
        <v>0</v>
      </c>
      <c r="U9" s="12">
        <f t="shared" si="0"/>
        <v>1</v>
      </c>
      <c r="V9" s="12">
        <f t="shared" si="1"/>
        <v>18</v>
      </c>
      <c r="W9" s="20"/>
      <c r="X9" s="22" t="s">
        <v>84</v>
      </c>
      <c r="Y9" s="22">
        <f>COUNT('R1'!J5:J56)</f>
        <v>44</v>
      </c>
      <c r="Z9" s="22">
        <f>COUNT('R1'!Z5:Z56)</f>
        <v>6</v>
      </c>
      <c r="AA9" s="22">
        <f>COUNT('R2'!Z5:Z56, )</f>
        <v>5</v>
      </c>
      <c r="AB9" s="22">
        <f t="shared" si="2"/>
        <v>11</v>
      </c>
      <c r="AC9" s="22">
        <f t="shared" si="3"/>
        <v>5</v>
      </c>
      <c r="AD9" s="20"/>
      <c r="AE9" s="20"/>
      <c r="AF9" s="20"/>
      <c r="AG9" s="20"/>
      <c r="AH9" s="20"/>
      <c r="AI9" s="20"/>
      <c r="AJ9" s="20"/>
      <c r="AK9" s="20"/>
      <c r="AL9" s="20"/>
    </row>
    <row r="10" spans="1:38" ht="14.25" customHeight="1">
      <c r="A10" s="20" t="s">
        <v>85</v>
      </c>
      <c r="B10" s="20">
        <f t="shared" si="4"/>
        <v>10</v>
      </c>
      <c r="C10" s="27">
        <f t="shared" si="5"/>
        <v>1.8115942028985508E-2</v>
      </c>
      <c r="D10" s="20"/>
      <c r="E10" s="27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13">
        <v>9</v>
      </c>
      <c r="Q10" s="13" t="s">
        <v>11</v>
      </c>
      <c r="R10" s="13">
        <f>COUNT('R1'!C13:N13)</f>
        <v>0</v>
      </c>
      <c r="S10" s="13">
        <f>'R1'!AE13</f>
        <v>0</v>
      </c>
      <c r="T10" s="13">
        <f>'R2'!AE13</f>
        <v>0</v>
      </c>
      <c r="U10" s="13">
        <f t="shared" si="0"/>
        <v>0</v>
      </c>
      <c r="V10" s="13">
        <f t="shared" si="1"/>
        <v>27</v>
      </c>
      <c r="W10" s="20"/>
      <c r="X10" s="22" t="s">
        <v>86</v>
      </c>
      <c r="Y10" s="22">
        <f>COUNT('R1'!K5:K56)</f>
        <v>41</v>
      </c>
      <c r="Z10" s="22">
        <f>COUNT('R1'!AA5:AA56)</f>
        <v>2</v>
      </c>
      <c r="AA10" s="22">
        <f>COUNT('R2'!AA5:AA56, )</f>
        <v>4</v>
      </c>
      <c r="AB10" s="22">
        <f t="shared" si="2"/>
        <v>6</v>
      </c>
      <c r="AC10" s="22">
        <f t="shared" si="3"/>
        <v>12</v>
      </c>
      <c r="AD10" s="20"/>
      <c r="AE10" s="20"/>
      <c r="AF10" s="20"/>
      <c r="AG10" s="20"/>
      <c r="AH10" s="20"/>
      <c r="AI10" s="20"/>
      <c r="AJ10" s="20"/>
      <c r="AK10" s="20"/>
      <c r="AL10" s="20"/>
    </row>
    <row r="11" spans="1:38" ht="13.5" customHeight="1">
      <c r="A11" s="20" t="s">
        <v>87</v>
      </c>
      <c r="B11" s="20">
        <f t="shared" si="4"/>
        <v>21</v>
      </c>
      <c r="C11" s="27">
        <f t="shared" si="5"/>
        <v>3.8043478260869568E-2</v>
      </c>
      <c r="D11" s="20"/>
      <c r="E11" s="27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6">
        <v>10</v>
      </c>
      <c r="Q11" s="14" t="s">
        <v>12</v>
      </c>
      <c r="R11" s="14">
        <f>COUNT('R1'!C14:N14)</f>
        <v>9</v>
      </c>
      <c r="S11" s="14">
        <f>'R1'!AE14</f>
        <v>1</v>
      </c>
      <c r="T11" s="14">
        <f>'R2'!AE14</f>
        <v>1</v>
      </c>
      <c r="U11" s="14">
        <f t="shared" si="0"/>
        <v>2</v>
      </c>
      <c r="V11" s="14">
        <f t="shared" si="1"/>
        <v>15</v>
      </c>
      <c r="W11" s="20"/>
      <c r="X11" s="22" t="s">
        <v>88</v>
      </c>
      <c r="Y11" s="22">
        <f>COUNT('R1'!L5:L56)</f>
        <v>44</v>
      </c>
      <c r="Z11" s="22">
        <f>COUNT('R1'!AB5:AB56)</f>
        <v>4</v>
      </c>
      <c r="AA11" s="22">
        <f>COUNT('R2'!AB5:AB56, )</f>
        <v>5</v>
      </c>
      <c r="AB11" s="22">
        <f t="shared" si="2"/>
        <v>9</v>
      </c>
      <c r="AC11" s="22">
        <f t="shared" si="3"/>
        <v>9</v>
      </c>
      <c r="AD11" s="20"/>
      <c r="AE11" s="20"/>
      <c r="AF11" s="20"/>
      <c r="AG11" s="20"/>
      <c r="AH11" s="20"/>
      <c r="AI11" s="20"/>
      <c r="AJ11" s="20"/>
      <c r="AK11" s="20"/>
      <c r="AL11" s="20"/>
    </row>
    <row r="12" spans="1:38" ht="13.5" customHeight="1">
      <c r="A12" s="20" t="s">
        <v>89</v>
      </c>
      <c r="B12" s="20">
        <f t="shared" si="4"/>
        <v>113</v>
      </c>
      <c r="C12" s="27">
        <f t="shared" si="5"/>
        <v>0.20471014492753623</v>
      </c>
      <c r="D12" s="20"/>
      <c r="E12" s="27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9">
        <v>11</v>
      </c>
      <c r="Q12" s="10" t="s">
        <v>13</v>
      </c>
      <c r="R12" s="10">
        <f>COUNT('R1'!C15:N15)</f>
        <v>12</v>
      </c>
      <c r="S12" s="10">
        <f>'R1'!AE15</f>
        <v>0</v>
      </c>
      <c r="T12" s="10">
        <f>'R2'!AE15</f>
        <v>0</v>
      </c>
      <c r="U12" s="10">
        <f t="shared" si="0"/>
        <v>0</v>
      </c>
      <c r="V12" s="10">
        <f t="shared" si="1"/>
        <v>27</v>
      </c>
      <c r="W12" s="20"/>
      <c r="X12" s="22" t="s">
        <v>90</v>
      </c>
      <c r="Y12" s="22">
        <f>COUNT('R1'!M5:M56)</f>
        <v>46</v>
      </c>
      <c r="Z12" s="22">
        <f>COUNT('R1'!AC5:AC56)</f>
        <v>9</v>
      </c>
      <c r="AA12" s="22">
        <f>COUNT('R2'!AC5:AC56, )</f>
        <v>5</v>
      </c>
      <c r="AB12" s="22">
        <f t="shared" si="2"/>
        <v>14</v>
      </c>
      <c r="AC12" s="22">
        <f t="shared" si="3"/>
        <v>1</v>
      </c>
      <c r="AD12" s="20"/>
      <c r="AE12" s="20"/>
      <c r="AF12" s="20"/>
      <c r="AG12" s="20"/>
      <c r="AH12" s="20"/>
      <c r="AI12" s="20"/>
      <c r="AJ12" s="20"/>
      <c r="AK12" s="20"/>
      <c r="AL12" s="20"/>
    </row>
    <row r="13" spans="1:38" ht="13.5" customHeight="1">
      <c r="A13" s="20" t="s">
        <v>91</v>
      </c>
      <c r="B13" s="20">
        <f t="shared" si="4"/>
        <v>207</v>
      </c>
      <c r="C13" s="27">
        <f t="shared" si="5"/>
        <v>0.375</v>
      </c>
      <c r="D13" s="20"/>
      <c r="E13" s="27">
        <f>SUM(C13:C20)</f>
        <v>0.58333333333333337</v>
      </c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9">
        <v>12</v>
      </c>
      <c r="Q13" s="10" t="s">
        <v>14</v>
      </c>
      <c r="R13" s="10">
        <f>COUNT('R1'!C16:N16)</f>
        <v>0</v>
      </c>
      <c r="S13" s="10">
        <f>'R1'!AE16</f>
        <v>0</v>
      </c>
      <c r="T13" s="10">
        <f>'R2'!AE16</f>
        <v>0</v>
      </c>
      <c r="U13" s="10">
        <f t="shared" si="0"/>
        <v>0</v>
      </c>
      <c r="V13" s="10">
        <f t="shared" si="1"/>
        <v>27</v>
      </c>
      <c r="W13" s="20"/>
      <c r="X13" s="22" t="s">
        <v>92</v>
      </c>
      <c r="Y13" s="22">
        <f>COUNT('R1'!N5:N56)</f>
        <v>44</v>
      </c>
      <c r="Z13" s="22">
        <f>COUNT('R1'!AD5:AD56)</f>
        <v>6</v>
      </c>
      <c r="AA13" s="22">
        <f>COUNT('R2'!AD5:AD56, )</f>
        <v>6</v>
      </c>
      <c r="AB13" s="22">
        <f t="shared" si="2"/>
        <v>12</v>
      </c>
      <c r="AC13" s="22">
        <f t="shared" si="3"/>
        <v>3</v>
      </c>
      <c r="AD13" s="20"/>
      <c r="AE13" s="20"/>
      <c r="AF13" s="20"/>
      <c r="AG13" s="20"/>
      <c r="AH13" s="20"/>
      <c r="AI13" s="20"/>
      <c r="AJ13" s="20"/>
      <c r="AK13" s="20"/>
      <c r="AL13" s="20"/>
    </row>
    <row r="14" spans="1:38" ht="13.5" customHeight="1">
      <c r="A14" s="20" t="s">
        <v>93</v>
      </c>
      <c r="B14" s="20">
        <f t="shared" si="4"/>
        <v>79</v>
      </c>
      <c r="C14" s="27">
        <f t="shared" si="5"/>
        <v>0.1431159420289855</v>
      </c>
      <c r="D14" s="27">
        <f>+C14+C13+C12+C11</f>
        <v>0.76086956521739135</v>
      </c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9">
        <v>13</v>
      </c>
      <c r="Q14" s="10" t="s">
        <v>16</v>
      </c>
      <c r="R14" s="10">
        <f>COUNT('R1'!C17:N17)</f>
        <v>11</v>
      </c>
      <c r="S14" s="10">
        <f>'R1'!AE17</f>
        <v>1</v>
      </c>
      <c r="T14" s="10">
        <f>'R2'!AE17</f>
        <v>0</v>
      </c>
      <c r="U14" s="10">
        <f t="shared" si="0"/>
        <v>1</v>
      </c>
      <c r="V14" s="10">
        <f t="shared" si="1"/>
        <v>18</v>
      </c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</row>
    <row r="15" spans="1:38" ht="13.5" customHeight="1">
      <c r="A15" s="20" t="s">
        <v>94</v>
      </c>
      <c r="B15" s="20">
        <f t="shared" si="4"/>
        <v>20</v>
      </c>
      <c r="C15" s="27">
        <f t="shared" si="5"/>
        <v>3.6231884057971016E-2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9">
        <v>14</v>
      </c>
      <c r="Q15" s="10" t="s">
        <v>17</v>
      </c>
      <c r="R15" s="10">
        <f>COUNT('R1'!C19:N19)</f>
        <v>12</v>
      </c>
      <c r="S15" s="10">
        <f>'R1'!AE19</f>
        <v>7</v>
      </c>
      <c r="T15" s="10">
        <f>'R2'!AE19</f>
        <v>1</v>
      </c>
      <c r="U15" s="10">
        <f t="shared" si="0"/>
        <v>8</v>
      </c>
      <c r="V15" s="10">
        <f t="shared" si="1"/>
        <v>6</v>
      </c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</row>
    <row r="16" spans="1:38" ht="13.5" customHeight="1">
      <c r="A16" s="20" t="s">
        <v>95</v>
      </c>
      <c r="B16" s="20">
        <f t="shared" si="4"/>
        <v>10</v>
      </c>
      <c r="C16" s="27">
        <f t="shared" si="5"/>
        <v>1.8115942028985508E-2</v>
      </c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9">
        <v>15</v>
      </c>
      <c r="Q16" s="9" t="s">
        <v>18</v>
      </c>
      <c r="R16" s="9">
        <f>COUNT('R1'!C20:N20)</f>
        <v>12</v>
      </c>
      <c r="S16" s="9">
        <f>'R1'!AE20</f>
        <v>4</v>
      </c>
      <c r="T16" s="9">
        <f>'R2'!AE20</f>
        <v>6</v>
      </c>
      <c r="U16" s="9">
        <f t="shared" si="0"/>
        <v>10</v>
      </c>
      <c r="V16" s="9">
        <f t="shared" si="1"/>
        <v>4</v>
      </c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</row>
    <row r="17" spans="1:38" ht="13.5" customHeight="1">
      <c r="A17" s="20" t="s">
        <v>96</v>
      </c>
      <c r="B17" s="20">
        <f t="shared" si="4"/>
        <v>5</v>
      </c>
      <c r="C17" s="27">
        <f t="shared" si="5"/>
        <v>9.057971014492754E-3</v>
      </c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9">
        <v>16</v>
      </c>
      <c r="Q17" s="16" t="s">
        <v>19</v>
      </c>
      <c r="R17" s="16">
        <f>COUNT('R1'!C21:N21)</f>
        <v>12</v>
      </c>
      <c r="S17" s="16">
        <f>'R1'!AE21</f>
        <v>1</v>
      </c>
      <c r="T17" s="16">
        <f>'R2'!AE21</f>
        <v>0</v>
      </c>
      <c r="U17" s="16">
        <f t="shared" si="0"/>
        <v>1</v>
      </c>
      <c r="V17" s="16">
        <f t="shared" si="1"/>
        <v>18</v>
      </c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</row>
    <row r="18" spans="1:38" ht="13.5" customHeight="1">
      <c r="A18" s="20" t="s">
        <v>97</v>
      </c>
      <c r="B18" s="20">
        <f t="shared" si="4"/>
        <v>1</v>
      </c>
      <c r="C18" s="27">
        <f t="shared" si="5"/>
        <v>1.8115942028985507E-3</v>
      </c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9">
        <v>17</v>
      </c>
      <c r="Q18" s="9" t="s">
        <v>20</v>
      </c>
      <c r="R18" s="9">
        <f>COUNT('R1'!C22:N22)</f>
        <v>12</v>
      </c>
      <c r="S18" s="9">
        <f>'R1'!AE22</f>
        <v>3</v>
      </c>
      <c r="T18" s="9">
        <f>'R2'!AE22</f>
        <v>11</v>
      </c>
      <c r="U18" s="9">
        <f t="shared" si="0"/>
        <v>14</v>
      </c>
      <c r="V18" s="9">
        <f t="shared" si="1"/>
        <v>1</v>
      </c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</row>
    <row r="19" spans="1:38" ht="13.5" customHeight="1">
      <c r="A19" s="20" t="s">
        <v>98</v>
      </c>
      <c r="B19" s="20">
        <f t="shared" si="4"/>
        <v>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9">
        <v>18</v>
      </c>
      <c r="Q19" s="10" t="s">
        <v>21</v>
      </c>
      <c r="R19" s="10">
        <f>COUNT('R1'!C23:N23)</f>
        <v>12</v>
      </c>
      <c r="S19" s="10">
        <f>'R1'!AE23</f>
        <v>1</v>
      </c>
      <c r="T19" s="10">
        <f>'R2'!AE23</f>
        <v>0</v>
      </c>
      <c r="U19" s="10">
        <f t="shared" si="0"/>
        <v>1</v>
      </c>
      <c r="V19" s="10">
        <f t="shared" si="1"/>
        <v>18</v>
      </c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</row>
    <row r="20" spans="1:38" ht="13.5" customHeight="1">
      <c r="A20" s="20" t="s">
        <v>99</v>
      </c>
      <c r="B20" s="20">
        <f t="shared" si="4"/>
        <v>3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9">
        <v>19</v>
      </c>
      <c r="Q20" s="10" t="s">
        <v>22</v>
      </c>
      <c r="R20" s="10">
        <f>COUNT('R1'!C24:N24)</f>
        <v>12</v>
      </c>
      <c r="S20" s="10">
        <f>'R1'!AE24</f>
        <v>0</v>
      </c>
      <c r="T20" s="10">
        <f>'R2'!AE24</f>
        <v>0</v>
      </c>
      <c r="U20" s="10">
        <f t="shared" si="0"/>
        <v>0</v>
      </c>
      <c r="V20" s="10">
        <f t="shared" si="1"/>
        <v>27</v>
      </c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</row>
    <row r="21" spans="1:38" ht="14.25" customHeight="1">
      <c r="A21" s="28" t="s">
        <v>100</v>
      </c>
      <c r="B21" s="28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13">
        <v>20</v>
      </c>
      <c r="Q21" s="11" t="s">
        <v>23</v>
      </c>
      <c r="R21" s="11">
        <f>COUNT('R1'!C25:N25)</f>
        <v>12</v>
      </c>
      <c r="S21" s="11">
        <f>'R1'!AE25</f>
        <v>12</v>
      </c>
      <c r="T21" s="11">
        <f>'R2'!AE25</f>
        <v>1</v>
      </c>
      <c r="U21" s="11">
        <f t="shared" si="0"/>
        <v>13</v>
      </c>
      <c r="V21" s="11">
        <f t="shared" si="1"/>
        <v>2</v>
      </c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</row>
    <row r="22" spans="1:38" ht="13.5" customHeight="1">
      <c r="A22" s="20"/>
      <c r="B22" s="20">
        <f>SUM(B4:B20)</f>
        <v>962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17">
        <v>21</v>
      </c>
      <c r="Q22" s="18" t="s">
        <v>24</v>
      </c>
      <c r="R22" s="18">
        <f>COUNT('R1'!C26:N26)</f>
        <v>12</v>
      </c>
      <c r="S22" s="18">
        <f>'R1'!AE26</f>
        <v>1</v>
      </c>
      <c r="T22" s="18">
        <f>'R2'!AE26</f>
        <v>0</v>
      </c>
      <c r="U22" s="18">
        <f t="shared" si="0"/>
        <v>1</v>
      </c>
      <c r="V22" s="18">
        <f t="shared" si="1"/>
        <v>18</v>
      </c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</row>
    <row r="23" spans="1:38" ht="13.5" customHeight="1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9">
        <v>22</v>
      </c>
      <c r="Q23" s="10" t="s">
        <v>25</v>
      </c>
      <c r="R23" s="10">
        <f>COUNT('R1'!C27:N27)</f>
        <v>12</v>
      </c>
      <c r="S23" s="10">
        <f>'R1'!AE27</f>
        <v>0</v>
      </c>
      <c r="T23" s="10">
        <f>'R2'!AE27</f>
        <v>0</v>
      </c>
      <c r="U23" s="10">
        <f t="shared" si="0"/>
        <v>0</v>
      </c>
      <c r="V23" s="10">
        <f t="shared" si="1"/>
        <v>27</v>
      </c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</row>
    <row r="24" spans="1:38" ht="14.25" customHeight="1">
      <c r="A24" s="20" t="s">
        <v>101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9">
        <v>23</v>
      </c>
      <c r="Q24" s="10" t="s">
        <v>27</v>
      </c>
      <c r="R24" s="10">
        <f>COUNT('R1'!C28:N28)</f>
        <v>12</v>
      </c>
      <c r="S24" s="10">
        <f>'R1'!AE28</f>
        <v>0</v>
      </c>
      <c r="T24" s="10">
        <f>'R2'!AE28</f>
        <v>0</v>
      </c>
      <c r="U24" s="10">
        <f t="shared" si="0"/>
        <v>0</v>
      </c>
      <c r="V24" s="10">
        <f t="shared" si="1"/>
        <v>27</v>
      </c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</row>
    <row r="25" spans="1:38" ht="13.5" customHeight="1">
      <c r="A25" s="25" t="s">
        <v>71</v>
      </c>
      <c r="B25" s="25" t="s">
        <v>72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9">
        <v>24</v>
      </c>
      <c r="Q25" s="10" t="s">
        <v>28</v>
      </c>
      <c r="R25" s="10">
        <f>COUNT('R1'!C29:N29)</f>
        <v>12</v>
      </c>
      <c r="S25" s="10">
        <f>'R1'!AE29</f>
        <v>3</v>
      </c>
      <c r="T25" s="10">
        <f>'R2'!AE29</f>
        <v>7</v>
      </c>
      <c r="U25" s="10">
        <f t="shared" si="0"/>
        <v>10</v>
      </c>
      <c r="V25" s="10">
        <f t="shared" si="1"/>
        <v>4</v>
      </c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</row>
    <row r="26" spans="1:38" ht="13.5" customHeight="1">
      <c r="A26" s="20" t="s">
        <v>75</v>
      </c>
      <c r="B26" s="20">
        <f t="shared" ref="B26:B40" si="6">D50</f>
        <v>0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9">
        <v>25</v>
      </c>
      <c r="Q26" s="10" t="s">
        <v>29</v>
      </c>
      <c r="R26" s="10">
        <f>COUNT('R1'!C30:N30)</f>
        <v>0</v>
      </c>
      <c r="S26" s="10">
        <f>'R1'!AE30</f>
        <v>0</v>
      </c>
      <c r="T26" s="10">
        <f>'R2'!AE30</f>
        <v>0</v>
      </c>
      <c r="U26" s="10">
        <f t="shared" si="0"/>
        <v>0</v>
      </c>
      <c r="V26" s="10">
        <f t="shared" si="1"/>
        <v>27</v>
      </c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</row>
    <row r="27" spans="1:38" ht="13.5" customHeight="1">
      <c r="A27" s="20" t="s">
        <v>77</v>
      </c>
      <c r="B27" s="20">
        <f t="shared" si="6"/>
        <v>482</v>
      </c>
      <c r="C27" s="20"/>
      <c r="D27" s="20"/>
      <c r="E27" s="27">
        <f>SUM(C27:C33)</f>
        <v>0.28423236514522821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9">
        <v>26</v>
      </c>
      <c r="Q27" s="10" t="s">
        <v>30</v>
      </c>
      <c r="R27" s="10">
        <f>COUNT('R1'!C31:N31)</f>
        <v>11</v>
      </c>
      <c r="S27" s="10">
        <f>'R1'!AE31</f>
        <v>1</v>
      </c>
      <c r="T27" s="10">
        <f>'R2'!AE31</f>
        <v>2</v>
      </c>
      <c r="U27" s="10">
        <f t="shared" si="0"/>
        <v>3</v>
      </c>
      <c r="V27" s="10">
        <f t="shared" si="1"/>
        <v>10</v>
      </c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</row>
    <row r="28" spans="1:38" ht="13.5" customHeight="1">
      <c r="A28" s="20" t="s">
        <v>79</v>
      </c>
      <c r="B28" s="20">
        <f t="shared" si="6"/>
        <v>0</v>
      </c>
      <c r="C28" s="27">
        <f t="shared" ref="C28:C39" si="7">+B28/B$42</f>
        <v>0</v>
      </c>
      <c r="D28" s="20"/>
      <c r="E28" s="27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9">
        <v>27</v>
      </c>
      <c r="Q28" s="10" t="s">
        <v>31</v>
      </c>
      <c r="R28" s="10">
        <f>COUNT('R1'!C32:N32)</f>
        <v>12</v>
      </c>
      <c r="S28" s="10">
        <f>'R1'!AE32</f>
        <v>12</v>
      </c>
      <c r="T28" s="10">
        <f>'R2'!AE32</f>
        <v>0</v>
      </c>
      <c r="U28" s="10">
        <f t="shared" si="0"/>
        <v>12</v>
      </c>
      <c r="V28" s="10">
        <f t="shared" si="1"/>
        <v>3</v>
      </c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</row>
    <row r="29" spans="1:38" ht="13.5" customHeight="1">
      <c r="A29" s="20" t="s">
        <v>81</v>
      </c>
      <c r="B29" s="20">
        <f t="shared" si="6"/>
        <v>2</v>
      </c>
      <c r="C29" s="27">
        <f t="shared" si="7"/>
        <v>2.0746887966804979E-3</v>
      </c>
      <c r="D29" s="20"/>
      <c r="E29" s="27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9">
        <v>28</v>
      </c>
      <c r="Q29" s="10" t="s">
        <v>32</v>
      </c>
      <c r="R29" s="10">
        <f>COUNT('R1'!C33:N33)</f>
        <v>4</v>
      </c>
      <c r="S29" s="10">
        <f>'R1'!AE33</f>
        <v>0</v>
      </c>
      <c r="T29" s="10">
        <f>'R2'!AE33</f>
        <v>0</v>
      </c>
      <c r="U29" s="10">
        <f t="shared" si="0"/>
        <v>0</v>
      </c>
      <c r="V29" s="10">
        <f t="shared" si="1"/>
        <v>27</v>
      </c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</row>
    <row r="30" spans="1:38" ht="13.5" customHeight="1">
      <c r="A30" s="20" t="s">
        <v>83</v>
      </c>
      <c r="B30" s="20">
        <f t="shared" si="6"/>
        <v>1</v>
      </c>
      <c r="C30" s="27">
        <f t="shared" si="7"/>
        <v>1.037344398340249E-3</v>
      </c>
      <c r="D30" s="20"/>
      <c r="E30" s="27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9">
        <v>29</v>
      </c>
      <c r="Q30" s="10" t="s">
        <v>33</v>
      </c>
      <c r="R30" s="10">
        <f>COUNT('R1'!C34:N34)</f>
        <v>7</v>
      </c>
      <c r="S30" s="10">
        <f>'R1'!AE34</f>
        <v>2</v>
      </c>
      <c r="T30" s="10">
        <f>'R2'!AE34</f>
        <v>1</v>
      </c>
      <c r="U30" s="10">
        <f t="shared" si="0"/>
        <v>3</v>
      </c>
      <c r="V30" s="10">
        <f t="shared" si="1"/>
        <v>10</v>
      </c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</row>
    <row r="31" spans="1:38" ht="13.5" customHeight="1">
      <c r="A31" s="20" t="s">
        <v>85</v>
      </c>
      <c r="B31" s="20">
        <f t="shared" si="6"/>
        <v>9</v>
      </c>
      <c r="C31" s="27">
        <f t="shared" si="7"/>
        <v>9.3360995850622405E-3</v>
      </c>
      <c r="D31" s="20"/>
      <c r="E31" s="27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9">
        <v>30</v>
      </c>
      <c r="Q31" s="10" t="s">
        <v>35</v>
      </c>
      <c r="R31" s="10">
        <f>COUNT('R1'!C35:N35)</f>
        <v>12</v>
      </c>
      <c r="S31" s="10">
        <f>'R1'!AE35</f>
        <v>1</v>
      </c>
      <c r="T31" s="10">
        <f>'R2'!AE35</f>
        <v>2</v>
      </c>
      <c r="U31" s="10">
        <f t="shared" si="0"/>
        <v>3</v>
      </c>
      <c r="V31" s="10">
        <f t="shared" si="1"/>
        <v>10</v>
      </c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</row>
    <row r="32" spans="1:38" ht="13.5" customHeight="1">
      <c r="A32" s="20" t="s">
        <v>87</v>
      </c>
      <c r="B32" s="20">
        <f t="shared" si="6"/>
        <v>46</v>
      </c>
      <c r="C32" s="27">
        <f t="shared" si="7"/>
        <v>4.7717842323651449E-2</v>
      </c>
      <c r="D32" s="20"/>
      <c r="E32" s="27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9">
        <v>31</v>
      </c>
      <c r="Q32" s="10" t="s">
        <v>36</v>
      </c>
      <c r="R32" s="10">
        <f>COUNT('R1'!C36:N36)</f>
        <v>11</v>
      </c>
      <c r="S32" s="10">
        <f>'R1'!AE36</f>
        <v>0</v>
      </c>
      <c r="T32" s="10">
        <f>'R2'!AE36</f>
        <v>0</v>
      </c>
      <c r="U32" s="10">
        <f t="shared" si="0"/>
        <v>0</v>
      </c>
      <c r="V32" s="10">
        <f t="shared" si="1"/>
        <v>27</v>
      </c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</row>
    <row r="33" spans="1:38" ht="13.5" customHeight="1">
      <c r="A33" s="20" t="s">
        <v>89</v>
      </c>
      <c r="B33" s="20">
        <f t="shared" si="6"/>
        <v>216</v>
      </c>
      <c r="C33" s="27">
        <f t="shared" si="7"/>
        <v>0.22406639004149378</v>
      </c>
      <c r="D33" s="20"/>
      <c r="E33" s="27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9">
        <v>32</v>
      </c>
      <c r="Q33" s="10" t="s">
        <v>37</v>
      </c>
      <c r="R33" s="10">
        <f>COUNT('R1'!C37:N37)</f>
        <v>11</v>
      </c>
      <c r="S33" s="10">
        <f>'R1'!AE37</f>
        <v>6</v>
      </c>
      <c r="T33" s="10">
        <f>'R2'!AE37</f>
        <v>2</v>
      </c>
      <c r="U33" s="10">
        <f t="shared" si="0"/>
        <v>8</v>
      </c>
      <c r="V33" s="10">
        <f t="shared" si="1"/>
        <v>6</v>
      </c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</row>
    <row r="34" spans="1:38" ht="13.5" customHeight="1">
      <c r="A34" s="20" t="s">
        <v>91</v>
      </c>
      <c r="B34" s="20">
        <f t="shared" si="6"/>
        <v>131</v>
      </c>
      <c r="C34" s="27">
        <f t="shared" si="7"/>
        <v>0.1358921161825726</v>
      </c>
      <c r="D34" s="20"/>
      <c r="E34" s="27">
        <f>SUM(C34:C42)</f>
        <v>0.21576763485477177</v>
      </c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9">
        <v>33</v>
      </c>
      <c r="Q34" s="10" t="s">
        <v>38</v>
      </c>
      <c r="R34" s="10">
        <f>COUNT('R1'!C38:N38)</f>
        <v>9</v>
      </c>
      <c r="S34" s="10">
        <f>'R1'!AE38</f>
        <v>1</v>
      </c>
      <c r="T34" s="10">
        <f>'R2'!AE38</f>
        <v>0</v>
      </c>
      <c r="U34" s="10">
        <f t="shared" si="0"/>
        <v>1</v>
      </c>
      <c r="V34" s="10">
        <f t="shared" si="1"/>
        <v>18</v>
      </c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</row>
    <row r="35" spans="1:38" ht="14.25" customHeight="1">
      <c r="A35" s="20" t="s">
        <v>93</v>
      </c>
      <c r="B35" s="20">
        <f t="shared" si="6"/>
        <v>31</v>
      </c>
      <c r="C35" s="27">
        <f t="shared" si="7"/>
        <v>3.2157676348547715E-2</v>
      </c>
      <c r="D35" s="27">
        <f>+C35+C34+C33+C32</f>
        <v>0.43983402489626555</v>
      </c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12">
        <v>34</v>
      </c>
      <c r="Q35" s="11" t="s">
        <v>40</v>
      </c>
      <c r="R35" s="11">
        <f>COUNT('R1'!C39:N39)</f>
        <v>12</v>
      </c>
      <c r="S35" s="11">
        <f>'R1'!AE39</f>
        <v>0</v>
      </c>
      <c r="T35" s="11">
        <f>'R2'!AE39</f>
        <v>0</v>
      </c>
      <c r="U35" s="11">
        <f t="shared" si="0"/>
        <v>0</v>
      </c>
      <c r="V35" s="11">
        <f t="shared" si="1"/>
        <v>27</v>
      </c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</row>
    <row r="36" spans="1:38" ht="13.5" customHeight="1">
      <c r="A36" s="20" t="s">
        <v>94</v>
      </c>
      <c r="B36" s="20">
        <f t="shared" si="6"/>
        <v>25</v>
      </c>
      <c r="C36" s="27">
        <f t="shared" si="7"/>
        <v>2.5933609958506226E-2</v>
      </c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6">
        <v>35</v>
      </c>
      <c r="Q36" s="18" t="s">
        <v>41</v>
      </c>
      <c r="R36" s="18">
        <f>COUNT('R1'!C40:N40)</f>
        <v>11</v>
      </c>
      <c r="S36" s="18">
        <f>'R1'!AE40</f>
        <v>0</v>
      </c>
      <c r="T36" s="18">
        <f>'R2'!AE40</f>
        <v>0</v>
      </c>
      <c r="U36" s="18">
        <f t="shared" si="0"/>
        <v>0</v>
      </c>
      <c r="V36" s="18">
        <f t="shared" si="1"/>
        <v>27</v>
      </c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</row>
    <row r="37" spans="1:38" ht="13.5" customHeight="1">
      <c r="A37" s="20" t="s">
        <v>95</v>
      </c>
      <c r="B37" s="20">
        <f t="shared" si="6"/>
        <v>8</v>
      </c>
      <c r="C37" s="27">
        <f t="shared" si="7"/>
        <v>8.2987551867219917E-3</v>
      </c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17">
        <v>36</v>
      </c>
      <c r="Q37" s="14" t="s">
        <v>42</v>
      </c>
      <c r="R37" s="14">
        <f>COUNT('R1'!C41:N41)</f>
        <v>8</v>
      </c>
      <c r="S37" s="14">
        <f>'R1'!AE41</f>
        <v>1</v>
      </c>
      <c r="T37" s="14">
        <f>'R2'!AE41</f>
        <v>0</v>
      </c>
      <c r="U37" s="14">
        <f t="shared" si="0"/>
        <v>1</v>
      </c>
      <c r="V37" s="14">
        <f t="shared" si="1"/>
        <v>18</v>
      </c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</row>
    <row r="38" spans="1:38" ht="13.5" customHeight="1">
      <c r="A38" s="20" t="s">
        <v>96</v>
      </c>
      <c r="B38" s="20">
        <f t="shared" si="6"/>
        <v>9</v>
      </c>
      <c r="C38" s="27">
        <f t="shared" si="7"/>
        <v>9.3360995850622405E-3</v>
      </c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9">
        <v>37</v>
      </c>
      <c r="Q38" s="10" t="s">
        <v>44</v>
      </c>
      <c r="R38" s="10">
        <f>COUNT('R1'!C42:N42)</f>
        <v>12</v>
      </c>
      <c r="S38" s="10">
        <f>'R1'!AE42</f>
        <v>0</v>
      </c>
      <c r="T38" s="10">
        <f>'R2'!AE42</f>
        <v>0</v>
      </c>
      <c r="U38" s="10">
        <f t="shared" si="0"/>
        <v>0</v>
      </c>
      <c r="V38" s="10">
        <f t="shared" si="1"/>
        <v>27</v>
      </c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</row>
    <row r="39" spans="1:38" ht="13.5" customHeight="1">
      <c r="A39" s="20" t="s">
        <v>97</v>
      </c>
      <c r="B39" s="20">
        <f t="shared" si="6"/>
        <v>4</v>
      </c>
      <c r="C39" s="27">
        <f t="shared" si="7"/>
        <v>4.1493775933609959E-3</v>
      </c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9">
        <v>38</v>
      </c>
      <c r="Q39" s="10" t="s">
        <v>45</v>
      </c>
      <c r="R39" s="10">
        <f>COUNT('R1'!C43:N43)</f>
        <v>12</v>
      </c>
      <c r="S39" s="10">
        <f>'R1'!AE43</f>
        <v>0</v>
      </c>
      <c r="T39" s="10">
        <f>'R2'!AE43</f>
        <v>0</v>
      </c>
      <c r="U39" s="10">
        <f t="shared" si="0"/>
        <v>0</v>
      </c>
      <c r="V39" s="10">
        <f t="shared" si="1"/>
        <v>27</v>
      </c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</row>
    <row r="40" spans="1:38" ht="14.25" customHeight="1">
      <c r="A40" s="28" t="s">
        <v>98</v>
      </c>
      <c r="B40" s="28">
        <f t="shared" si="6"/>
        <v>0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9">
        <v>39</v>
      </c>
      <c r="Q40" s="10" t="s">
        <v>46</v>
      </c>
      <c r="R40" s="10">
        <f>COUNT('R1'!C44:N44)</f>
        <v>6</v>
      </c>
      <c r="S40" s="10">
        <f>'R1'!AE44</f>
        <v>3</v>
      </c>
      <c r="T40" s="10">
        <f>'R2'!AE44</f>
        <v>1</v>
      </c>
      <c r="U40" s="10">
        <f t="shared" si="0"/>
        <v>4</v>
      </c>
      <c r="V40" s="10">
        <f t="shared" si="1"/>
        <v>8</v>
      </c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</row>
    <row r="41" spans="1:38" ht="13.5" customHeight="1">
      <c r="A41" s="20" t="s">
        <v>99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9">
        <v>40</v>
      </c>
      <c r="Q41" s="10" t="s">
        <v>47</v>
      </c>
      <c r="R41" s="10">
        <f>COUNT('R1'!C45:N45)</f>
        <v>8</v>
      </c>
      <c r="S41" s="10">
        <f>'R1'!AE45</f>
        <v>0</v>
      </c>
      <c r="T41" s="10">
        <f>'R2'!AE45</f>
        <v>0</v>
      </c>
      <c r="U41" s="10">
        <f t="shared" si="0"/>
        <v>0</v>
      </c>
      <c r="V41" s="10">
        <f t="shared" si="1"/>
        <v>27</v>
      </c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</row>
    <row r="42" spans="1:38" ht="14.25" customHeight="1">
      <c r="A42" s="20"/>
      <c r="B42" s="20">
        <f>SUM(B26:B40)</f>
        <v>964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13">
        <v>41</v>
      </c>
      <c r="Q42" s="11" t="s">
        <v>49</v>
      </c>
      <c r="R42" s="11">
        <f>COUNT('R1'!C46:N46)</f>
        <v>12</v>
      </c>
      <c r="S42" s="11">
        <f>'R1'!AE46</f>
        <v>1</v>
      </c>
      <c r="T42" s="11">
        <f>'R2'!AE46</f>
        <v>2</v>
      </c>
      <c r="U42" s="11">
        <f t="shared" si="0"/>
        <v>3</v>
      </c>
      <c r="V42" s="11">
        <f t="shared" si="1"/>
        <v>10</v>
      </c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</row>
    <row r="43" spans="1:38" ht="13.5" customHeight="1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17">
        <v>42</v>
      </c>
      <c r="Q43" s="18" t="s">
        <v>51</v>
      </c>
      <c r="R43" s="18">
        <f>COUNT('R1'!C47:N47)</f>
        <v>12</v>
      </c>
      <c r="S43" s="18">
        <f>'R1'!AE47</f>
        <v>2</v>
      </c>
      <c r="T43" s="18">
        <f>'R2'!AE47</f>
        <v>0</v>
      </c>
      <c r="U43" s="18">
        <f t="shared" si="0"/>
        <v>2</v>
      </c>
      <c r="V43" s="18">
        <f t="shared" si="1"/>
        <v>15</v>
      </c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</row>
    <row r="44" spans="1:38" ht="13.5" customHeight="1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9">
        <v>43</v>
      </c>
      <c r="Q44" s="10" t="s">
        <v>52</v>
      </c>
      <c r="R44" s="10">
        <f>COUNT('R1'!C48:N48)</f>
        <v>12</v>
      </c>
      <c r="S44" s="10">
        <f>'R1'!AE48</f>
        <v>0</v>
      </c>
      <c r="T44" s="10">
        <f>'R2'!AE48</f>
        <v>0</v>
      </c>
      <c r="U44" s="10">
        <f t="shared" si="0"/>
        <v>0</v>
      </c>
      <c r="V44" s="10">
        <f t="shared" si="1"/>
        <v>27</v>
      </c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</row>
    <row r="45" spans="1:38" ht="13.5" customHeight="1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9">
        <v>44</v>
      </c>
      <c r="Q45" s="10" t="s">
        <v>54</v>
      </c>
      <c r="R45" s="10">
        <f>COUNT('R1'!C49:N49)</f>
        <v>12</v>
      </c>
      <c r="S45" s="10">
        <f>'R1'!AE49</f>
        <v>0</v>
      </c>
      <c r="T45" s="10">
        <f>'R2'!AE49</f>
        <v>0</v>
      </c>
      <c r="U45" s="10">
        <f t="shared" si="0"/>
        <v>0</v>
      </c>
      <c r="V45" s="10">
        <f t="shared" si="1"/>
        <v>27</v>
      </c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</row>
    <row r="46" spans="1:38" ht="13.5" customHeight="1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9">
        <v>45</v>
      </c>
      <c r="Q46" s="10" t="s">
        <v>55</v>
      </c>
      <c r="R46" s="10">
        <f>COUNT('R1'!C50:N50)</f>
        <v>12</v>
      </c>
      <c r="S46" s="10">
        <f>'R1'!AE50</f>
        <v>1</v>
      </c>
      <c r="T46" s="10">
        <f>'R2'!AE50</f>
        <v>0</v>
      </c>
      <c r="U46" s="10">
        <f t="shared" si="0"/>
        <v>1</v>
      </c>
      <c r="V46" s="10">
        <f t="shared" si="1"/>
        <v>18</v>
      </c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</row>
    <row r="47" spans="1:38" ht="13.5" customHeight="1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9">
        <v>46</v>
      </c>
      <c r="Q47" s="10" t="s">
        <v>56</v>
      </c>
      <c r="R47" s="10">
        <f>COUNT('R1'!C51:N51)</f>
        <v>6</v>
      </c>
      <c r="S47" s="10">
        <f>'R1'!AE51</f>
        <v>0</v>
      </c>
      <c r="T47" s="10">
        <f>'R2'!AE51</f>
        <v>1</v>
      </c>
      <c r="U47" s="10">
        <f t="shared" si="0"/>
        <v>1</v>
      </c>
      <c r="V47" s="10">
        <f t="shared" si="1"/>
        <v>18</v>
      </c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</row>
    <row r="48" spans="1:38" ht="13.5" customHeight="1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9">
        <v>47</v>
      </c>
      <c r="Q48" s="10" t="s">
        <v>57</v>
      </c>
      <c r="R48" s="10">
        <f>COUNT('R1'!C52:N52)</f>
        <v>0</v>
      </c>
      <c r="S48" s="10">
        <f>'R1'!AE52</f>
        <v>0</v>
      </c>
      <c r="T48" s="10">
        <f>'R2'!AE52</f>
        <v>0</v>
      </c>
      <c r="U48" s="10">
        <f t="shared" si="0"/>
        <v>0</v>
      </c>
      <c r="V48" s="10">
        <f t="shared" si="1"/>
        <v>27</v>
      </c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</row>
    <row r="49" spans="1:38" ht="13.5" customHeight="1">
      <c r="A49" s="20" t="s">
        <v>102</v>
      </c>
      <c r="B49" s="20" t="s">
        <v>103</v>
      </c>
      <c r="C49" s="20" t="s">
        <v>104</v>
      </c>
      <c r="D49" s="20" t="s">
        <v>105</v>
      </c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9">
        <v>48</v>
      </c>
      <c r="Q49" s="10" t="s">
        <v>58</v>
      </c>
      <c r="R49" s="10">
        <f>COUNT('R1'!C53:N53)</f>
        <v>12</v>
      </c>
      <c r="S49" s="10">
        <f>'R1'!AE53</f>
        <v>3</v>
      </c>
      <c r="T49" s="10">
        <f>'R2'!AE53</f>
        <v>1</v>
      </c>
      <c r="U49" s="10">
        <f t="shared" si="0"/>
        <v>4</v>
      </c>
      <c r="V49" s="10">
        <f t="shared" si="1"/>
        <v>8</v>
      </c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</row>
    <row r="50" spans="1:38" ht="13.5" customHeight="1">
      <c r="A50" s="20">
        <v>-35</v>
      </c>
      <c r="B50" s="20">
        <f t="array" ref="B50:B51">FREQUENCY(all!U$4:U$603,A50)</f>
        <v>2</v>
      </c>
      <c r="C50" s="20">
        <v>-35</v>
      </c>
      <c r="D50" s="20">
        <f t="array" ref="D50:D51">FREQUENCY(all!W$4:W$603,C50)</f>
        <v>0</v>
      </c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9">
        <v>49</v>
      </c>
      <c r="Q50" s="10" t="s">
        <v>60</v>
      </c>
      <c r="R50" s="10">
        <f>COUNT('R1'!C54:N54)</f>
        <v>12</v>
      </c>
      <c r="S50" s="10">
        <f>'R1'!AE54</f>
        <v>0</v>
      </c>
      <c r="T50" s="10">
        <f>'R2'!AE54</f>
        <v>0</v>
      </c>
      <c r="U50" s="10">
        <f t="shared" si="0"/>
        <v>0</v>
      </c>
      <c r="V50" s="10">
        <f t="shared" si="1"/>
        <v>27</v>
      </c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</row>
    <row r="51" spans="1:38" ht="13.5" customHeight="1">
      <c r="A51" s="20">
        <v>-30</v>
      </c>
      <c r="B51" s="20">
        <v>480</v>
      </c>
      <c r="C51" s="20">
        <v>-30</v>
      </c>
      <c r="D51" s="20">
        <v>482</v>
      </c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9">
        <v>50</v>
      </c>
      <c r="Q51" s="10" t="s">
        <v>61</v>
      </c>
      <c r="R51" s="10">
        <f>COUNT('R1'!C55:N55)</f>
        <v>12</v>
      </c>
      <c r="S51" s="10">
        <f>'R1'!AE55</f>
        <v>0</v>
      </c>
      <c r="T51" s="10">
        <f>'R2'!AE55</f>
        <v>0</v>
      </c>
      <c r="U51" s="10">
        <f t="shared" si="0"/>
        <v>0</v>
      </c>
      <c r="V51" s="10">
        <f t="shared" si="1"/>
        <v>27</v>
      </c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</row>
    <row r="52" spans="1:38" ht="14.25" customHeight="1">
      <c r="A52" s="20">
        <v>-25</v>
      </c>
      <c r="B52" s="20">
        <f t="array" ref="B52">FREQUENCY(all!U$4:U$603,A52)-FREQUENCY(all!U$4:U$603,A51)</f>
        <v>3</v>
      </c>
      <c r="C52" s="20">
        <v>-25</v>
      </c>
      <c r="D52" s="20">
        <f t="array" ref="D52">FREQUENCY(all!W$4:W$603,C52)-FREQUENCY(all!W$4:W$603,C51)</f>
        <v>0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13">
        <v>51</v>
      </c>
      <c r="Q52" s="19" t="s">
        <v>63</v>
      </c>
      <c r="R52" s="19">
        <f>COUNT('R1'!C56:N56)</f>
        <v>12</v>
      </c>
      <c r="S52" s="19">
        <f>'R1'!AE56</f>
        <v>2</v>
      </c>
      <c r="T52" s="19">
        <f>'R2'!AE56</f>
        <v>0</v>
      </c>
      <c r="U52" s="19">
        <f t="shared" si="0"/>
        <v>2</v>
      </c>
      <c r="V52" s="19">
        <f t="shared" si="1"/>
        <v>15</v>
      </c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</row>
    <row r="53" spans="1:38" ht="13.5" customHeight="1">
      <c r="A53" s="20">
        <v>-20</v>
      </c>
      <c r="B53" s="20">
        <f t="array" ref="B53">FREQUENCY(all!U$4:U$603,A53)-FREQUENCY(all!U$4:U$603,A52)</f>
        <v>2</v>
      </c>
      <c r="C53" s="20">
        <v>-20</v>
      </c>
      <c r="D53" s="20">
        <f t="array" ref="D53">FREQUENCY(all!W$4:W$603,C53)-FREQUENCY(all!W$4:W$603,C52)</f>
        <v>2</v>
      </c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9">
        <f t="shared" ref="R53:U53" si="8">SUM(R2:R52)</f>
        <v>493</v>
      </c>
      <c r="S53" s="29">
        <f t="shared" si="8"/>
        <v>73</v>
      </c>
      <c r="T53" s="29">
        <f t="shared" si="8"/>
        <v>40</v>
      </c>
      <c r="U53" s="29">
        <f t="shared" si="8"/>
        <v>113</v>
      </c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</row>
    <row r="54" spans="1:38" ht="13.5" customHeight="1">
      <c r="A54" s="20">
        <v>-15</v>
      </c>
      <c r="B54" s="20">
        <f t="array" ref="B54">FREQUENCY(all!U$4:U$603,A54)-FREQUENCY(all!U$4:U$603,A53)</f>
        <v>6</v>
      </c>
      <c r="C54" s="20">
        <v>-15</v>
      </c>
      <c r="D54" s="20">
        <f t="array" ref="D54">FREQUENCY(all!W$4:W$603,C54)-FREQUENCY(all!W$4:W$603,C53)</f>
        <v>1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9">
        <f>+R53-S53</f>
        <v>420</v>
      </c>
      <c r="T54" s="29">
        <f>+R53-T53</f>
        <v>453</v>
      </c>
      <c r="U54" s="29">
        <f>+R53-U53</f>
        <v>380</v>
      </c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</row>
    <row r="55" spans="1:38" ht="13.5" customHeight="1">
      <c r="A55" s="20">
        <v>-10</v>
      </c>
      <c r="B55" s="20">
        <f t="array" ref="B55">FREQUENCY(all!U$4:U$603,A55)-FREQUENCY(all!U$4:U$603,A54)</f>
        <v>10</v>
      </c>
      <c r="C55" s="20">
        <v>-10</v>
      </c>
      <c r="D55" s="20">
        <f t="array" ref="D55">FREQUENCY(all!W$4:W$603,C55)-FREQUENCY(all!W$4:W$603,C54)</f>
        <v>9</v>
      </c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7">
        <f>+S54/R53</f>
        <v>0.85192697768762682</v>
      </c>
      <c r="T55" s="27">
        <f>+T54/R53</f>
        <v>0.91886409736308317</v>
      </c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</row>
    <row r="56" spans="1:38" ht="13.5" customHeight="1">
      <c r="A56" s="20">
        <v>-5</v>
      </c>
      <c r="B56" s="20">
        <f t="array" ref="B56">FREQUENCY(all!U$4:U$603,A56)-FREQUENCY(all!U$4:U$603,A55)</f>
        <v>21</v>
      </c>
      <c r="C56" s="20">
        <v>-5</v>
      </c>
      <c r="D56" s="20">
        <f t="array" ref="D56">FREQUENCY(all!W$4:W$603,C56)-FREQUENCY(all!W$4:W$603,C55)</f>
        <v>46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</row>
    <row r="57" spans="1:38" ht="13.5" customHeight="1">
      <c r="A57" s="20">
        <v>0</v>
      </c>
      <c r="B57" s="20">
        <f t="array" ref="B57">FREQUENCY(all!U$4:U$603,A57)-FREQUENCY(all!U$4:U$603,A56)</f>
        <v>113</v>
      </c>
      <c r="C57" s="20">
        <v>0</v>
      </c>
      <c r="D57" s="20">
        <f t="array" ref="D57">FREQUENCY(all!W$4:W$603,C57)-FREQUENCY(all!W$4:W$603,C56)</f>
        <v>216</v>
      </c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</row>
    <row r="58" spans="1:38" ht="13.5" customHeight="1">
      <c r="A58" s="20">
        <v>5</v>
      </c>
      <c r="B58" s="20">
        <f t="array" ref="B58">FREQUENCY(all!U$4:U$603,A58)-FREQUENCY(all!U$4:U$603,A57)</f>
        <v>207</v>
      </c>
      <c r="C58" s="20">
        <v>5</v>
      </c>
      <c r="D58" s="20">
        <f t="array" ref="D58">FREQUENCY(all!W$4:W$603,C58)-FREQUENCY(all!W$4:W$603,C57)</f>
        <v>131</v>
      </c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</row>
    <row r="59" spans="1:38" ht="13.5" customHeight="1">
      <c r="A59" s="20">
        <v>10</v>
      </c>
      <c r="B59" s="20">
        <f t="array" ref="B59">FREQUENCY(all!U$4:U$603,A59)-FREQUENCY(all!U$4:U$603,A58)</f>
        <v>79</v>
      </c>
      <c r="C59" s="20">
        <v>10</v>
      </c>
      <c r="D59" s="20">
        <f t="array" ref="D59">FREQUENCY(all!W$4:W$603,C59)-FREQUENCY(all!W$4:W$603,C58)</f>
        <v>31</v>
      </c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</row>
    <row r="60" spans="1:38" ht="13.5" customHeight="1">
      <c r="A60" s="20">
        <v>15</v>
      </c>
      <c r="B60" s="20">
        <f t="array" ref="B60">FREQUENCY(all!U$4:U$603,A60)-FREQUENCY(all!U$4:U$603,A59)</f>
        <v>20</v>
      </c>
      <c r="C60" s="20">
        <v>15</v>
      </c>
      <c r="D60" s="20">
        <f t="array" ref="D60">FREQUENCY(all!W$4:W$603,C60)-FREQUENCY(all!W$4:W$603,C59)</f>
        <v>25</v>
      </c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</row>
    <row r="61" spans="1:38" ht="13.5" customHeight="1">
      <c r="A61" s="20">
        <v>20</v>
      </c>
      <c r="B61" s="20">
        <f t="array" ref="B61">FREQUENCY(all!U$4:U$603,A61)-FREQUENCY(all!U$4:U$603,A60)</f>
        <v>10</v>
      </c>
      <c r="C61" s="20">
        <v>20</v>
      </c>
      <c r="D61" s="20">
        <f t="array" ref="D61">FREQUENCY(all!W$4:W$603,C61)-FREQUENCY(all!W$4:W$603,C60)</f>
        <v>8</v>
      </c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</row>
    <row r="62" spans="1:38" ht="13.5" customHeight="1">
      <c r="A62" s="20">
        <v>25</v>
      </c>
      <c r="B62" s="20">
        <f t="array" ref="B62">FREQUENCY(all!U$4:U$603,A62)-FREQUENCY(all!U$4:U$603,A61)</f>
        <v>5</v>
      </c>
      <c r="C62" s="20">
        <v>25</v>
      </c>
      <c r="D62" s="20">
        <f t="array" ref="D62">FREQUENCY(all!W$4:W$603,C62)-FREQUENCY(all!W$4:W$603,C61)</f>
        <v>9</v>
      </c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</row>
    <row r="63" spans="1:38" ht="13.5" customHeight="1">
      <c r="A63" s="20">
        <v>30</v>
      </c>
      <c r="B63" s="20">
        <f t="array" ref="B63">FREQUENCY(all!U$4:U$603,A63)-FREQUENCY(all!U$4:U$603,A62)</f>
        <v>1</v>
      </c>
      <c r="C63" s="20">
        <v>30</v>
      </c>
      <c r="D63" s="20">
        <f t="array" ref="D63">FREQUENCY(all!W$4:W$603,C63)-FREQUENCY(all!W$4:W$603,C62)</f>
        <v>4</v>
      </c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</row>
    <row r="64" spans="1:38" ht="13.5" customHeight="1">
      <c r="A64" s="20">
        <v>35</v>
      </c>
      <c r="B64" s="20">
        <f t="array" ref="B64">FREQUENCY(all!U$4:U$603,A64)-FREQUENCY(all!U$4:U$603,A63)</f>
        <v>0</v>
      </c>
      <c r="C64" s="20">
        <v>35</v>
      </c>
      <c r="D64" s="20">
        <f t="array" ref="D64">FREQUENCY(all!W$4:W$603,C64)-FREQUENCY(all!W$4:W$603,C63)</f>
        <v>0</v>
      </c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</row>
    <row r="65" spans="1:38" ht="13.5" customHeight="1">
      <c r="A65" s="20">
        <v>200</v>
      </c>
      <c r="B65" s="20">
        <f t="array" ref="B65">FREQUENCY(all!U$4:U$603,A65)-FREQUENCY(all!U$4:U$603,A64)</f>
        <v>3</v>
      </c>
      <c r="C65" s="20">
        <v>200</v>
      </c>
      <c r="D65" s="20">
        <f t="array" ref="D65">FREQUENCY(all!W$4:W$603,C65)-FREQUENCY(all!W$4:W$603,C64)</f>
        <v>0</v>
      </c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</row>
    <row r="66" spans="1:38" ht="13.5" customHeight="1">
      <c r="A66" s="20"/>
      <c r="B66" s="20">
        <f>SUM(B50:B65)</f>
        <v>962</v>
      </c>
      <c r="C66" s="20"/>
      <c r="D66" s="20">
        <f>SUM(D50:D65)</f>
        <v>964</v>
      </c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</row>
    <row r="67" spans="1:38" ht="13.5" customHeight="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</row>
    <row r="68" spans="1:38" ht="13.5" customHeight="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</row>
    <row r="69" spans="1:38" ht="13.5" customHeight="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</row>
    <row r="70" spans="1:38" ht="13.5" customHeight="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</row>
    <row r="71" spans="1:38" ht="13.5" customHeight="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</row>
    <row r="72" spans="1:38" ht="13.5" customHeight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</row>
    <row r="73" spans="1:38" ht="13.5" customHeight="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</row>
    <row r="74" spans="1:38" ht="13.5" customHeight="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</row>
    <row r="75" spans="1:38" ht="13.5" customHeight="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</row>
    <row r="76" spans="1:38" ht="13.5" customHeight="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</row>
    <row r="77" spans="1:38" ht="13.5" customHeight="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</row>
    <row r="78" spans="1:38" ht="13.5" customHeight="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</row>
    <row r="79" spans="1:38" ht="13.5" customHeight="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</row>
    <row r="80" spans="1:38" ht="13.5" customHeight="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</row>
    <row r="81" spans="1:38" ht="13.5" customHeight="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</row>
    <row r="82" spans="1:38" ht="13.5" customHeight="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</row>
    <row r="83" spans="1:38" ht="13.5" customHeight="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</row>
    <row r="84" spans="1:38" ht="13.5" customHeight="1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</row>
    <row r="85" spans="1:38" ht="13.5" customHeight="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</row>
    <row r="86" spans="1:38" ht="13.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</row>
    <row r="87" spans="1:38" ht="13.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</row>
    <row r="88" spans="1:38" ht="13.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</row>
    <row r="89" spans="1:38" ht="13.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</row>
    <row r="90" spans="1:38" ht="13.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</row>
    <row r="91" spans="1:38" ht="13.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</row>
    <row r="92" spans="1:38" ht="13.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</row>
    <row r="93" spans="1:38" ht="13.5" customHeight="1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</row>
    <row r="94" spans="1:38" ht="13.5" customHeight="1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</row>
    <row r="95" spans="1:38" ht="13.5" customHeight="1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</row>
    <row r="96" spans="1:38" ht="13.5" customHeight="1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</row>
    <row r="97" spans="1:38" ht="13.5" customHeight="1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</row>
    <row r="98" spans="1:38" ht="13.5" customHeight="1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</row>
    <row r="99" spans="1:38" ht="13.5" customHeight="1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</row>
    <row r="100" spans="1:38" ht="13.5" customHeight="1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</row>
    <row r="101" spans="1:38" ht="13.5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</row>
    <row r="102" spans="1:38" ht="13.5" customHeight="1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</row>
    <row r="103" spans="1:38" ht="13.5" customHeight="1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</row>
    <row r="104" spans="1:38" ht="13.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</row>
    <row r="105" spans="1:38" ht="13.5" customHeight="1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</row>
    <row r="106" spans="1:38" ht="13.5" customHeight="1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</row>
    <row r="107" spans="1:38" ht="13.5" customHeight="1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</row>
    <row r="108" spans="1:38" ht="13.5" customHeight="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</row>
    <row r="109" spans="1:38" ht="13.5" customHeight="1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</row>
    <row r="110" spans="1:38" ht="13.5" customHeight="1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</row>
    <row r="111" spans="1:38" ht="13.5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</row>
    <row r="112" spans="1:38" ht="13.5" customHeight="1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</row>
    <row r="113" spans="1:38" ht="13.5" customHeight="1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</row>
    <row r="114" spans="1:38" ht="13.5" customHeight="1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</row>
    <row r="115" spans="1:38" ht="13.5" customHeight="1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</row>
    <row r="116" spans="1:38" ht="13.5" customHeight="1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</row>
    <row r="117" spans="1:38" ht="13.5" customHeight="1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</row>
    <row r="118" spans="1:38" ht="13.5" customHeigh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</row>
    <row r="119" spans="1:38" ht="13.5" customHeight="1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</row>
    <row r="120" spans="1:38" ht="13.5" customHeight="1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</row>
    <row r="121" spans="1:38" ht="13.5" customHeight="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</row>
    <row r="122" spans="1:38" ht="13.5" customHeight="1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</row>
    <row r="123" spans="1:38" ht="13.5" customHeight="1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</row>
    <row r="124" spans="1:38" ht="13.5" customHeight="1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</row>
    <row r="125" spans="1:38" ht="13.5" customHeight="1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</row>
    <row r="126" spans="1:38" ht="13.5" customHeight="1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</row>
    <row r="127" spans="1:38" ht="13.5" customHeight="1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</row>
    <row r="128" spans="1:38" ht="13.5" customHeight="1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</row>
    <row r="129" spans="1:38" ht="13.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</row>
    <row r="130" spans="1:38" ht="13.5" customHeight="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</row>
    <row r="131" spans="1:38" ht="13.5" customHeight="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</row>
    <row r="132" spans="1:38" ht="13.5" customHeight="1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</row>
    <row r="133" spans="1:38" ht="13.5" customHeight="1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</row>
    <row r="134" spans="1:38" ht="13.5" customHeight="1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</row>
    <row r="135" spans="1:38" ht="13.5" customHeight="1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</row>
    <row r="136" spans="1:38" ht="13.5" customHeight="1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</row>
    <row r="137" spans="1:38" ht="13.5" customHeight="1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</row>
    <row r="138" spans="1:38" ht="13.5" customHeight="1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</row>
    <row r="139" spans="1:38" ht="13.5" customHeight="1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</row>
    <row r="140" spans="1:38" ht="13.5" customHeight="1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</row>
    <row r="141" spans="1:38" ht="13.5" customHeight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</row>
    <row r="142" spans="1:38" ht="13.5" customHeight="1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</row>
    <row r="143" spans="1:38" ht="13.5" customHeight="1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</row>
    <row r="144" spans="1:38" ht="13.5" customHeight="1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</row>
    <row r="145" spans="1:38" ht="13.5" customHeight="1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</row>
    <row r="146" spans="1:38" ht="13.5" customHeight="1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</row>
    <row r="147" spans="1:38" ht="13.5" customHeight="1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</row>
    <row r="148" spans="1:38" ht="13.5" customHeight="1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</row>
    <row r="149" spans="1:38" ht="13.5" customHeight="1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</row>
    <row r="150" spans="1:38" ht="13.5" customHeight="1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</row>
    <row r="151" spans="1:38" ht="13.5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</row>
    <row r="152" spans="1:38" ht="13.5" customHeight="1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</row>
    <row r="153" spans="1:38" ht="13.5" customHeight="1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</row>
    <row r="154" spans="1:38" ht="13.5" customHeight="1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</row>
    <row r="155" spans="1:38" ht="13.5" customHeight="1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</row>
    <row r="156" spans="1:38" ht="13.5" customHeight="1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</row>
    <row r="157" spans="1:38" ht="13.5" customHeight="1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</row>
    <row r="158" spans="1:38" ht="13.5" customHeight="1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</row>
    <row r="159" spans="1:38" ht="13.5" customHeight="1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</row>
    <row r="160" spans="1:38" ht="13.5" customHeight="1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</row>
    <row r="161" spans="1:38" ht="13.5" customHeight="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</row>
    <row r="162" spans="1:38" ht="13.5" customHeight="1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</row>
    <row r="163" spans="1:38" ht="13.5" customHeight="1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</row>
    <row r="164" spans="1:38" ht="13.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</row>
    <row r="165" spans="1:38" ht="13.5" customHeight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</row>
    <row r="166" spans="1:38" ht="13.5" customHeight="1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</row>
    <row r="167" spans="1:38" ht="13.5" customHeight="1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</row>
    <row r="168" spans="1:38" ht="13.5" customHeight="1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</row>
    <row r="169" spans="1:38" ht="13.5" customHeight="1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</row>
    <row r="170" spans="1:38" ht="13.5" customHeight="1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</row>
    <row r="171" spans="1:38" ht="13.5" customHeight="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</row>
    <row r="172" spans="1:38" ht="13.5" customHeight="1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</row>
    <row r="173" spans="1:38" ht="13.5" customHeight="1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</row>
    <row r="174" spans="1:38" ht="13.5" customHeight="1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</row>
    <row r="175" spans="1:38" ht="13.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</row>
    <row r="176" spans="1:38" ht="13.5" customHeigh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</row>
    <row r="177" spans="1:38" ht="13.5" customHeight="1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</row>
    <row r="178" spans="1:38" ht="13.5" customHeight="1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</row>
    <row r="179" spans="1:38" ht="13.5" customHeight="1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</row>
    <row r="180" spans="1:38" ht="13.5" customHeight="1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</row>
    <row r="181" spans="1:38" ht="13.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</row>
    <row r="182" spans="1:38" ht="13.5" customHeight="1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</row>
    <row r="183" spans="1:38" ht="13.5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</row>
    <row r="184" spans="1:38" ht="13.5" customHeight="1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</row>
    <row r="185" spans="1:38" ht="13.5" customHeight="1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</row>
    <row r="186" spans="1:38" ht="13.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</row>
    <row r="187" spans="1:38" ht="13.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</row>
    <row r="188" spans="1:38" ht="13.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</row>
    <row r="189" spans="1:38" ht="13.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</row>
    <row r="190" spans="1:38" ht="13.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</row>
    <row r="191" spans="1:38" ht="13.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</row>
    <row r="192" spans="1:38" ht="13.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</row>
    <row r="193" spans="1:38" ht="13.5" customHeight="1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</row>
    <row r="194" spans="1:38" ht="13.5" customHeight="1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</row>
    <row r="195" spans="1:38" ht="13.5" customHeight="1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</row>
    <row r="196" spans="1:38" ht="13.5" customHeight="1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</row>
    <row r="197" spans="1:38" ht="13.5" customHeight="1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</row>
    <row r="198" spans="1:38" ht="13.5" customHeight="1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</row>
    <row r="199" spans="1:38" ht="13.5" customHeight="1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</row>
    <row r="200" spans="1:38" ht="13.5" customHeight="1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</row>
    <row r="201" spans="1:38" ht="13.5" customHeight="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</row>
    <row r="202" spans="1:38" ht="13.5" customHeight="1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</row>
    <row r="203" spans="1:38" ht="13.5" customHeight="1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</row>
    <row r="204" spans="1:38" ht="13.5" customHeight="1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</row>
    <row r="205" spans="1:38" ht="13.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</row>
    <row r="206" spans="1:38" ht="13.5" customHeight="1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</row>
    <row r="207" spans="1:38" ht="13.5" customHeight="1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</row>
    <row r="208" spans="1:38" ht="13.5" customHeight="1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</row>
    <row r="209" spans="1:38" ht="13.5" customHeight="1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</row>
    <row r="210" spans="1:38" ht="13.5" customHeight="1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</row>
    <row r="211" spans="1:38" ht="13.5" customHeight="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</row>
    <row r="212" spans="1:38" ht="13.5" customHeight="1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</row>
    <row r="213" spans="1:38" ht="13.5" customHeight="1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</row>
    <row r="214" spans="1:38" ht="13.5" customHeight="1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</row>
    <row r="215" spans="1:38" ht="13.5" customHeight="1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</row>
    <row r="216" spans="1:38" ht="13.5" customHeight="1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</row>
    <row r="217" spans="1:38" ht="13.5" customHeight="1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</row>
    <row r="218" spans="1:38" ht="13.5" customHeight="1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</row>
    <row r="219" spans="1:38" ht="13.5" customHeight="1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</row>
    <row r="220" spans="1:38" ht="13.5" customHeight="1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</row>
    <row r="221" spans="1:38" ht="13.5" customHeight="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</row>
    <row r="222" spans="1:38" ht="13.5" customHeight="1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</row>
    <row r="223" spans="1:38" ht="13.5" customHeight="1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</row>
    <row r="224" spans="1:38" ht="13.5" customHeight="1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</row>
    <row r="225" spans="1:38" ht="13.5" customHeight="1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</row>
    <row r="226" spans="1:38" ht="13.5" customHeight="1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</row>
    <row r="227" spans="1:38" ht="13.5" customHeight="1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</row>
    <row r="228" spans="1:38" ht="13.5" customHeight="1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</row>
    <row r="229" spans="1:38" ht="13.5" customHeight="1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</row>
    <row r="230" spans="1:38" ht="13.5" customHeight="1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</row>
    <row r="231" spans="1:38" ht="13.5" customHeight="1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</row>
    <row r="232" spans="1:38" ht="13.5" customHeight="1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</row>
    <row r="233" spans="1:38" ht="13.5" customHeight="1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</row>
    <row r="234" spans="1:38" ht="13.5" customHeight="1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</row>
    <row r="235" spans="1:38" ht="13.5" customHeight="1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</row>
    <row r="236" spans="1:38" ht="13.5" customHeight="1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</row>
    <row r="237" spans="1:38" ht="13.5" customHeight="1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</row>
    <row r="238" spans="1:38" ht="13.5" customHeight="1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</row>
    <row r="239" spans="1:38" ht="13.5" customHeight="1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</row>
    <row r="240" spans="1:38" ht="13.5" customHeight="1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</row>
    <row r="241" spans="1:38" ht="13.5" customHeight="1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</row>
    <row r="242" spans="1:38" ht="13.5" customHeight="1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</row>
    <row r="243" spans="1:38" ht="13.5" customHeight="1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</row>
    <row r="244" spans="1:38" ht="13.5" customHeight="1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</row>
    <row r="245" spans="1:38" ht="13.5" customHeight="1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</row>
    <row r="246" spans="1:38" ht="13.5" customHeight="1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</row>
    <row r="247" spans="1:38" ht="13.5" customHeight="1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</row>
    <row r="248" spans="1:38" ht="13.5" customHeight="1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</row>
    <row r="249" spans="1:38" ht="13.5" customHeight="1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</row>
    <row r="250" spans="1:38" ht="13.5" customHeight="1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</row>
    <row r="251" spans="1:38" ht="13.5" customHeight="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</row>
    <row r="252" spans="1:38" ht="13.5" customHeight="1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</row>
    <row r="253" spans="1:38" ht="13.5" customHeight="1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</row>
    <row r="254" spans="1:38" ht="13.5" customHeight="1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</row>
    <row r="255" spans="1:38" ht="13.5" customHeight="1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</row>
    <row r="256" spans="1:38" ht="13.5" customHeight="1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</row>
    <row r="257" spans="1:38" ht="13.5" customHeight="1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</row>
    <row r="258" spans="1:38" ht="13.5" customHeight="1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</row>
    <row r="259" spans="1:38" ht="13.5" customHeight="1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</row>
    <row r="260" spans="1:38" ht="13.5" customHeight="1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</row>
    <row r="261" spans="1:38" ht="13.5" customHeight="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</row>
    <row r="262" spans="1:38" ht="13.5" customHeight="1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</row>
    <row r="263" spans="1:38" ht="13.5" customHeight="1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</row>
    <row r="264" spans="1:38" ht="13.5" customHeight="1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</row>
    <row r="265" spans="1:38" ht="13.5" customHeight="1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</row>
    <row r="266" spans="1:38" ht="13.5" customHeight="1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</row>
    <row r="267" spans="1:38" ht="13.5" customHeight="1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</row>
    <row r="268" spans="1:38" ht="13.5" customHeight="1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</row>
    <row r="269" spans="1:38" ht="13.5" customHeight="1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</row>
    <row r="270" spans="1:38" ht="13.5" customHeight="1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</row>
    <row r="271" spans="1:38" ht="13.5" customHeight="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</row>
    <row r="272" spans="1:38" ht="13.5" customHeight="1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</row>
    <row r="273" spans="1:38" ht="13.5" customHeight="1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</row>
    <row r="274" spans="1:38" ht="13.5" customHeight="1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</row>
    <row r="275" spans="1:38" ht="13.5" customHeight="1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</row>
    <row r="276" spans="1:38" ht="13.5" customHeight="1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</row>
    <row r="277" spans="1:38" ht="13.5" customHeight="1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</row>
    <row r="278" spans="1:38" ht="13.5" customHeight="1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</row>
    <row r="279" spans="1:38" ht="13.5" customHeight="1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</row>
    <row r="280" spans="1:38" ht="13.5" customHeight="1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</row>
    <row r="281" spans="1:38" ht="13.5" customHeight="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</row>
    <row r="282" spans="1:38" ht="13.5" customHeight="1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</row>
    <row r="283" spans="1:38" ht="13.5" customHeight="1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</row>
    <row r="284" spans="1:38" ht="13.5" customHeight="1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</row>
    <row r="285" spans="1:38" ht="13.5" customHeight="1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</row>
    <row r="286" spans="1:38" ht="13.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</row>
    <row r="287" spans="1:38" ht="13.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</row>
    <row r="288" spans="1:38" ht="13.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</row>
    <row r="289" spans="1:38" ht="13.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</row>
    <row r="290" spans="1:38" ht="13.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</row>
    <row r="291" spans="1:38" ht="13.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</row>
    <row r="292" spans="1:38" ht="13.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</row>
    <row r="293" spans="1:38" ht="13.5" customHeight="1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</row>
    <row r="294" spans="1:38" ht="13.5" customHeight="1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</row>
    <row r="295" spans="1:38" ht="13.5" customHeight="1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</row>
    <row r="296" spans="1:38" ht="13.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</row>
    <row r="297" spans="1:38" ht="13.5" customHeight="1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</row>
    <row r="298" spans="1:38" ht="13.5" customHeight="1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</row>
    <row r="299" spans="1:38" ht="13.5" customHeight="1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</row>
    <row r="300" spans="1:38" ht="13.5" customHeight="1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</row>
    <row r="301" spans="1:38" ht="13.5" customHeight="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</row>
    <row r="302" spans="1:38" ht="13.5" customHeight="1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</row>
    <row r="303" spans="1:38" ht="13.5" customHeight="1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</row>
    <row r="304" spans="1:38" ht="13.5" customHeight="1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</row>
    <row r="305" spans="1:38" ht="13.5" customHeight="1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</row>
    <row r="306" spans="1:38" ht="13.5" customHeight="1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</row>
    <row r="307" spans="1:38" ht="13.5" customHeight="1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</row>
    <row r="308" spans="1:38" ht="13.5" customHeight="1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</row>
    <row r="309" spans="1:38" ht="13.5" customHeight="1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</row>
    <row r="310" spans="1:38" ht="13.5" customHeight="1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</row>
    <row r="311" spans="1:38" ht="13.5" customHeight="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</row>
    <row r="312" spans="1:38" ht="13.5" customHeight="1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</row>
    <row r="313" spans="1:38" ht="13.5" customHeight="1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</row>
    <row r="314" spans="1:38" ht="13.5" customHeight="1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</row>
    <row r="315" spans="1:38" ht="13.5" customHeight="1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</row>
    <row r="316" spans="1:38" ht="13.5" customHeight="1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</row>
    <row r="317" spans="1:38" ht="13.5" customHeight="1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</row>
    <row r="318" spans="1:38" ht="13.5" customHeight="1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</row>
    <row r="319" spans="1:38" ht="13.5" customHeight="1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</row>
    <row r="320" spans="1:38" ht="13.5" customHeight="1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</row>
    <row r="321" spans="1:38" ht="13.5" customHeight="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</row>
    <row r="322" spans="1:38" ht="13.5" customHeight="1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</row>
    <row r="323" spans="1:38" ht="13.5" customHeight="1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</row>
    <row r="324" spans="1:38" ht="13.5" customHeight="1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</row>
    <row r="325" spans="1:38" ht="13.5" customHeight="1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</row>
    <row r="326" spans="1:38" ht="13.5" customHeight="1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</row>
    <row r="327" spans="1:38" ht="13.5" customHeight="1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</row>
    <row r="328" spans="1:38" ht="13.5" customHeight="1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</row>
    <row r="329" spans="1:38" ht="13.5" customHeight="1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</row>
    <row r="330" spans="1:38" ht="13.5" customHeight="1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</row>
    <row r="331" spans="1:38" ht="13.5" customHeight="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</row>
    <row r="332" spans="1:38" ht="13.5" customHeight="1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</row>
    <row r="333" spans="1:38" ht="13.5" customHeight="1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</row>
    <row r="334" spans="1:38" ht="13.5" customHeight="1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</row>
    <row r="335" spans="1:38" ht="13.5" customHeight="1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</row>
    <row r="336" spans="1:38" ht="13.5" customHeight="1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</row>
    <row r="337" spans="1:38" ht="13.5" customHeight="1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</row>
    <row r="338" spans="1:38" ht="13.5" customHeight="1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</row>
    <row r="339" spans="1:38" ht="13.5" customHeight="1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</row>
    <row r="340" spans="1:38" ht="13.5" customHeight="1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</row>
    <row r="341" spans="1:38" ht="13.5" customHeight="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</row>
    <row r="342" spans="1:38" ht="13.5" customHeight="1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</row>
    <row r="343" spans="1:38" ht="13.5" customHeight="1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</row>
    <row r="344" spans="1:38" ht="13.5" customHeight="1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</row>
    <row r="345" spans="1:38" ht="13.5" customHeight="1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</row>
    <row r="346" spans="1:38" ht="13.5" customHeight="1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</row>
    <row r="347" spans="1:38" ht="13.5" customHeight="1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</row>
    <row r="348" spans="1:38" ht="13.5" customHeight="1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</row>
    <row r="349" spans="1:38" ht="13.5" customHeight="1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</row>
    <row r="350" spans="1:38" ht="13.5" customHeight="1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</row>
    <row r="351" spans="1:38" ht="13.5" customHeight="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</row>
    <row r="352" spans="1:38" ht="13.5" customHeight="1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</row>
    <row r="353" spans="1:38" ht="13.5" customHeight="1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</row>
    <row r="354" spans="1:38" ht="13.5" customHeight="1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</row>
    <row r="355" spans="1:38" ht="13.5" customHeight="1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</row>
    <row r="356" spans="1:38" ht="13.5" customHeight="1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</row>
    <row r="357" spans="1:38" ht="13.5" customHeight="1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</row>
    <row r="358" spans="1:38" ht="13.5" customHeight="1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</row>
    <row r="359" spans="1:38" ht="13.5" customHeight="1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</row>
    <row r="360" spans="1:38" ht="13.5" customHeight="1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</row>
    <row r="361" spans="1:38" ht="13.5" customHeight="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</row>
    <row r="362" spans="1:38" ht="13.5" customHeight="1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</row>
    <row r="363" spans="1:38" ht="13.5" customHeight="1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</row>
    <row r="364" spans="1:38" ht="13.5" customHeight="1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</row>
    <row r="365" spans="1:38" ht="13.5" customHeight="1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</row>
    <row r="366" spans="1:38" ht="13.5" customHeight="1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</row>
    <row r="367" spans="1:38" ht="13.5" customHeight="1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</row>
    <row r="368" spans="1:38" ht="13.5" customHeight="1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</row>
    <row r="369" spans="1:38" ht="13.5" customHeight="1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</row>
    <row r="370" spans="1:38" ht="13.5" customHeight="1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</row>
    <row r="371" spans="1:38" ht="13.5" customHeight="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</row>
    <row r="372" spans="1:38" ht="13.5" customHeight="1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</row>
    <row r="373" spans="1:38" ht="13.5" customHeight="1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</row>
    <row r="374" spans="1:38" ht="13.5" customHeight="1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</row>
    <row r="375" spans="1:38" ht="13.5" customHeight="1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</row>
    <row r="376" spans="1:38" ht="13.5" customHeight="1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</row>
    <row r="377" spans="1:38" ht="13.5" customHeight="1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</row>
    <row r="378" spans="1:38" ht="13.5" customHeight="1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</row>
    <row r="379" spans="1:38" ht="13.5" customHeight="1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</row>
    <row r="380" spans="1:38" ht="13.5" customHeight="1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</row>
    <row r="381" spans="1:38" ht="13.5" customHeight="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</row>
    <row r="382" spans="1:38" ht="13.5" customHeight="1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</row>
    <row r="383" spans="1:38" ht="13.5" customHeight="1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</row>
    <row r="384" spans="1:38" ht="13.5" customHeight="1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</row>
    <row r="385" spans="1:38" ht="13.5" customHeight="1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</row>
    <row r="386" spans="1:38" ht="13.5" customHeight="1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</row>
    <row r="387" spans="1:38" ht="13.5" customHeight="1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</row>
    <row r="388" spans="1:38" ht="13.5" customHeight="1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</row>
    <row r="389" spans="1:38" ht="13.5" customHeight="1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</row>
    <row r="390" spans="1:38" ht="13.5" customHeight="1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</row>
    <row r="391" spans="1:38" ht="13.5" customHeight="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</row>
    <row r="392" spans="1:38" ht="13.5" customHeight="1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</row>
    <row r="393" spans="1:38" ht="13.5" customHeight="1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</row>
    <row r="394" spans="1:38" ht="13.5" customHeight="1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</row>
    <row r="395" spans="1:38" ht="13.5" customHeight="1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</row>
    <row r="396" spans="1:38" ht="13.5" customHeight="1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</row>
    <row r="397" spans="1:38" ht="13.5" customHeight="1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</row>
    <row r="398" spans="1:38" ht="13.5" customHeight="1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</row>
    <row r="399" spans="1:38" ht="13.5" customHeight="1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</row>
    <row r="400" spans="1:38" ht="13.5" customHeight="1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</row>
    <row r="401" spans="1:38" ht="13.5" customHeight="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</row>
    <row r="402" spans="1:38" ht="13.5" customHeight="1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</row>
    <row r="403" spans="1:38" ht="13.5" customHeight="1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</row>
    <row r="404" spans="1:38" ht="13.5" customHeight="1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</row>
    <row r="405" spans="1:38" ht="13.5" customHeight="1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</row>
    <row r="406" spans="1:38" ht="13.5" customHeight="1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</row>
    <row r="407" spans="1:38" ht="13.5" customHeight="1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</row>
    <row r="408" spans="1:38" ht="13.5" customHeight="1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</row>
    <row r="409" spans="1:38" ht="13.5" customHeight="1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</row>
    <row r="410" spans="1:38" ht="13.5" customHeight="1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</row>
    <row r="411" spans="1:38" ht="13.5" customHeight="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</row>
    <row r="412" spans="1:38" ht="13.5" customHeight="1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</row>
    <row r="413" spans="1:38" ht="13.5" customHeight="1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</row>
    <row r="414" spans="1:38" ht="13.5" customHeight="1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</row>
    <row r="415" spans="1:38" ht="13.5" customHeight="1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</row>
    <row r="416" spans="1:38" ht="13.5" customHeight="1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</row>
    <row r="417" spans="1:38" ht="13.5" customHeight="1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</row>
    <row r="418" spans="1:38" ht="13.5" customHeight="1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</row>
    <row r="419" spans="1:38" ht="13.5" customHeight="1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</row>
    <row r="420" spans="1:38" ht="13.5" customHeight="1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</row>
    <row r="421" spans="1:38" ht="13.5" customHeight="1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</row>
    <row r="422" spans="1:38" ht="13.5" customHeight="1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</row>
    <row r="423" spans="1:38" ht="13.5" customHeight="1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</row>
    <row r="424" spans="1:38" ht="13.5" customHeight="1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</row>
    <row r="425" spans="1:38" ht="13.5" customHeight="1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</row>
    <row r="426" spans="1:38" ht="13.5" customHeight="1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</row>
    <row r="427" spans="1:38" ht="13.5" customHeight="1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</row>
    <row r="428" spans="1:38" ht="13.5" customHeight="1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</row>
    <row r="429" spans="1:38" ht="13.5" customHeight="1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</row>
    <row r="430" spans="1:38" ht="13.5" customHeight="1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</row>
    <row r="431" spans="1:38" ht="13.5" customHeight="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</row>
    <row r="432" spans="1:38" ht="13.5" customHeight="1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</row>
    <row r="433" spans="1:38" ht="13.5" customHeight="1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</row>
    <row r="434" spans="1:38" ht="13.5" customHeight="1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</row>
    <row r="435" spans="1:38" ht="13.5" customHeight="1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</row>
    <row r="436" spans="1:38" ht="13.5" customHeight="1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</row>
    <row r="437" spans="1:38" ht="13.5" customHeight="1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</row>
    <row r="438" spans="1:38" ht="13.5" customHeight="1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</row>
    <row r="439" spans="1:38" ht="13.5" customHeight="1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</row>
    <row r="440" spans="1:38" ht="13.5" customHeight="1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</row>
    <row r="441" spans="1:38" ht="13.5" customHeight="1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</row>
    <row r="442" spans="1:38" ht="13.5" customHeight="1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</row>
    <row r="443" spans="1:38" ht="13.5" customHeight="1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</row>
    <row r="444" spans="1:38" ht="13.5" customHeight="1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</row>
    <row r="445" spans="1:38" ht="13.5" customHeight="1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</row>
    <row r="446" spans="1:38" ht="13.5" customHeight="1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</row>
    <row r="447" spans="1:38" ht="13.5" customHeight="1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</row>
    <row r="448" spans="1:38" ht="13.5" customHeight="1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</row>
    <row r="449" spans="1:38" ht="13.5" customHeight="1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</row>
    <row r="450" spans="1:38" ht="13.5" customHeight="1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</row>
    <row r="451" spans="1:38" ht="13.5" customHeight="1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</row>
    <row r="452" spans="1:38" ht="13.5" customHeight="1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</row>
    <row r="453" spans="1:38" ht="13.5" customHeight="1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</row>
    <row r="454" spans="1:38" ht="13.5" customHeight="1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</row>
    <row r="455" spans="1:38" ht="13.5" customHeight="1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</row>
    <row r="456" spans="1:38" ht="13.5" customHeight="1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</row>
    <row r="457" spans="1:38" ht="13.5" customHeight="1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</row>
    <row r="458" spans="1:38" ht="13.5" customHeight="1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</row>
    <row r="459" spans="1:38" ht="13.5" customHeight="1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</row>
    <row r="460" spans="1:38" ht="13.5" customHeight="1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</row>
    <row r="461" spans="1:38" ht="13.5" customHeight="1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</row>
    <row r="462" spans="1:38" ht="13.5" customHeight="1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</row>
    <row r="463" spans="1:38" ht="13.5" customHeight="1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</row>
    <row r="464" spans="1:38" ht="13.5" customHeight="1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</row>
    <row r="465" spans="1:38" ht="13.5" customHeight="1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</row>
    <row r="466" spans="1:38" ht="13.5" customHeight="1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</row>
    <row r="467" spans="1:38" ht="13.5" customHeight="1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</row>
    <row r="468" spans="1:38" ht="13.5" customHeight="1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</row>
    <row r="469" spans="1:38" ht="13.5" customHeight="1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</row>
    <row r="470" spans="1:38" ht="13.5" customHeight="1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</row>
    <row r="471" spans="1:38" ht="13.5" customHeight="1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</row>
    <row r="472" spans="1:38" ht="13.5" customHeight="1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</row>
    <row r="473" spans="1:38" ht="13.5" customHeight="1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</row>
    <row r="474" spans="1:38" ht="13.5" customHeight="1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</row>
    <row r="475" spans="1:38" ht="13.5" customHeight="1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</row>
    <row r="476" spans="1:38" ht="13.5" customHeight="1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</row>
    <row r="477" spans="1:38" ht="13.5" customHeight="1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</row>
    <row r="478" spans="1:38" ht="13.5" customHeight="1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</row>
    <row r="479" spans="1:38" ht="13.5" customHeight="1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</row>
    <row r="480" spans="1:38" ht="13.5" customHeight="1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</row>
    <row r="481" spans="1:38" ht="13.5" customHeight="1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</row>
    <row r="482" spans="1:38" ht="13.5" customHeight="1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</row>
    <row r="483" spans="1:38" ht="13.5" customHeight="1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</row>
    <row r="484" spans="1:38" ht="13.5" customHeight="1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</row>
    <row r="485" spans="1:38" ht="13.5" customHeight="1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</row>
    <row r="486" spans="1:38" ht="13.5" customHeight="1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</row>
    <row r="487" spans="1:38" ht="13.5" customHeight="1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</row>
    <row r="488" spans="1:38" ht="13.5" customHeight="1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</row>
    <row r="489" spans="1:38" ht="13.5" customHeight="1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</row>
    <row r="490" spans="1:38" ht="13.5" customHeight="1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</row>
    <row r="491" spans="1:38" ht="13.5" customHeight="1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</row>
    <row r="492" spans="1:38" ht="13.5" customHeight="1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</row>
    <row r="493" spans="1:38" ht="13.5" customHeight="1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</row>
    <row r="494" spans="1:38" ht="13.5" customHeight="1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</row>
    <row r="495" spans="1:38" ht="13.5" customHeight="1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</row>
    <row r="496" spans="1:38" ht="13.5" customHeight="1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</row>
    <row r="497" spans="1:38" ht="13.5" customHeight="1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</row>
    <row r="498" spans="1:38" ht="13.5" customHeight="1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</row>
    <row r="499" spans="1:38" ht="13.5" customHeight="1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</row>
    <row r="500" spans="1:38" ht="13.5" customHeight="1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</row>
    <row r="501" spans="1:38" ht="13.5" customHeight="1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0"/>
    </row>
    <row r="502" spans="1:38" ht="13.5" customHeight="1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  <c r="AF502" s="20"/>
      <c r="AG502" s="20"/>
      <c r="AH502" s="20"/>
      <c r="AI502" s="20"/>
      <c r="AJ502" s="20"/>
      <c r="AK502" s="20"/>
      <c r="AL502" s="20"/>
    </row>
    <row r="503" spans="1:38" ht="13.5" customHeight="1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20"/>
    </row>
    <row r="504" spans="1:38" ht="13.5" customHeight="1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</row>
    <row r="505" spans="1:38" ht="13.5" customHeight="1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  <c r="AJ505" s="20"/>
      <c r="AK505" s="20"/>
      <c r="AL505" s="20"/>
    </row>
    <row r="506" spans="1:38" ht="13.5" customHeight="1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  <c r="AF506" s="20"/>
      <c r="AG506" s="20"/>
      <c r="AH506" s="20"/>
      <c r="AI506" s="20"/>
      <c r="AJ506" s="20"/>
      <c r="AK506" s="20"/>
      <c r="AL506" s="20"/>
    </row>
    <row r="507" spans="1:38" ht="13.5" customHeight="1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  <c r="AF507" s="20"/>
      <c r="AG507" s="20"/>
      <c r="AH507" s="20"/>
      <c r="AI507" s="20"/>
      <c r="AJ507" s="20"/>
      <c r="AK507" s="20"/>
      <c r="AL507" s="20"/>
    </row>
    <row r="508" spans="1:38" ht="13.5" customHeight="1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AF508" s="20"/>
      <c r="AG508" s="20"/>
      <c r="AH508" s="20"/>
      <c r="AI508" s="20"/>
      <c r="AJ508" s="20"/>
      <c r="AK508" s="20"/>
      <c r="AL508" s="20"/>
    </row>
    <row r="509" spans="1:38" ht="13.5" customHeight="1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  <c r="AF509" s="20"/>
      <c r="AG509" s="20"/>
      <c r="AH509" s="20"/>
      <c r="AI509" s="20"/>
      <c r="AJ509" s="20"/>
      <c r="AK509" s="20"/>
      <c r="AL509" s="20"/>
    </row>
    <row r="510" spans="1:38" ht="13.5" customHeight="1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  <c r="AJ510" s="20"/>
      <c r="AK510" s="20"/>
      <c r="AL510" s="20"/>
    </row>
    <row r="511" spans="1:38" ht="13.5" customHeight="1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AF511" s="20"/>
      <c r="AG511" s="20"/>
      <c r="AH511" s="20"/>
      <c r="AI511" s="20"/>
      <c r="AJ511" s="20"/>
      <c r="AK511" s="20"/>
      <c r="AL511" s="20"/>
    </row>
    <row r="512" spans="1:38" ht="13.5" customHeight="1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  <c r="AF512" s="20"/>
      <c r="AG512" s="20"/>
      <c r="AH512" s="20"/>
      <c r="AI512" s="20"/>
      <c r="AJ512" s="20"/>
      <c r="AK512" s="20"/>
      <c r="AL512" s="20"/>
    </row>
    <row r="513" spans="1:38" ht="13.5" customHeight="1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  <c r="AF513" s="20"/>
      <c r="AG513" s="20"/>
      <c r="AH513" s="20"/>
      <c r="AI513" s="20"/>
      <c r="AJ513" s="20"/>
      <c r="AK513" s="20"/>
      <c r="AL513" s="20"/>
    </row>
    <row r="514" spans="1:38" ht="13.5" customHeight="1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0"/>
    </row>
    <row r="515" spans="1:38" ht="13.5" customHeight="1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</row>
    <row r="516" spans="1:38" ht="13.5" customHeight="1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0"/>
    </row>
    <row r="517" spans="1:38" ht="13.5" customHeight="1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0"/>
    </row>
    <row r="518" spans="1:38" ht="13.5" customHeight="1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  <c r="AI518" s="20"/>
      <c r="AJ518" s="20"/>
      <c r="AK518" s="20"/>
      <c r="AL518" s="20"/>
    </row>
    <row r="519" spans="1:38" ht="13.5" customHeight="1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20"/>
    </row>
    <row r="520" spans="1:38" ht="13.5" customHeight="1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  <c r="AJ520" s="20"/>
      <c r="AK520" s="20"/>
      <c r="AL520" s="20"/>
    </row>
    <row r="521" spans="1:38" ht="13.5" customHeight="1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  <c r="AF521" s="20"/>
      <c r="AG521" s="20"/>
      <c r="AH521" s="20"/>
      <c r="AI521" s="20"/>
      <c r="AJ521" s="20"/>
      <c r="AK521" s="20"/>
      <c r="AL521" s="20"/>
    </row>
    <row r="522" spans="1:38" ht="13.5" customHeight="1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  <c r="AI522" s="20"/>
      <c r="AJ522" s="20"/>
      <c r="AK522" s="20"/>
      <c r="AL522" s="20"/>
    </row>
    <row r="523" spans="1:38" ht="13.5" customHeight="1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  <c r="AF523" s="20"/>
      <c r="AG523" s="20"/>
      <c r="AH523" s="20"/>
      <c r="AI523" s="20"/>
      <c r="AJ523" s="20"/>
      <c r="AK523" s="20"/>
      <c r="AL523" s="20"/>
    </row>
    <row r="524" spans="1:38" ht="13.5" customHeight="1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  <c r="AF524" s="20"/>
      <c r="AG524" s="20"/>
      <c r="AH524" s="20"/>
      <c r="AI524" s="20"/>
      <c r="AJ524" s="20"/>
      <c r="AK524" s="20"/>
      <c r="AL524" s="20"/>
    </row>
    <row r="525" spans="1:38" ht="13.5" customHeight="1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</row>
    <row r="526" spans="1:38" ht="13.5" customHeight="1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  <c r="AF526" s="20"/>
      <c r="AG526" s="20"/>
      <c r="AH526" s="20"/>
      <c r="AI526" s="20"/>
      <c r="AJ526" s="20"/>
      <c r="AK526" s="20"/>
      <c r="AL526" s="20"/>
    </row>
    <row r="527" spans="1:38" ht="13.5" customHeight="1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  <c r="AF527" s="20"/>
      <c r="AG527" s="20"/>
      <c r="AH527" s="20"/>
      <c r="AI527" s="20"/>
      <c r="AJ527" s="20"/>
      <c r="AK527" s="20"/>
      <c r="AL527" s="20"/>
    </row>
    <row r="528" spans="1:38" ht="13.5" customHeight="1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  <c r="AF528" s="20"/>
      <c r="AG528" s="20"/>
      <c r="AH528" s="20"/>
      <c r="AI528" s="20"/>
      <c r="AJ528" s="20"/>
      <c r="AK528" s="20"/>
      <c r="AL528" s="20"/>
    </row>
    <row r="529" spans="1:38" ht="13.5" customHeight="1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  <c r="AF529" s="20"/>
      <c r="AG529" s="20"/>
      <c r="AH529" s="20"/>
      <c r="AI529" s="20"/>
      <c r="AJ529" s="20"/>
      <c r="AK529" s="20"/>
      <c r="AL529" s="20"/>
    </row>
    <row r="530" spans="1:38" ht="13.5" customHeight="1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</row>
    <row r="531" spans="1:38" ht="13.5" customHeight="1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  <c r="AI531" s="20"/>
      <c r="AJ531" s="20"/>
      <c r="AK531" s="20"/>
      <c r="AL531" s="20"/>
    </row>
    <row r="532" spans="1:38" ht="13.5" customHeight="1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  <c r="AI532" s="20"/>
      <c r="AJ532" s="20"/>
      <c r="AK532" s="20"/>
      <c r="AL532" s="20"/>
    </row>
    <row r="533" spans="1:38" ht="13.5" customHeight="1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  <c r="AI533" s="20"/>
      <c r="AJ533" s="20"/>
      <c r="AK533" s="20"/>
      <c r="AL533" s="20"/>
    </row>
    <row r="534" spans="1:38" ht="13.5" customHeight="1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  <c r="AI534" s="20"/>
      <c r="AJ534" s="20"/>
      <c r="AK534" s="20"/>
      <c r="AL534" s="20"/>
    </row>
    <row r="535" spans="1:38" ht="13.5" customHeight="1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  <c r="AF535" s="20"/>
      <c r="AG535" s="20"/>
      <c r="AH535" s="20"/>
      <c r="AI535" s="20"/>
      <c r="AJ535" s="20"/>
      <c r="AK535" s="20"/>
      <c r="AL535" s="20"/>
    </row>
    <row r="536" spans="1:38" ht="13.5" customHeight="1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  <c r="AF536" s="20"/>
      <c r="AG536" s="20"/>
      <c r="AH536" s="20"/>
      <c r="AI536" s="20"/>
      <c r="AJ536" s="20"/>
      <c r="AK536" s="20"/>
      <c r="AL536" s="20"/>
    </row>
    <row r="537" spans="1:38" ht="13.5" customHeight="1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  <c r="AF537" s="20"/>
      <c r="AG537" s="20"/>
      <c r="AH537" s="20"/>
      <c r="AI537" s="20"/>
      <c r="AJ537" s="20"/>
      <c r="AK537" s="20"/>
      <c r="AL537" s="20"/>
    </row>
    <row r="538" spans="1:38" ht="13.5" customHeight="1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  <c r="AF538" s="20"/>
      <c r="AG538" s="20"/>
      <c r="AH538" s="20"/>
      <c r="AI538" s="20"/>
      <c r="AJ538" s="20"/>
      <c r="AK538" s="20"/>
      <c r="AL538" s="20"/>
    </row>
    <row r="539" spans="1:38" ht="13.5" customHeight="1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  <c r="AF539" s="20"/>
      <c r="AG539" s="20"/>
      <c r="AH539" s="20"/>
      <c r="AI539" s="20"/>
      <c r="AJ539" s="20"/>
      <c r="AK539" s="20"/>
      <c r="AL539" s="20"/>
    </row>
    <row r="540" spans="1:38" ht="13.5" customHeight="1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  <c r="AF540" s="20"/>
      <c r="AG540" s="20"/>
      <c r="AH540" s="20"/>
      <c r="AI540" s="20"/>
      <c r="AJ540" s="20"/>
      <c r="AK540" s="20"/>
      <c r="AL540" s="20"/>
    </row>
    <row r="541" spans="1:38" ht="13.5" customHeight="1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  <c r="AF541" s="20"/>
      <c r="AG541" s="20"/>
      <c r="AH541" s="20"/>
      <c r="AI541" s="20"/>
      <c r="AJ541" s="20"/>
      <c r="AK541" s="20"/>
      <c r="AL541" s="20"/>
    </row>
    <row r="542" spans="1:38" ht="13.5" customHeight="1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0"/>
      <c r="AF542" s="20"/>
      <c r="AG542" s="20"/>
      <c r="AH542" s="20"/>
      <c r="AI542" s="20"/>
      <c r="AJ542" s="20"/>
      <c r="AK542" s="20"/>
      <c r="AL542" s="20"/>
    </row>
    <row r="543" spans="1:38" ht="13.5" customHeight="1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  <c r="AF543" s="20"/>
      <c r="AG543" s="20"/>
      <c r="AH543" s="20"/>
      <c r="AI543" s="20"/>
      <c r="AJ543" s="20"/>
      <c r="AK543" s="20"/>
      <c r="AL543" s="20"/>
    </row>
    <row r="544" spans="1:38" ht="13.5" customHeight="1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  <c r="AF544" s="20"/>
      <c r="AG544" s="20"/>
      <c r="AH544" s="20"/>
      <c r="AI544" s="20"/>
      <c r="AJ544" s="20"/>
      <c r="AK544" s="20"/>
      <c r="AL544" s="20"/>
    </row>
    <row r="545" spans="1:38" ht="13.5" customHeight="1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  <c r="AF545" s="20"/>
      <c r="AG545" s="20"/>
      <c r="AH545" s="20"/>
      <c r="AI545" s="20"/>
      <c r="AJ545" s="20"/>
      <c r="AK545" s="20"/>
      <c r="AL545" s="20"/>
    </row>
    <row r="546" spans="1:38" ht="13.5" customHeight="1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  <c r="AF546" s="20"/>
      <c r="AG546" s="20"/>
      <c r="AH546" s="20"/>
      <c r="AI546" s="20"/>
      <c r="AJ546" s="20"/>
      <c r="AK546" s="20"/>
      <c r="AL546" s="20"/>
    </row>
    <row r="547" spans="1:38" ht="13.5" customHeight="1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AG547" s="20"/>
      <c r="AH547" s="20"/>
      <c r="AI547" s="20"/>
      <c r="AJ547" s="20"/>
      <c r="AK547" s="20"/>
      <c r="AL547" s="20"/>
    </row>
    <row r="548" spans="1:38" ht="13.5" customHeight="1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AI548" s="20"/>
      <c r="AJ548" s="20"/>
      <c r="AK548" s="20"/>
      <c r="AL548" s="20"/>
    </row>
    <row r="549" spans="1:38" ht="13.5" customHeight="1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  <c r="AF549" s="20"/>
      <c r="AG549" s="20"/>
      <c r="AH549" s="20"/>
      <c r="AI549" s="20"/>
      <c r="AJ549" s="20"/>
      <c r="AK549" s="20"/>
      <c r="AL549" s="20"/>
    </row>
    <row r="550" spans="1:38" ht="13.5" customHeight="1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  <c r="AI550" s="20"/>
      <c r="AJ550" s="20"/>
      <c r="AK550" s="20"/>
      <c r="AL550" s="20"/>
    </row>
    <row r="551" spans="1:38" ht="13.5" customHeight="1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  <c r="AF551" s="20"/>
      <c r="AG551" s="20"/>
      <c r="AH551" s="20"/>
      <c r="AI551" s="20"/>
      <c r="AJ551" s="20"/>
      <c r="AK551" s="20"/>
      <c r="AL551" s="20"/>
    </row>
    <row r="552" spans="1:38" ht="13.5" customHeight="1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  <c r="AF552" s="20"/>
      <c r="AG552" s="20"/>
      <c r="AH552" s="20"/>
      <c r="AI552" s="20"/>
      <c r="AJ552" s="20"/>
      <c r="AK552" s="20"/>
      <c r="AL552" s="20"/>
    </row>
    <row r="553" spans="1:38" ht="13.5" customHeight="1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  <c r="AF553" s="20"/>
      <c r="AG553" s="20"/>
      <c r="AH553" s="20"/>
      <c r="AI553" s="20"/>
      <c r="AJ553" s="20"/>
      <c r="AK553" s="20"/>
      <c r="AL553" s="20"/>
    </row>
    <row r="554" spans="1:38" ht="13.5" customHeight="1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  <c r="AF554" s="20"/>
      <c r="AG554" s="20"/>
      <c r="AH554" s="20"/>
      <c r="AI554" s="20"/>
      <c r="AJ554" s="20"/>
      <c r="AK554" s="20"/>
      <c r="AL554" s="20"/>
    </row>
    <row r="555" spans="1:38" ht="13.5" customHeight="1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  <c r="AF555" s="20"/>
      <c r="AG555" s="20"/>
      <c r="AH555" s="20"/>
      <c r="AI555" s="20"/>
      <c r="AJ555" s="20"/>
      <c r="AK555" s="20"/>
      <c r="AL555" s="20"/>
    </row>
    <row r="556" spans="1:38" ht="13.5" customHeight="1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  <c r="AF556" s="20"/>
      <c r="AG556" s="20"/>
      <c r="AH556" s="20"/>
      <c r="AI556" s="20"/>
      <c r="AJ556" s="20"/>
      <c r="AK556" s="20"/>
      <c r="AL556" s="20"/>
    </row>
    <row r="557" spans="1:38" ht="13.5" customHeight="1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  <c r="AI557" s="20"/>
      <c r="AJ557" s="20"/>
      <c r="AK557" s="20"/>
      <c r="AL557" s="20"/>
    </row>
    <row r="558" spans="1:38" ht="13.5" customHeight="1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  <c r="AI558" s="20"/>
      <c r="AJ558" s="20"/>
      <c r="AK558" s="20"/>
      <c r="AL558" s="20"/>
    </row>
    <row r="559" spans="1:38" ht="13.5" customHeight="1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  <c r="AF559" s="20"/>
      <c r="AG559" s="20"/>
      <c r="AH559" s="20"/>
      <c r="AI559" s="20"/>
      <c r="AJ559" s="20"/>
      <c r="AK559" s="20"/>
      <c r="AL559" s="20"/>
    </row>
    <row r="560" spans="1:38" ht="13.5" customHeight="1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  <c r="AF560" s="20"/>
      <c r="AG560" s="20"/>
      <c r="AH560" s="20"/>
      <c r="AI560" s="20"/>
      <c r="AJ560" s="20"/>
      <c r="AK560" s="20"/>
      <c r="AL560" s="20"/>
    </row>
    <row r="561" spans="1:38" ht="13.5" customHeight="1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  <c r="AF561" s="20"/>
      <c r="AG561" s="20"/>
      <c r="AH561" s="20"/>
      <c r="AI561" s="20"/>
      <c r="AJ561" s="20"/>
      <c r="AK561" s="20"/>
      <c r="AL561" s="20"/>
    </row>
    <row r="562" spans="1:38" ht="13.5" customHeight="1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  <c r="AF562" s="20"/>
      <c r="AG562" s="20"/>
      <c r="AH562" s="20"/>
      <c r="AI562" s="20"/>
      <c r="AJ562" s="20"/>
      <c r="AK562" s="20"/>
      <c r="AL562" s="20"/>
    </row>
    <row r="563" spans="1:38" ht="13.5" customHeight="1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0"/>
    </row>
    <row r="564" spans="1:38" ht="13.5" customHeight="1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20"/>
    </row>
    <row r="565" spans="1:38" ht="13.5" customHeight="1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  <c r="AJ565" s="20"/>
      <c r="AK565" s="20"/>
      <c r="AL565" s="20"/>
    </row>
    <row r="566" spans="1:38" ht="13.5" customHeight="1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AI566" s="20"/>
      <c r="AJ566" s="20"/>
      <c r="AK566" s="20"/>
      <c r="AL566" s="20"/>
    </row>
    <row r="567" spans="1:38" ht="13.5" customHeight="1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  <c r="AF567" s="20"/>
      <c r="AG567" s="20"/>
      <c r="AH567" s="20"/>
      <c r="AI567" s="20"/>
      <c r="AJ567" s="20"/>
      <c r="AK567" s="20"/>
      <c r="AL567" s="20"/>
    </row>
    <row r="568" spans="1:38" ht="13.5" customHeight="1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AI568" s="20"/>
      <c r="AJ568" s="20"/>
      <c r="AK568" s="20"/>
      <c r="AL568" s="20"/>
    </row>
    <row r="569" spans="1:38" ht="13.5" customHeight="1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AG569" s="20"/>
      <c r="AH569" s="20"/>
      <c r="AI569" s="20"/>
      <c r="AJ569" s="20"/>
      <c r="AK569" s="20"/>
      <c r="AL569" s="20"/>
    </row>
    <row r="570" spans="1:38" ht="13.5" customHeight="1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AI570" s="20"/>
      <c r="AJ570" s="20"/>
      <c r="AK570" s="20"/>
      <c r="AL570" s="20"/>
    </row>
    <row r="571" spans="1:38" ht="13.5" customHeight="1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20"/>
    </row>
    <row r="572" spans="1:38" ht="13.5" customHeight="1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20"/>
    </row>
    <row r="573" spans="1:38" ht="13.5" customHeight="1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0"/>
    </row>
    <row r="574" spans="1:38" ht="13.5" customHeight="1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0"/>
    </row>
    <row r="575" spans="1:38" ht="13.5" customHeight="1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20"/>
    </row>
    <row r="576" spans="1:38" ht="13.5" customHeight="1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  <c r="AI576" s="20"/>
      <c r="AJ576" s="20"/>
      <c r="AK576" s="20"/>
      <c r="AL576" s="20"/>
    </row>
    <row r="577" spans="1:38" ht="13.5" customHeight="1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  <c r="AI577" s="20"/>
      <c r="AJ577" s="20"/>
      <c r="AK577" s="20"/>
      <c r="AL577" s="20"/>
    </row>
    <row r="578" spans="1:38" ht="13.5" customHeight="1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  <c r="AF578" s="20"/>
      <c r="AG578" s="20"/>
      <c r="AH578" s="20"/>
      <c r="AI578" s="20"/>
      <c r="AJ578" s="20"/>
      <c r="AK578" s="20"/>
      <c r="AL578" s="20"/>
    </row>
    <row r="579" spans="1:38" ht="13.5" customHeight="1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  <c r="AI579" s="20"/>
      <c r="AJ579" s="20"/>
      <c r="AK579" s="20"/>
      <c r="AL579" s="20"/>
    </row>
    <row r="580" spans="1:38" ht="13.5" customHeight="1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0"/>
    </row>
    <row r="581" spans="1:38" ht="13.5" customHeight="1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0"/>
    </row>
    <row r="582" spans="1:38" ht="13.5" customHeight="1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0"/>
    </row>
    <row r="583" spans="1:38" ht="13.5" customHeight="1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0"/>
    </row>
    <row r="584" spans="1:38" ht="13.5" customHeight="1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AI584" s="20"/>
      <c r="AJ584" s="20"/>
      <c r="AK584" s="20"/>
      <c r="AL584" s="20"/>
    </row>
    <row r="585" spans="1:38" ht="13.5" customHeight="1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  <c r="AI585" s="20"/>
      <c r="AJ585" s="20"/>
      <c r="AK585" s="20"/>
      <c r="AL585" s="20"/>
    </row>
    <row r="586" spans="1:38" ht="13.5" customHeight="1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AI586" s="20"/>
      <c r="AJ586" s="20"/>
      <c r="AK586" s="20"/>
      <c r="AL586" s="20"/>
    </row>
    <row r="587" spans="1:38" ht="13.5" customHeight="1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20"/>
      <c r="AH587" s="20"/>
      <c r="AI587" s="20"/>
      <c r="AJ587" s="20"/>
      <c r="AK587" s="20"/>
      <c r="AL587" s="20"/>
    </row>
    <row r="588" spans="1:38" ht="13.5" customHeight="1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AI588" s="20"/>
      <c r="AJ588" s="20"/>
      <c r="AK588" s="20"/>
      <c r="AL588" s="20"/>
    </row>
    <row r="589" spans="1:38" ht="13.5" customHeight="1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  <c r="AI589" s="20"/>
      <c r="AJ589" s="20"/>
      <c r="AK589" s="20"/>
      <c r="AL589" s="20"/>
    </row>
    <row r="590" spans="1:38" ht="13.5" customHeight="1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  <c r="AF590" s="20"/>
      <c r="AG590" s="20"/>
      <c r="AH590" s="20"/>
      <c r="AI590" s="20"/>
      <c r="AJ590" s="20"/>
      <c r="AK590" s="20"/>
      <c r="AL590" s="20"/>
    </row>
    <row r="591" spans="1:38" ht="13.5" customHeight="1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  <c r="AF591" s="20"/>
      <c r="AG591" s="20"/>
      <c r="AH591" s="20"/>
      <c r="AI591" s="20"/>
      <c r="AJ591" s="20"/>
      <c r="AK591" s="20"/>
      <c r="AL591" s="20"/>
    </row>
    <row r="592" spans="1:38" ht="13.5" customHeight="1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  <c r="AF592" s="20"/>
      <c r="AG592" s="20"/>
      <c r="AH592" s="20"/>
      <c r="AI592" s="20"/>
      <c r="AJ592" s="20"/>
      <c r="AK592" s="20"/>
      <c r="AL592" s="20"/>
    </row>
    <row r="593" spans="1:38" ht="13.5" customHeight="1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  <c r="AF593" s="20"/>
      <c r="AG593" s="20"/>
      <c r="AH593" s="20"/>
      <c r="AI593" s="20"/>
      <c r="AJ593" s="20"/>
      <c r="AK593" s="20"/>
      <c r="AL593" s="20"/>
    </row>
    <row r="594" spans="1:38" ht="13.5" customHeight="1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  <c r="AF594" s="20"/>
      <c r="AG594" s="20"/>
      <c r="AH594" s="20"/>
      <c r="AI594" s="20"/>
      <c r="AJ594" s="20"/>
      <c r="AK594" s="20"/>
      <c r="AL594" s="20"/>
    </row>
    <row r="595" spans="1:38" ht="13.5" customHeight="1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  <c r="AI595" s="20"/>
      <c r="AJ595" s="20"/>
      <c r="AK595" s="20"/>
      <c r="AL595" s="20"/>
    </row>
    <row r="596" spans="1:38" ht="13.5" customHeight="1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  <c r="AI596" s="20"/>
      <c r="AJ596" s="20"/>
      <c r="AK596" s="20"/>
      <c r="AL596" s="20"/>
    </row>
    <row r="597" spans="1:38" ht="13.5" customHeight="1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  <c r="AJ597" s="20"/>
      <c r="AK597" s="20"/>
      <c r="AL597" s="20"/>
    </row>
    <row r="598" spans="1:38" ht="13.5" customHeight="1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  <c r="AF598" s="20"/>
      <c r="AG598" s="20"/>
      <c r="AH598" s="20"/>
      <c r="AI598" s="20"/>
      <c r="AJ598" s="20"/>
      <c r="AK598" s="20"/>
      <c r="AL598" s="20"/>
    </row>
    <row r="599" spans="1:38" ht="13.5" customHeight="1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  <c r="AF599" s="20"/>
      <c r="AG599" s="20"/>
      <c r="AH599" s="20"/>
      <c r="AI599" s="20"/>
      <c r="AJ599" s="20"/>
      <c r="AK599" s="20"/>
      <c r="AL599" s="20"/>
    </row>
    <row r="600" spans="1:38" ht="13.5" customHeight="1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  <c r="AF600" s="20"/>
      <c r="AG600" s="20"/>
      <c r="AH600" s="20"/>
      <c r="AI600" s="20"/>
      <c r="AJ600" s="20"/>
      <c r="AK600" s="20"/>
      <c r="AL600" s="20"/>
    </row>
    <row r="601" spans="1:38" ht="13.5" customHeight="1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  <c r="AF601" s="20"/>
      <c r="AG601" s="20"/>
      <c r="AH601" s="20"/>
      <c r="AI601" s="20"/>
      <c r="AJ601" s="20"/>
      <c r="AK601" s="20"/>
      <c r="AL601" s="20"/>
    </row>
    <row r="602" spans="1:38" ht="13.5" customHeight="1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AG602" s="20"/>
      <c r="AH602" s="20"/>
      <c r="AI602" s="20"/>
      <c r="AJ602" s="20"/>
      <c r="AK602" s="20"/>
      <c r="AL602" s="20"/>
    </row>
    <row r="603" spans="1:38" ht="13.5" customHeight="1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AI603" s="20"/>
      <c r="AJ603" s="20"/>
      <c r="AK603" s="20"/>
      <c r="AL603" s="20"/>
    </row>
    <row r="604" spans="1:38" ht="13.5" customHeight="1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AH604" s="20"/>
      <c r="AI604" s="20"/>
      <c r="AJ604" s="20"/>
      <c r="AK604" s="20"/>
      <c r="AL604" s="20"/>
    </row>
    <row r="605" spans="1:38" ht="13.5" customHeight="1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  <c r="AJ605" s="20"/>
      <c r="AK605" s="20"/>
      <c r="AL605" s="20"/>
    </row>
    <row r="606" spans="1:38" ht="13.5" customHeight="1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  <c r="AI606" s="20"/>
      <c r="AJ606" s="20"/>
      <c r="AK606" s="20"/>
      <c r="AL606" s="20"/>
    </row>
    <row r="607" spans="1:38" ht="13.5" customHeight="1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AI607" s="20"/>
      <c r="AJ607" s="20"/>
      <c r="AK607" s="20"/>
      <c r="AL607" s="20"/>
    </row>
    <row r="608" spans="1:38" ht="13.5" customHeight="1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  <c r="AF608" s="20"/>
      <c r="AG608" s="20"/>
      <c r="AH608" s="20"/>
      <c r="AI608" s="20"/>
      <c r="AJ608" s="20"/>
      <c r="AK608" s="20"/>
      <c r="AL608" s="20"/>
    </row>
    <row r="609" spans="1:38" ht="13.5" customHeight="1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  <c r="AF609" s="20"/>
      <c r="AG609" s="20"/>
      <c r="AH609" s="20"/>
      <c r="AI609" s="20"/>
      <c r="AJ609" s="20"/>
      <c r="AK609" s="20"/>
      <c r="AL609" s="20"/>
    </row>
    <row r="610" spans="1:38" ht="13.5" customHeight="1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  <c r="AI610" s="20"/>
      <c r="AJ610" s="20"/>
      <c r="AK610" s="20"/>
      <c r="AL610" s="20"/>
    </row>
    <row r="611" spans="1:38" ht="13.5" customHeight="1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20"/>
    </row>
    <row r="612" spans="1:38" ht="13.5" customHeight="1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0"/>
    </row>
    <row r="613" spans="1:38" ht="13.5" customHeight="1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20"/>
    </row>
    <row r="614" spans="1:38" ht="13.5" customHeight="1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  <c r="AI614" s="20"/>
      <c r="AJ614" s="20"/>
      <c r="AK614" s="20"/>
      <c r="AL614" s="20"/>
    </row>
    <row r="615" spans="1:38" ht="13.5" customHeight="1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0"/>
    </row>
    <row r="616" spans="1:38" ht="13.5" customHeight="1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20"/>
    </row>
    <row r="617" spans="1:38" ht="13.5" customHeight="1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  <c r="AH617" s="20"/>
      <c r="AI617" s="20"/>
      <c r="AJ617" s="20"/>
      <c r="AK617" s="20"/>
      <c r="AL617" s="20"/>
    </row>
    <row r="618" spans="1:38" ht="13.5" customHeight="1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  <c r="AF618" s="20"/>
      <c r="AG618" s="20"/>
      <c r="AH618" s="20"/>
      <c r="AI618" s="20"/>
      <c r="AJ618" s="20"/>
      <c r="AK618" s="20"/>
      <c r="AL618" s="20"/>
    </row>
    <row r="619" spans="1:38" ht="13.5" customHeight="1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0"/>
    </row>
    <row r="620" spans="1:38" ht="13.5" customHeight="1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20"/>
    </row>
    <row r="621" spans="1:38" ht="13.5" customHeight="1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0"/>
    </row>
    <row r="622" spans="1:38" ht="13.5" customHeight="1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0"/>
    </row>
    <row r="623" spans="1:38" ht="13.5" customHeight="1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0"/>
    </row>
    <row r="624" spans="1:38" ht="13.5" customHeight="1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0"/>
    </row>
    <row r="625" spans="1:38" ht="13.5" customHeight="1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0"/>
    </row>
    <row r="626" spans="1:38" ht="13.5" customHeight="1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0"/>
    </row>
    <row r="627" spans="1:38" ht="13.5" customHeight="1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20"/>
    </row>
    <row r="628" spans="1:38" ht="13.5" customHeight="1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20"/>
    </row>
    <row r="629" spans="1:38" ht="13.5" customHeight="1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  <c r="AF629" s="20"/>
      <c r="AG629" s="20"/>
      <c r="AH629" s="20"/>
      <c r="AI629" s="20"/>
      <c r="AJ629" s="20"/>
      <c r="AK629" s="20"/>
      <c r="AL629" s="20"/>
    </row>
    <row r="630" spans="1:38" ht="13.5" customHeight="1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  <c r="AF630" s="20"/>
      <c r="AG630" s="20"/>
      <c r="AH630" s="20"/>
      <c r="AI630" s="20"/>
      <c r="AJ630" s="20"/>
      <c r="AK630" s="20"/>
      <c r="AL630" s="20"/>
    </row>
    <row r="631" spans="1:38" ht="13.5" customHeight="1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  <c r="AJ631" s="20"/>
      <c r="AK631" s="20"/>
      <c r="AL631" s="20"/>
    </row>
    <row r="632" spans="1:38" ht="13.5" customHeight="1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  <c r="AI632" s="20"/>
      <c r="AJ632" s="20"/>
      <c r="AK632" s="20"/>
      <c r="AL632" s="20"/>
    </row>
    <row r="633" spans="1:38" ht="13.5" customHeight="1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  <c r="AI633" s="20"/>
      <c r="AJ633" s="20"/>
      <c r="AK633" s="20"/>
      <c r="AL633" s="20"/>
    </row>
    <row r="634" spans="1:38" ht="13.5" customHeight="1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  <c r="AI634" s="20"/>
      <c r="AJ634" s="20"/>
      <c r="AK634" s="20"/>
      <c r="AL634" s="20"/>
    </row>
    <row r="635" spans="1:38" ht="13.5" customHeight="1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  <c r="AI635" s="20"/>
      <c r="AJ635" s="20"/>
      <c r="AK635" s="20"/>
      <c r="AL635" s="20"/>
    </row>
    <row r="636" spans="1:38" ht="13.5" customHeight="1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  <c r="AI636" s="20"/>
      <c r="AJ636" s="20"/>
      <c r="AK636" s="20"/>
      <c r="AL636" s="20"/>
    </row>
    <row r="637" spans="1:38" ht="13.5" customHeight="1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  <c r="AI637" s="20"/>
      <c r="AJ637" s="20"/>
      <c r="AK637" s="20"/>
      <c r="AL637" s="20"/>
    </row>
    <row r="638" spans="1:38" ht="13.5" customHeight="1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  <c r="AI638" s="20"/>
      <c r="AJ638" s="20"/>
      <c r="AK638" s="20"/>
      <c r="AL638" s="20"/>
    </row>
    <row r="639" spans="1:38" ht="13.5" customHeight="1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  <c r="AI639" s="20"/>
      <c r="AJ639" s="20"/>
      <c r="AK639" s="20"/>
      <c r="AL639" s="20"/>
    </row>
    <row r="640" spans="1:38" ht="13.5" customHeight="1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  <c r="AI640" s="20"/>
      <c r="AJ640" s="20"/>
      <c r="AK640" s="20"/>
      <c r="AL640" s="20"/>
    </row>
    <row r="641" spans="1:38" ht="13.5" customHeight="1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20"/>
    </row>
    <row r="642" spans="1:38" ht="13.5" customHeight="1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  <c r="AI642" s="20"/>
      <c r="AJ642" s="20"/>
      <c r="AK642" s="20"/>
      <c r="AL642" s="20"/>
    </row>
    <row r="643" spans="1:38" ht="13.5" customHeight="1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  <c r="AJ643" s="20"/>
      <c r="AK643" s="20"/>
      <c r="AL643" s="20"/>
    </row>
    <row r="644" spans="1:38" ht="13.5" customHeight="1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20"/>
    </row>
    <row r="645" spans="1:38" ht="13.5" customHeight="1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  <c r="AI645" s="20"/>
      <c r="AJ645" s="20"/>
      <c r="AK645" s="20"/>
      <c r="AL645" s="20"/>
    </row>
    <row r="646" spans="1:38" ht="13.5" customHeight="1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  <c r="AF646" s="20"/>
      <c r="AG646" s="20"/>
      <c r="AH646" s="20"/>
      <c r="AI646" s="20"/>
      <c r="AJ646" s="20"/>
      <c r="AK646" s="20"/>
      <c r="AL646" s="20"/>
    </row>
    <row r="647" spans="1:38" ht="13.5" customHeight="1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20"/>
    </row>
    <row r="648" spans="1:38" ht="13.5" customHeight="1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  <c r="AJ648" s="20"/>
      <c r="AK648" s="20"/>
      <c r="AL648" s="20"/>
    </row>
    <row r="649" spans="1:38" ht="13.5" customHeight="1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0"/>
    </row>
    <row r="650" spans="1:38" ht="13.5" customHeight="1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  <c r="AF650" s="20"/>
      <c r="AG650" s="20"/>
      <c r="AH650" s="20"/>
      <c r="AI650" s="20"/>
      <c r="AJ650" s="20"/>
      <c r="AK650" s="20"/>
      <c r="AL650" s="20"/>
    </row>
    <row r="651" spans="1:38" ht="13.5" customHeight="1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  <c r="AF651" s="20"/>
      <c r="AG651" s="20"/>
      <c r="AH651" s="20"/>
      <c r="AI651" s="20"/>
      <c r="AJ651" s="20"/>
      <c r="AK651" s="20"/>
      <c r="AL651" s="20"/>
    </row>
    <row r="652" spans="1:38" ht="13.5" customHeight="1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  <c r="AI652" s="20"/>
      <c r="AJ652" s="20"/>
      <c r="AK652" s="20"/>
      <c r="AL652" s="20"/>
    </row>
    <row r="653" spans="1:38" ht="13.5" customHeight="1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  <c r="AF653" s="20"/>
      <c r="AG653" s="20"/>
      <c r="AH653" s="20"/>
      <c r="AI653" s="20"/>
      <c r="AJ653" s="20"/>
      <c r="AK653" s="20"/>
      <c r="AL653" s="20"/>
    </row>
    <row r="654" spans="1:38" ht="13.5" customHeight="1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20"/>
    </row>
    <row r="655" spans="1:38" ht="13.5" customHeight="1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  <c r="AI655" s="20"/>
      <c r="AJ655" s="20"/>
      <c r="AK655" s="20"/>
      <c r="AL655" s="20"/>
    </row>
    <row r="656" spans="1:38" ht="13.5" customHeight="1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  <c r="AF656" s="20"/>
      <c r="AG656" s="20"/>
      <c r="AH656" s="20"/>
      <c r="AI656" s="20"/>
      <c r="AJ656" s="20"/>
      <c r="AK656" s="20"/>
      <c r="AL656" s="20"/>
    </row>
    <row r="657" spans="1:38" ht="13.5" customHeight="1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  <c r="AI657" s="20"/>
      <c r="AJ657" s="20"/>
      <c r="AK657" s="20"/>
      <c r="AL657" s="20"/>
    </row>
    <row r="658" spans="1:38" ht="13.5" customHeight="1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AI658" s="20"/>
      <c r="AJ658" s="20"/>
      <c r="AK658" s="20"/>
      <c r="AL658" s="20"/>
    </row>
    <row r="659" spans="1:38" ht="13.5" customHeight="1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  <c r="AI659" s="20"/>
      <c r="AJ659" s="20"/>
      <c r="AK659" s="20"/>
      <c r="AL659" s="20"/>
    </row>
    <row r="660" spans="1:38" ht="13.5" customHeight="1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AI660" s="20"/>
      <c r="AJ660" s="20"/>
      <c r="AK660" s="20"/>
      <c r="AL660" s="20"/>
    </row>
    <row r="661" spans="1:38" ht="13.5" customHeight="1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  <c r="AI661" s="20"/>
      <c r="AJ661" s="20"/>
      <c r="AK661" s="20"/>
      <c r="AL661" s="20"/>
    </row>
    <row r="662" spans="1:38" ht="13.5" customHeight="1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0"/>
      <c r="AF662" s="20"/>
      <c r="AG662" s="20"/>
      <c r="AH662" s="20"/>
      <c r="AI662" s="20"/>
      <c r="AJ662" s="20"/>
      <c r="AK662" s="20"/>
      <c r="AL662" s="20"/>
    </row>
    <row r="663" spans="1:38" ht="13.5" customHeight="1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  <c r="AE663" s="20"/>
      <c r="AF663" s="20"/>
      <c r="AG663" s="20"/>
      <c r="AH663" s="20"/>
      <c r="AI663" s="20"/>
      <c r="AJ663" s="20"/>
      <c r="AK663" s="20"/>
      <c r="AL663" s="20"/>
    </row>
    <row r="664" spans="1:38" ht="13.5" customHeight="1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AB664" s="20"/>
      <c r="AC664" s="20"/>
      <c r="AD664" s="20"/>
      <c r="AE664" s="20"/>
      <c r="AF664" s="20"/>
      <c r="AG664" s="20"/>
      <c r="AH664" s="20"/>
      <c r="AI664" s="20"/>
      <c r="AJ664" s="20"/>
      <c r="AK664" s="20"/>
      <c r="AL664" s="20"/>
    </row>
    <row r="665" spans="1:38" ht="13.5" customHeight="1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  <c r="AE665" s="20"/>
      <c r="AF665" s="20"/>
      <c r="AG665" s="20"/>
      <c r="AH665" s="20"/>
      <c r="AI665" s="20"/>
      <c r="AJ665" s="20"/>
      <c r="AK665" s="20"/>
      <c r="AL665" s="20"/>
    </row>
    <row r="666" spans="1:38" ht="13.5" customHeight="1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  <c r="AE666" s="20"/>
      <c r="AF666" s="20"/>
      <c r="AG666" s="20"/>
      <c r="AH666" s="20"/>
      <c r="AI666" s="20"/>
      <c r="AJ666" s="20"/>
      <c r="AK666" s="20"/>
      <c r="AL666" s="20"/>
    </row>
    <row r="667" spans="1:38" ht="13.5" customHeight="1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0"/>
      <c r="AF667" s="20"/>
      <c r="AG667" s="20"/>
      <c r="AH667" s="20"/>
      <c r="AI667" s="20"/>
      <c r="AJ667" s="20"/>
      <c r="AK667" s="20"/>
      <c r="AL667" s="20"/>
    </row>
    <row r="668" spans="1:38" ht="13.5" customHeight="1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  <c r="AE668" s="20"/>
      <c r="AF668" s="20"/>
      <c r="AG668" s="20"/>
      <c r="AH668" s="20"/>
      <c r="AI668" s="20"/>
      <c r="AJ668" s="20"/>
      <c r="AK668" s="20"/>
      <c r="AL668" s="20"/>
    </row>
    <row r="669" spans="1:38" ht="13.5" customHeight="1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  <c r="AB669" s="20"/>
      <c r="AC669" s="20"/>
      <c r="AD669" s="20"/>
      <c r="AE669" s="20"/>
      <c r="AF669" s="20"/>
      <c r="AG669" s="20"/>
      <c r="AH669" s="20"/>
      <c r="AI669" s="20"/>
      <c r="AJ669" s="20"/>
      <c r="AK669" s="20"/>
      <c r="AL669" s="20"/>
    </row>
    <row r="670" spans="1:38" ht="13.5" customHeight="1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  <c r="AB670" s="20"/>
      <c r="AC670" s="20"/>
      <c r="AD670" s="20"/>
      <c r="AE670" s="20"/>
      <c r="AF670" s="20"/>
      <c r="AG670" s="20"/>
      <c r="AH670" s="20"/>
      <c r="AI670" s="20"/>
      <c r="AJ670" s="20"/>
      <c r="AK670" s="20"/>
      <c r="AL670" s="20"/>
    </row>
    <row r="671" spans="1:38" ht="13.5" customHeight="1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  <c r="AE671" s="20"/>
      <c r="AF671" s="20"/>
      <c r="AG671" s="20"/>
      <c r="AH671" s="20"/>
      <c r="AI671" s="20"/>
      <c r="AJ671" s="20"/>
      <c r="AK671" s="20"/>
      <c r="AL671" s="20"/>
    </row>
    <row r="672" spans="1:38" ht="13.5" customHeight="1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  <c r="AE672" s="20"/>
      <c r="AF672" s="20"/>
      <c r="AG672" s="20"/>
      <c r="AH672" s="20"/>
      <c r="AI672" s="20"/>
      <c r="AJ672" s="20"/>
      <c r="AK672" s="20"/>
      <c r="AL672" s="20"/>
    </row>
    <row r="673" spans="1:38" ht="13.5" customHeight="1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  <c r="AE673" s="20"/>
      <c r="AF673" s="20"/>
      <c r="AG673" s="20"/>
      <c r="AH673" s="20"/>
      <c r="AI673" s="20"/>
      <c r="AJ673" s="20"/>
      <c r="AK673" s="20"/>
      <c r="AL673" s="20"/>
    </row>
    <row r="674" spans="1:38" ht="13.5" customHeight="1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  <c r="AF674" s="20"/>
      <c r="AG674" s="20"/>
      <c r="AH674" s="20"/>
      <c r="AI674" s="20"/>
      <c r="AJ674" s="20"/>
      <c r="AK674" s="20"/>
      <c r="AL674" s="20"/>
    </row>
    <row r="675" spans="1:38" ht="13.5" customHeight="1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  <c r="AF675" s="20"/>
      <c r="AG675" s="20"/>
      <c r="AH675" s="20"/>
      <c r="AI675" s="20"/>
      <c r="AJ675" s="20"/>
      <c r="AK675" s="20"/>
      <c r="AL675" s="20"/>
    </row>
    <row r="676" spans="1:38" ht="13.5" customHeight="1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  <c r="AF676" s="20"/>
      <c r="AG676" s="20"/>
      <c r="AH676" s="20"/>
      <c r="AI676" s="20"/>
      <c r="AJ676" s="20"/>
      <c r="AK676" s="20"/>
      <c r="AL676" s="20"/>
    </row>
    <row r="677" spans="1:38" ht="13.5" customHeight="1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  <c r="AF677" s="20"/>
      <c r="AG677" s="20"/>
      <c r="AH677" s="20"/>
      <c r="AI677" s="20"/>
      <c r="AJ677" s="20"/>
      <c r="AK677" s="20"/>
      <c r="AL677" s="20"/>
    </row>
    <row r="678" spans="1:38" ht="13.5" customHeight="1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  <c r="AF678" s="20"/>
      <c r="AG678" s="20"/>
      <c r="AH678" s="20"/>
      <c r="AI678" s="20"/>
      <c r="AJ678" s="20"/>
      <c r="AK678" s="20"/>
      <c r="AL678" s="20"/>
    </row>
    <row r="679" spans="1:38" ht="13.5" customHeight="1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0"/>
      <c r="AF679" s="20"/>
      <c r="AG679" s="20"/>
      <c r="AH679" s="20"/>
      <c r="AI679" s="20"/>
      <c r="AJ679" s="20"/>
      <c r="AK679" s="20"/>
      <c r="AL679" s="20"/>
    </row>
    <row r="680" spans="1:38" ht="13.5" customHeight="1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0"/>
      <c r="AF680" s="20"/>
      <c r="AG680" s="20"/>
      <c r="AH680" s="20"/>
      <c r="AI680" s="20"/>
      <c r="AJ680" s="20"/>
      <c r="AK680" s="20"/>
      <c r="AL680" s="20"/>
    </row>
    <row r="681" spans="1:38" ht="13.5" customHeight="1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  <c r="AE681" s="20"/>
      <c r="AF681" s="20"/>
      <c r="AG681" s="20"/>
      <c r="AH681" s="20"/>
      <c r="AI681" s="20"/>
      <c r="AJ681" s="20"/>
      <c r="AK681" s="20"/>
      <c r="AL681" s="20"/>
    </row>
    <row r="682" spans="1:38" ht="13.5" customHeight="1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  <c r="AC682" s="20"/>
      <c r="AD682" s="20"/>
      <c r="AE682" s="20"/>
      <c r="AF682" s="20"/>
      <c r="AG682" s="20"/>
      <c r="AH682" s="20"/>
      <c r="AI682" s="20"/>
      <c r="AJ682" s="20"/>
      <c r="AK682" s="20"/>
      <c r="AL682" s="20"/>
    </row>
    <row r="683" spans="1:38" ht="13.5" customHeight="1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  <c r="AE683" s="20"/>
      <c r="AF683" s="20"/>
      <c r="AG683" s="20"/>
      <c r="AH683" s="20"/>
      <c r="AI683" s="20"/>
      <c r="AJ683" s="20"/>
      <c r="AK683" s="20"/>
      <c r="AL683" s="20"/>
    </row>
    <row r="684" spans="1:38" ht="13.5" customHeight="1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  <c r="AE684" s="20"/>
      <c r="AF684" s="20"/>
      <c r="AG684" s="20"/>
      <c r="AH684" s="20"/>
      <c r="AI684" s="20"/>
      <c r="AJ684" s="20"/>
      <c r="AK684" s="20"/>
      <c r="AL684" s="20"/>
    </row>
    <row r="685" spans="1:38" ht="13.5" customHeight="1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  <c r="AE685" s="20"/>
      <c r="AF685" s="20"/>
      <c r="AG685" s="20"/>
      <c r="AH685" s="20"/>
      <c r="AI685" s="20"/>
      <c r="AJ685" s="20"/>
      <c r="AK685" s="20"/>
      <c r="AL685" s="20"/>
    </row>
    <row r="686" spans="1:38" ht="13.5" customHeight="1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  <c r="AE686" s="20"/>
      <c r="AF686" s="20"/>
      <c r="AG686" s="20"/>
      <c r="AH686" s="20"/>
      <c r="AI686" s="20"/>
      <c r="AJ686" s="20"/>
      <c r="AK686" s="20"/>
      <c r="AL686" s="20"/>
    </row>
    <row r="687" spans="1:38" ht="13.5" customHeight="1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  <c r="AE687" s="20"/>
      <c r="AF687" s="20"/>
      <c r="AG687" s="20"/>
      <c r="AH687" s="20"/>
      <c r="AI687" s="20"/>
      <c r="AJ687" s="20"/>
      <c r="AK687" s="20"/>
      <c r="AL687" s="20"/>
    </row>
    <row r="688" spans="1:38" ht="13.5" customHeight="1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0"/>
      <c r="AF688" s="20"/>
      <c r="AG688" s="20"/>
      <c r="AH688" s="20"/>
      <c r="AI688" s="20"/>
      <c r="AJ688" s="20"/>
      <c r="AK688" s="20"/>
      <c r="AL688" s="20"/>
    </row>
    <row r="689" spans="1:38" ht="13.5" customHeight="1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AE689" s="20"/>
      <c r="AF689" s="20"/>
      <c r="AG689" s="20"/>
      <c r="AH689" s="20"/>
      <c r="AI689" s="20"/>
      <c r="AJ689" s="20"/>
      <c r="AK689" s="20"/>
      <c r="AL689" s="20"/>
    </row>
    <row r="690" spans="1:38" ht="13.5" customHeight="1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  <c r="AF690" s="20"/>
      <c r="AG690" s="20"/>
      <c r="AH690" s="20"/>
      <c r="AI690" s="20"/>
      <c r="AJ690" s="20"/>
      <c r="AK690" s="20"/>
      <c r="AL690" s="20"/>
    </row>
    <row r="691" spans="1:38" ht="13.5" customHeight="1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  <c r="AF691" s="20"/>
      <c r="AG691" s="20"/>
      <c r="AH691" s="20"/>
      <c r="AI691" s="20"/>
      <c r="AJ691" s="20"/>
      <c r="AK691" s="20"/>
      <c r="AL691" s="20"/>
    </row>
    <row r="692" spans="1:38" ht="13.5" customHeight="1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  <c r="AF692" s="20"/>
      <c r="AG692" s="20"/>
      <c r="AH692" s="20"/>
      <c r="AI692" s="20"/>
      <c r="AJ692" s="20"/>
      <c r="AK692" s="20"/>
      <c r="AL692" s="20"/>
    </row>
    <row r="693" spans="1:38" ht="13.5" customHeight="1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  <c r="AF693" s="20"/>
      <c r="AG693" s="20"/>
      <c r="AH693" s="20"/>
      <c r="AI693" s="20"/>
      <c r="AJ693" s="20"/>
      <c r="AK693" s="20"/>
      <c r="AL693" s="20"/>
    </row>
    <row r="694" spans="1:38" ht="13.5" customHeight="1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AE694" s="20"/>
      <c r="AF694" s="20"/>
      <c r="AG694" s="20"/>
      <c r="AH694" s="20"/>
      <c r="AI694" s="20"/>
      <c r="AJ694" s="20"/>
      <c r="AK694" s="20"/>
      <c r="AL694" s="20"/>
    </row>
    <row r="695" spans="1:38" ht="13.5" customHeight="1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  <c r="AF695" s="20"/>
      <c r="AG695" s="20"/>
      <c r="AH695" s="20"/>
      <c r="AI695" s="20"/>
      <c r="AJ695" s="20"/>
      <c r="AK695" s="20"/>
      <c r="AL695" s="20"/>
    </row>
    <row r="696" spans="1:38" ht="13.5" customHeight="1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0"/>
      <c r="AF696" s="20"/>
      <c r="AG696" s="20"/>
      <c r="AH696" s="20"/>
      <c r="AI696" s="20"/>
      <c r="AJ696" s="20"/>
      <c r="AK696" s="20"/>
      <c r="AL696" s="20"/>
    </row>
    <row r="697" spans="1:38" ht="13.5" customHeight="1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  <c r="AF697" s="20"/>
      <c r="AG697" s="20"/>
      <c r="AH697" s="20"/>
      <c r="AI697" s="20"/>
      <c r="AJ697" s="20"/>
      <c r="AK697" s="20"/>
      <c r="AL697" s="20"/>
    </row>
    <row r="698" spans="1:38" ht="13.5" customHeight="1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  <c r="AF698" s="20"/>
      <c r="AG698" s="20"/>
      <c r="AH698" s="20"/>
      <c r="AI698" s="20"/>
      <c r="AJ698" s="20"/>
      <c r="AK698" s="20"/>
      <c r="AL698" s="20"/>
    </row>
    <row r="699" spans="1:38" ht="13.5" customHeight="1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  <c r="AF699" s="20"/>
      <c r="AG699" s="20"/>
      <c r="AH699" s="20"/>
      <c r="AI699" s="20"/>
      <c r="AJ699" s="20"/>
      <c r="AK699" s="20"/>
      <c r="AL699" s="20"/>
    </row>
    <row r="700" spans="1:38" ht="13.5" customHeight="1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  <c r="AF700" s="20"/>
      <c r="AG700" s="20"/>
      <c r="AH700" s="20"/>
      <c r="AI700" s="20"/>
      <c r="AJ700" s="20"/>
      <c r="AK700" s="20"/>
      <c r="AL700" s="20"/>
    </row>
    <row r="701" spans="1:38" ht="13.5" customHeight="1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  <c r="AF701" s="20"/>
      <c r="AG701" s="20"/>
      <c r="AH701" s="20"/>
      <c r="AI701" s="20"/>
      <c r="AJ701" s="20"/>
      <c r="AK701" s="20"/>
      <c r="AL701" s="20"/>
    </row>
    <row r="702" spans="1:38" ht="13.5" customHeight="1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0"/>
      <c r="AF702" s="20"/>
      <c r="AG702" s="20"/>
      <c r="AH702" s="20"/>
      <c r="AI702" s="20"/>
      <c r="AJ702" s="20"/>
      <c r="AK702" s="20"/>
      <c r="AL702" s="20"/>
    </row>
    <row r="703" spans="1:38" ht="13.5" customHeight="1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  <c r="AE703" s="20"/>
      <c r="AF703" s="20"/>
      <c r="AG703" s="20"/>
      <c r="AH703" s="20"/>
      <c r="AI703" s="20"/>
      <c r="AJ703" s="20"/>
      <c r="AK703" s="20"/>
      <c r="AL703" s="20"/>
    </row>
    <row r="704" spans="1:38" ht="13.5" customHeight="1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  <c r="AE704" s="20"/>
      <c r="AF704" s="20"/>
      <c r="AG704" s="20"/>
      <c r="AH704" s="20"/>
      <c r="AI704" s="20"/>
      <c r="AJ704" s="20"/>
      <c r="AK704" s="20"/>
      <c r="AL704" s="20"/>
    </row>
    <row r="705" spans="1:38" ht="13.5" customHeight="1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0"/>
      <c r="AF705" s="20"/>
      <c r="AG705" s="20"/>
      <c r="AH705" s="20"/>
      <c r="AI705" s="20"/>
      <c r="AJ705" s="20"/>
      <c r="AK705" s="20"/>
      <c r="AL705" s="20"/>
    </row>
    <row r="706" spans="1:38" ht="13.5" customHeight="1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  <c r="AE706" s="20"/>
      <c r="AF706" s="20"/>
      <c r="AG706" s="20"/>
      <c r="AH706" s="20"/>
      <c r="AI706" s="20"/>
      <c r="AJ706" s="20"/>
      <c r="AK706" s="20"/>
      <c r="AL706" s="20"/>
    </row>
    <row r="707" spans="1:38" ht="13.5" customHeight="1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0"/>
      <c r="AF707" s="20"/>
      <c r="AG707" s="20"/>
      <c r="AH707" s="20"/>
      <c r="AI707" s="20"/>
      <c r="AJ707" s="20"/>
      <c r="AK707" s="20"/>
      <c r="AL707" s="20"/>
    </row>
    <row r="708" spans="1:38" ht="13.5" customHeight="1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  <c r="AF708" s="20"/>
      <c r="AG708" s="20"/>
      <c r="AH708" s="20"/>
      <c r="AI708" s="20"/>
      <c r="AJ708" s="20"/>
      <c r="AK708" s="20"/>
      <c r="AL708" s="20"/>
    </row>
    <row r="709" spans="1:38" ht="13.5" customHeight="1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  <c r="AF709" s="20"/>
      <c r="AG709" s="20"/>
      <c r="AH709" s="20"/>
      <c r="AI709" s="20"/>
      <c r="AJ709" s="20"/>
      <c r="AK709" s="20"/>
      <c r="AL709" s="20"/>
    </row>
    <row r="710" spans="1:38" ht="13.5" customHeight="1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0"/>
      <c r="AF710" s="20"/>
      <c r="AG710" s="20"/>
      <c r="AH710" s="20"/>
      <c r="AI710" s="20"/>
      <c r="AJ710" s="20"/>
      <c r="AK710" s="20"/>
      <c r="AL710" s="20"/>
    </row>
    <row r="711" spans="1:38" ht="13.5" customHeight="1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  <c r="AF711" s="20"/>
      <c r="AG711" s="20"/>
      <c r="AH711" s="20"/>
      <c r="AI711" s="20"/>
      <c r="AJ711" s="20"/>
      <c r="AK711" s="20"/>
      <c r="AL711" s="20"/>
    </row>
    <row r="712" spans="1:38" ht="13.5" customHeight="1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  <c r="AF712" s="20"/>
      <c r="AG712" s="20"/>
      <c r="AH712" s="20"/>
      <c r="AI712" s="20"/>
      <c r="AJ712" s="20"/>
      <c r="AK712" s="20"/>
      <c r="AL712" s="20"/>
    </row>
    <row r="713" spans="1:38" ht="13.5" customHeight="1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  <c r="AF713" s="20"/>
      <c r="AG713" s="20"/>
      <c r="AH713" s="20"/>
      <c r="AI713" s="20"/>
      <c r="AJ713" s="20"/>
      <c r="AK713" s="20"/>
      <c r="AL713" s="20"/>
    </row>
    <row r="714" spans="1:38" ht="13.5" customHeight="1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  <c r="AF714" s="20"/>
      <c r="AG714" s="20"/>
      <c r="AH714" s="20"/>
      <c r="AI714" s="20"/>
      <c r="AJ714" s="20"/>
      <c r="AK714" s="20"/>
      <c r="AL714" s="20"/>
    </row>
    <row r="715" spans="1:38" ht="13.5" customHeight="1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  <c r="AF715" s="20"/>
      <c r="AG715" s="20"/>
      <c r="AH715" s="20"/>
      <c r="AI715" s="20"/>
      <c r="AJ715" s="20"/>
      <c r="AK715" s="20"/>
      <c r="AL715" s="20"/>
    </row>
    <row r="716" spans="1:38" ht="13.5" customHeight="1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  <c r="AF716" s="20"/>
      <c r="AG716" s="20"/>
      <c r="AH716" s="20"/>
      <c r="AI716" s="20"/>
      <c r="AJ716" s="20"/>
      <c r="AK716" s="20"/>
      <c r="AL716" s="20"/>
    </row>
    <row r="717" spans="1:38" ht="13.5" customHeight="1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  <c r="AF717" s="20"/>
      <c r="AG717" s="20"/>
      <c r="AH717" s="20"/>
      <c r="AI717" s="20"/>
      <c r="AJ717" s="20"/>
      <c r="AK717" s="20"/>
      <c r="AL717" s="20"/>
    </row>
    <row r="718" spans="1:38" ht="13.5" customHeight="1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  <c r="AE718" s="20"/>
      <c r="AF718" s="20"/>
      <c r="AG718" s="20"/>
      <c r="AH718" s="20"/>
      <c r="AI718" s="20"/>
      <c r="AJ718" s="20"/>
      <c r="AK718" s="20"/>
      <c r="AL718" s="20"/>
    </row>
    <row r="719" spans="1:38" ht="13.5" customHeight="1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0"/>
      <c r="AF719" s="20"/>
      <c r="AG719" s="20"/>
      <c r="AH719" s="20"/>
      <c r="AI719" s="20"/>
      <c r="AJ719" s="20"/>
      <c r="AK719" s="20"/>
      <c r="AL719" s="20"/>
    </row>
    <row r="720" spans="1:38" ht="13.5" customHeight="1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  <c r="AE720" s="20"/>
      <c r="AF720" s="20"/>
      <c r="AG720" s="20"/>
      <c r="AH720" s="20"/>
      <c r="AI720" s="20"/>
      <c r="AJ720" s="20"/>
      <c r="AK720" s="20"/>
      <c r="AL720" s="20"/>
    </row>
    <row r="721" spans="1:38" ht="13.5" customHeight="1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0"/>
      <c r="AF721" s="20"/>
      <c r="AG721" s="20"/>
      <c r="AH721" s="20"/>
      <c r="AI721" s="20"/>
      <c r="AJ721" s="20"/>
      <c r="AK721" s="20"/>
      <c r="AL721" s="20"/>
    </row>
    <row r="722" spans="1:38" ht="13.5" customHeight="1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  <c r="AF722" s="20"/>
      <c r="AG722" s="20"/>
      <c r="AH722" s="20"/>
      <c r="AI722" s="20"/>
      <c r="AJ722" s="20"/>
      <c r="AK722" s="20"/>
      <c r="AL722" s="20"/>
    </row>
    <row r="723" spans="1:38" ht="13.5" customHeight="1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  <c r="AF723" s="20"/>
      <c r="AG723" s="20"/>
      <c r="AH723" s="20"/>
      <c r="AI723" s="20"/>
      <c r="AJ723" s="20"/>
      <c r="AK723" s="20"/>
      <c r="AL723" s="20"/>
    </row>
    <row r="724" spans="1:38" ht="13.5" customHeight="1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  <c r="AE724" s="20"/>
      <c r="AF724" s="20"/>
      <c r="AG724" s="20"/>
      <c r="AH724" s="20"/>
      <c r="AI724" s="20"/>
      <c r="AJ724" s="20"/>
      <c r="AK724" s="20"/>
      <c r="AL724" s="20"/>
    </row>
    <row r="725" spans="1:38" ht="13.5" customHeight="1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  <c r="AE725" s="20"/>
      <c r="AF725" s="20"/>
      <c r="AG725" s="20"/>
      <c r="AH725" s="20"/>
      <c r="AI725" s="20"/>
      <c r="AJ725" s="20"/>
      <c r="AK725" s="20"/>
      <c r="AL725" s="20"/>
    </row>
    <row r="726" spans="1:38" ht="13.5" customHeight="1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  <c r="AB726" s="20"/>
      <c r="AC726" s="20"/>
      <c r="AD726" s="20"/>
      <c r="AE726" s="20"/>
      <c r="AF726" s="20"/>
      <c r="AG726" s="20"/>
      <c r="AH726" s="20"/>
      <c r="AI726" s="20"/>
      <c r="AJ726" s="20"/>
      <c r="AK726" s="20"/>
      <c r="AL726" s="20"/>
    </row>
    <row r="727" spans="1:38" ht="13.5" customHeight="1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  <c r="AE727" s="20"/>
      <c r="AF727" s="20"/>
      <c r="AG727" s="20"/>
      <c r="AH727" s="20"/>
      <c r="AI727" s="20"/>
      <c r="AJ727" s="20"/>
      <c r="AK727" s="20"/>
      <c r="AL727" s="20"/>
    </row>
    <row r="728" spans="1:38" ht="13.5" customHeight="1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  <c r="AE728" s="20"/>
      <c r="AF728" s="20"/>
      <c r="AG728" s="20"/>
      <c r="AH728" s="20"/>
      <c r="AI728" s="20"/>
      <c r="AJ728" s="20"/>
      <c r="AK728" s="20"/>
      <c r="AL728" s="20"/>
    </row>
    <row r="729" spans="1:38" ht="13.5" customHeight="1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0"/>
      <c r="AF729" s="20"/>
      <c r="AG729" s="20"/>
      <c r="AH729" s="20"/>
      <c r="AI729" s="20"/>
      <c r="AJ729" s="20"/>
      <c r="AK729" s="20"/>
      <c r="AL729" s="20"/>
    </row>
    <row r="730" spans="1:38" ht="13.5" customHeight="1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0"/>
      <c r="AF730" s="20"/>
      <c r="AG730" s="20"/>
      <c r="AH730" s="20"/>
      <c r="AI730" s="20"/>
      <c r="AJ730" s="20"/>
      <c r="AK730" s="20"/>
      <c r="AL730" s="20"/>
    </row>
    <row r="731" spans="1:38" ht="13.5" customHeight="1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0"/>
      <c r="AF731" s="20"/>
      <c r="AG731" s="20"/>
      <c r="AH731" s="20"/>
      <c r="AI731" s="20"/>
      <c r="AJ731" s="20"/>
      <c r="AK731" s="20"/>
      <c r="AL731" s="20"/>
    </row>
    <row r="732" spans="1:38" ht="13.5" customHeight="1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  <c r="AF732" s="20"/>
      <c r="AG732" s="20"/>
      <c r="AH732" s="20"/>
      <c r="AI732" s="20"/>
      <c r="AJ732" s="20"/>
      <c r="AK732" s="20"/>
      <c r="AL732" s="20"/>
    </row>
    <row r="733" spans="1:38" ht="13.5" customHeight="1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  <c r="AF733" s="20"/>
      <c r="AG733" s="20"/>
      <c r="AH733" s="20"/>
      <c r="AI733" s="20"/>
      <c r="AJ733" s="20"/>
      <c r="AK733" s="20"/>
      <c r="AL733" s="20"/>
    </row>
    <row r="734" spans="1:38" ht="13.5" customHeight="1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  <c r="AE734" s="20"/>
      <c r="AF734" s="20"/>
      <c r="AG734" s="20"/>
      <c r="AH734" s="20"/>
      <c r="AI734" s="20"/>
      <c r="AJ734" s="20"/>
      <c r="AK734" s="20"/>
      <c r="AL734" s="20"/>
    </row>
    <row r="735" spans="1:38" ht="13.5" customHeight="1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AB735" s="20"/>
      <c r="AC735" s="20"/>
      <c r="AD735" s="20"/>
      <c r="AE735" s="20"/>
      <c r="AF735" s="20"/>
      <c r="AG735" s="20"/>
      <c r="AH735" s="20"/>
      <c r="AI735" s="20"/>
      <c r="AJ735" s="20"/>
      <c r="AK735" s="20"/>
      <c r="AL735" s="20"/>
    </row>
    <row r="736" spans="1:38" ht="13.5" customHeight="1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AB736" s="20"/>
      <c r="AC736" s="20"/>
      <c r="AD736" s="20"/>
      <c r="AE736" s="20"/>
      <c r="AF736" s="20"/>
      <c r="AG736" s="20"/>
      <c r="AH736" s="20"/>
      <c r="AI736" s="20"/>
      <c r="AJ736" s="20"/>
      <c r="AK736" s="20"/>
      <c r="AL736" s="20"/>
    </row>
    <row r="737" spans="1:38" ht="13.5" customHeight="1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  <c r="AE737" s="20"/>
      <c r="AF737" s="20"/>
      <c r="AG737" s="20"/>
      <c r="AH737" s="20"/>
      <c r="AI737" s="20"/>
      <c r="AJ737" s="20"/>
      <c r="AK737" s="20"/>
      <c r="AL737" s="20"/>
    </row>
    <row r="738" spans="1:38" ht="13.5" customHeight="1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  <c r="AB738" s="20"/>
      <c r="AC738" s="20"/>
      <c r="AD738" s="20"/>
      <c r="AE738" s="20"/>
      <c r="AF738" s="20"/>
      <c r="AG738" s="20"/>
      <c r="AH738" s="20"/>
      <c r="AI738" s="20"/>
      <c r="AJ738" s="20"/>
      <c r="AK738" s="20"/>
      <c r="AL738" s="20"/>
    </row>
    <row r="739" spans="1:38" ht="13.5" customHeight="1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  <c r="AE739" s="20"/>
      <c r="AF739" s="20"/>
      <c r="AG739" s="20"/>
      <c r="AH739" s="20"/>
      <c r="AI739" s="20"/>
      <c r="AJ739" s="20"/>
      <c r="AK739" s="20"/>
      <c r="AL739" s="20"/>
    </row>
    <row r="740" spans="1:38" ht="13.5" customHeight="1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  <c r="AF740" s="20"/>
      <c r="AG740" s="20"/>
      <c r="AH740" s="20"/>
      <c r="AI740" s="20"/>
      <c r="AJ740" s="20"/>
      <c r="AK740" s="20"/>
      <c r="AL740" s="20"/>
    </row>
    <row r="741" spans="1:38" ht="13.5" customHeight="1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  <c r="AF741" s="20"/>
      <c r="AG741" s="20"/>
      <c r="AH741" s="20"/>
      <c r="AI741" s="20"/>
      <c r="AJ741" s="20"/>
      <c r="AK741" s="20"/>
      <c r="AL741" s="20"/>
    </row>
    <row r="742" spans="1:38" ht="13.5" customHeight="1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  <c r="AE742" s="20"/>
      <c r="AF742" s="20"/>
      <c r="AG742" s="20"/>
      <c r="AH742" s="20"/>
      <c r="AI742" s="20"/>
      <c r="AJ742" s="20"/>
      <c r="AK742" s="20"/>
      <c r="AL742" s="20"/>
    </row>
    <row r="743" spans="1:38" ht="13.5" customHeight="1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  <c r="AE743" s="20"/>
      <c r="AF743" s="20"/>
      <c r="AG743" s="20"/>
      <c r="AH743" s="20"/>
      <c r="AI743" s="20"/>
      <c r="AJ743" s="20"/>
      <c r="AK743" s="20"/>
      <c r="AL743" s="20"/>
    </row>
    <row r="744" spans="1:38" ht="13.5" customHeight="1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  <c r="AB744" s="20"/>
      <c r="AC744" s="20"/>
      <c r="AD744" s="20"/>
      <c r="AE744" s="20"/>
      <c r="AF744" s="20"/>
      <c r="AG744" s="20"/>
      <c r="AH744" s="20"/>
      <c r="AI744" s="20"/>
      <c r="AJ744" s="20"/>
      <c r="AK744" s="20"/>
      <c r="AL744" s="20"/>
    </row>
    <row r="745" spans="1:38" ht="13.5" customHeight="1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  <c r="AB745" s="20"/>
      <c r="AC745" s="20"/>
      <c r="AD745" s="20"/>
      <c r="AE745" s="20"/>
      <c r="AF745" s="20"/>
      <c r="AG745" s="20"/>
      <c r="AH745" s="20"/>
      <c r="AI745" s="20"/>
      <c r="AJ745" s="20"/>
      <c r="AK745" s="20"/>
      <c r="AL745" s="20"/>
    </row>
    <row r="746" spans="1:38" ht="13.5" customHeight="1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  <c r="AE746" s="20"/>
      <c r="AF746" s="20"/>
      <c r="AG746" s="20"/>
      <c r="AH746" s="20"/>
      <c r="AI746" s="20"/>
      <c r="AJ746" s="20"/>
      <c r="AK746" s="20"/>
      <c r="AL746" s="20"/>
    </row>
    <row r="747" spans="1:38" ht="13.5" customHeight="1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  <c r="AE747" s="20"/>
      <c r="AF747" s="20"/>
      <c r="AG747" s="20"/>
      <c r="AH747" s="20"/>
      <c r="AI747" s="20"/>
      <c r="AJ747" s="20"/>
      <c r="AK747" s="20"/>
      <c r="AL747" s="20"/>
    </row>
    <row r="748" spans="1:38" ht="13.5" customHeight="1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  <c r="AE748" s="20"/>
      <c r="AF748" s="20"/>
      <c r="AG748" s="20"/>
      <c r="AH748" s="20"/>
      <c r="AI748" s="20"/>
      <c r="AJ748" s="20"/>
      <c r="AK748" s="20"/>
      <c r="AL748" s="20"/>
    </row>
    <row r="749" spans="1:38" ht="13.5" customHeight="1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  <c r="AE749" s="20"/>
      <c r="AF749" s="20"/>
      <c r="AG749" s="20"/>
      <c r="AH749" s="20"/>
      <c r="AI749" s="20"/>
      <c r="AJ749" s="20"/>
      <c r="AK749" s="20"/>
      <c r="AL749" s="20"/>
    </row>
    <row r="750" spans="1:38" ht="13.5" customHeight="1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  <c r="AB750" s="20"/>
      <c r="AC750" s="20"/>
      <c r="AD750" s="20"/>
      <c r="AE750" s="20"/>
      <c r="AF750" s="20"/>
      <c r="AG750" s="20"/>
      <c r="AH750" s="20"/>
      <c r="AI750" s="20"/>
      <c r="AJ750" s="20"/>
      <c r="AK750" s="20"/>
      <c r="AL750" s="20"/>
    </row>
    <row r="751" spans="1:38" ht="13.5" customHeight="1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AC751" s="20"/>
      <c r="AD751" s="20"/>
      <c r="AE751" s="20"/>
      <c r="AF751" s="20"/>
      <c r="AG751" s="20"/>
      <c r="AH751" s="20"/>
      <c r="AI751" s="20"/>
      <c r="AJ751" s="20"/>
      <c r="AK751" s="20"/>
      <c r="AL751" s="20"/>
    </row>
    <row r="752" spans="1:38" ht="13.5" customHeight="1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  <c r="AE752" s="20"/>
      <c r="AF752" s="20"/>
      <c r="AG752" s="20"/>
      <c r="AH752" s="20"/>
      <c r="AI752" s="20"/>
      <c r="AJ752" s="20"/>
      <c r="AK752" s="20"/>
      <c r="AL752" s="20"/>
    </row>
    <row r="753" spans="1:38" ht="13.5" customHeight="1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  <c r="AE753" s="20"/>
      <c r="AF753" s="20"/>
      <c r="AG753" s="20"/>
      <c r="AH753" s="20"/>
      <c r="AI753" s="20"/>
      <c r="AJ753" s="20"/>
      <c r="AK753" s="20"/>
      <c r="AL753" s="20"/>
    </row>
    <row r="754" spans="1:38" ht="13.5" customHeight="1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  <c r="AE754" s="20"/>
      <c r="AF754" s="20"/>
      <c r="AG754" s="20"/>
      <c r="AH754" s="20"/>
      <c r="AI754" s="20"/>
      <c r="AJ754" s="20"/>
      <c r="AK754" s="20"/>
      <c r="AL754" s="20"/>
    </row>
    <row r="755" spans="1:38" ht="13.5" customHeight="1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  <c r="AE755" s="20"/>
      <c r="AF755" s="20"/>
      <c r="AG755" s="20"/>
      <c r="AH755" s="20"/>
      <c r="AI755" s="20"/>
      <c r="AJ755" s="20"/>
      <c r="AK755" s="20"/>
      <c r="AL755" s="20"/>
    </row>
    <row r="756" spans="1:38" ht="13.5" customHeight="1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  <c r="AE756" s="20"/>
      <c r="AF756" s="20"/>
      <c r="AG756" s="20"/>
      <c r="AH756" s="20"/>
      <c r="AI756" s="20"/>
      <c r="AJ756" s="20"/>
      <c r="AK756" s="20"/>
      <c r="AL756" s="20"/>
    </row>
    <row r="757" spans="1:38" ht="13.5" customHeight="1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  <c r="AE757" s="20"/>
      <c r="AF757" s="20"/>
      <c r="AG757" s="20"/>
      <c r="AH757" s="20"/>
      <c r="AI757" s="20"/>
      <c r="AJ757" s="20"/>
      <c r="AK757" s="20"/>
      <c r="AL757" s="20"/>
    </row>
    <row r="758" spans="1:38" ht="13.5" customHeight="1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  <c r="AE758" s="20"/>
      <c r="AF758" s="20"/>
      <c r="AG758" s="20"/>
      <c r="AH758" s="20"/>
      <c r="AI758" s="20"/>
      <c r="AJ758" s="20"/>
      <c r="AK758" s="20"/>
      <c r="AL758" s="20"/>
    </row>
    <row r="759" spans="1:38" ht="13.5" customHeight="1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  <c r="AB759" s="20"/>
      <c r="AC759" s="20"/>
      <c r="AD759" s="20"/>
      <c r="AE759" s="20"/>
      <c r="AF759" s="20"/>
      <c r="AG759" s="20"/>
      <c r="AH759" s="20"/>
      <c r="AI759" s="20"/>
      <c r="AJ759" s="20"/>
      <c r="AK759" s="20"/>
      <c r="AL759" s="20"/>
    </row>
    <row r="760" spans="1:38" ht="13.5" customHeight="1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  <c r="AE760" s="20"/>
      <c r="AF760" s="20"/>
      <c r="AG760" s="20"/>
      <c r="AH760" s="20"/>
      <c r="AI760" s="20"/>
      <c r="AJ760" s="20"/>
      <c r="AK760" s="20"/>
      <c r="AL760" s="20"/>
    </row>
    <row r="761" spans="1:38" ht="13.5" customHeight="1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0"/>
      <c r="AF761" s="20"/>
      <c r="AG761" s="20"/>
      <c r="AH761" s="20"/>
      <c r="AI761" s="20"/>
      <c r="AJ761" s="20"/>
      <c r="AK761" s="20"/>
      <c r="AL761" s="20"/>
    </row>
    <row r="762" spans="1:38" ht="13.5" customHeight="1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  <c r="AF762" s="20"/>
      <c r="AG762" s="20"/>
      <c r="AH762" s="20"/>
      <c r="AI762" s="20"/>
      <c r="AJ762" s="20"/>
      <c r="AK762" s="20"/>
      <c r="AL762" s="20"/>
    </row>
    <row r="763" spans="1:38" ht="13.5" customHeight="1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  <c r="AF763" s="20"/>
      <c r="AG763" s="20"/>
      <c r="AH763" s="20"/>
      <c r="AI763" s="20"/>
      <c r="AJ763" s="20"/>
      <c r="AK763" s="20"/>
      <c r="AL763" s="20"/>
    </row>
    <row r="764" spans="1:38" ht="13.5" customHeight="1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  <c r="AF764" s="20"/>
      <c r="AG764" s="20"/>
      <c r="AH764" s="20"/>
      <c r="AI764" s="20"/>
      <c r="AJ764" s="20"/>
      <c r="AK764" s="20"/>
      <c r="AL764" s="20"/>
    </row>
    <row r="765" spans="1:38" ht="13.5" customHeight="1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  <c r="AF765" s="20"/>
      <c r="AG765" s="20"/>
      <c r="AH765" s="20"/>
      <c r="AI765" s="20"/>
      <c r="AJ765" s="20"/>
      <c r="AK765" s="20"/>
      <c r="AL765" s="20"/>
    </row>
    <row r="766" spans="1:38" ht="13.5" customHeight="1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  <c r="AE766" s="20"/>
      <c r="AF766" s="20"/>
      <c r="AG766" s="20"/>
      <c r="AH766" s="20"/>
      <c r="AI766" s="20"/>
      <c r="AJ766" s="20"/>
      <c r="AK766" s="20"/>
      <c r="AL766" s="20"/>
    </row>
    <row r="767" spans="1:38" ht="13.5" customHeight="1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0"/>
      <c r="AF767" s="20"/>
      <c r="AG767" s="20"/>
      <c r="AH767" s="20"/>
      <c r="AI767" s="20"/>
      <c r="AJ767" s="20"/>
      <c r="AK767" s="20"/>
      <c r="AL767" s="20"/>
    </row>
    <row r="768" spans="1:38" ht="13.5" customHeight="1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  <c r="AF768" s="20"/>
      <c r="AG768" s="20"/>
      <c r="AH768" s="20"/>
      <c r="AI768" s="20"/>
      <c r="AJ768" s="20"/>
      <c r="AK768" s="20"/>
      <c r="AL768" s="20"/>
    </row>
    <row r="769" spans="1:38" ht="13.5" customHeight="1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0"/>
      <c r="AF769" s="20"/>
      <c r="AG769" s="20"/>
      <c r="AH769" s="20"/>
      <c r="AI769" s="20"/>
      <c r="AJ769" s="20"/>
      <c r="AK769" s="20"/>
      <c r="AL769" s="20"/>
    </row>
    <row r="770" spans="1:38" ht="13.5" customHeight="1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  <c r="AF770" s="20"/>
      <c r="AG770" s="20"/>
      <c r="AH770" s="20"/>
      <c r="AI770" s="20"/>
      <c r="AJ770" s="20"/>
      <c r="AK770" s="20"/>
      <c r="AL770" s="20"/>
    </row>
    <row r="771" spans="1:38" ht="13.5" customHeight="1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  <c r="AE771" s="20"/>
      <c r="AF771" s="20"/>
      <c r="AG771" s="20"/>
      <c r="AH771" s="20"/>
      <c r="AI771" s="20"/>
      <c r="AJ771" s="20"/>
      <c r="AK771" s="20"/>
      <c r="AL771" s="20"/>
    </row>
    <row r="772" spans="1:38" ht="13.5" customHeight="1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0"/>
      <c r="AF772" s="20"/>
      <c r="AG772" s="20"/>
      <c r="AH772" s="20"/>
      <c r="AI772" s="20"/>
      <c r="AJ772" s="20"/>
      <c r="AK772" s="20"/>
      <c r="AL772" s="20"/>
    </row>
    <row r="773" spans="1:38" ht="13.5" customHeight="1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AB773" s="20"/>
      <c r="AC773" s="20"/>
      <c r="AD773" s="20"/>
      <c r="AE773" s="20"/>
      <c r="AF773" s="20"/>
      <c r="AG773" s="20"/>
      <c r="AH773" s="20"/>
      <c r="AI773" s="20"/>
      <c r="AJ773" s="20"/>
      <c r="AK773" s="20"/>
      <c r="AL773" s="20"/>
    </row>
    <row r="774" spans="1:38" ht="13.5" customHeight="1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  <c r="AE774" s="20"/>
      <c r="AF774" s="20"/>
      <c r="AG774" s="20"/>
      <c r="AH774" s="20"/>
      <c r="AI774" s="20"/>
      <c r="AJ774" s="20"/>
      <c r="AK774" s="20"/>
      <c r="AL774" s="20"/>
    </row>
    <row r="775" spans="1:38" ht="13.5" customHeight="1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0"/>
      <c r="AF775" s="20"/>
      <c r="AG775" s="20"/>
      <c r="AH775" s="20"/>
      <c r="AI775" s="20"/>
      <c r="AJ775" s="20"/>
      <c r="AK775" s="20"/>
      <c r="AL775" s="20"/>
    </row>
    <row r="776" spans="1:38" ht="13.5" customHeight="1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0"/>
      <c r="AF776" s="20"/>
      <c r="AG776" s="20"/>
      <c r="AH776" s="20"/>
      <c r="AI776" s="20"/>
      <c r="AJ776" s="20"/>
      <c r="AK776" s="20"/>
      <c r="AL776" s="20"/>
    </row>
    <row r="777" spans="1:38" ht="13.5" customHeight="1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  <c r="AF777" s="20"/>
      <c r="AG777" s="20"/>
      <c r="AH777" s="20"/>
      <c r="AI777" s="20"/>
      <c r="AJ777" s="20"/>
      <c r="AK777" s="20"/>
      <c r="AL777" s="20"/>
    </row>
    <row r="778" spans="1:38" ht="13.5" customHeight="1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0"/>
      <c r="AF778" s="20"/>
      <c r="AG778" s="20"/>
      <c r="AH778" s="20"/>
      <c r="AI778" s="20"/>
      <c r="AJ778" s="20"/>
      <c r="AK778" s="20"/>
      <c r="AL778" s="20"/>
    </row>
    <row r="779" spans="1:38" ht="13.5" customHeight="1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  <c r="AE779" s="20"/>
      <c r="AF779" s="20"/>
      <c r="AG779" s="20"/>
      <c r="AH779" s="20"/>
      <c r="AI779" s="20"/>
      <c r="AJ779" s="20"/>
      <c r="AK779" s="20"/>
      <c r="AL779" s="20"/>
    </row>
    <row r="780" spans="1:38" ht="13.5" customHeight="1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  <c r="AE780" s="20"/>
      <c r="AF780" s="20"/>
      <c r="AG780" s="20"/>
      <c r="AH780" s="20"/>
      <c r="AI780" s="20"/>
      <c r="AJ780" s="20"/>
      <c r="AK780" s="20"/>
      <c r="AL780" s="20"/>
    </row>
    <row r="781" spans="1:38" ht="13.5" customHeight="1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  <c r="AF781" s="20"/>
      <c r="AG781" s="20"/>
      <c r="AH781" s="20"/>
      <c r="AI781" s="20"/>
      <c r="AJ781" s="20"/>
      <c r="AK781" s="20"/>
      <c r="AL781" s="20"/>
    </row>
    <row r="782" spans="1:38" ht="13.5" customHeight="1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  <c r="AF782" s="20"/>
      <c r="AG782" s="20"/>
      <c r="AH782" s="20"/>
      <c r="AI782" s="20"/>
      <c r="AJ782" s="20"/>
      <c r="AK782" s="20"/>
      <c r="AL782" s="20"/>
    </row>
    <row r="783" spans="1:38" ht="13.5" customHeight="1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  <c r="AF783" s="20"/>
      <c r="AG783" s="20"/>
      <c r="AH783" s="20"/>
      <c r="AI783" s="20"/>
      <c r="AJ783" s="20"/>
      <c r="AK783" s="20"/>
      <c r="AL783" s="20"/>
    </row>
    <row r="784" spans="1:38" ht="13.5" customHeight="1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  <c r="AE784" s="20"/>
      <c r="AF784" s="20"/>
      <c r="AG784" s="20"/>
      <c r="AH784" s="20"/>
      <c r="AI784" s="20"/>
      <c r="AJ784" s="20"/>
      <c r="AK784" s="20"/>
      <c r="AL784" s="20"/>
    </row>
    <row r="785" spans="1:38" ht="13.5" customHeight="1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  <c r="AE785" s="20"/>
      <c r="AF785" s="20"/>
      <c r="AG785" s="20"/>
      <c r="AH785" s="20"/>
      <c r="AI785" s="20"/>
      <c r="AJ785" s="20"/>
      <c r="AK785" s="20"/>
      <c r="AL785" s="20"/>
    </row>
    <row r="786" spans="1:38" ht="13.5" customHeight="1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0"/>
      <c r="AF786" s="20"/>
      <c r="AG786" s="20"/>
      <c r="AH786" s="20"/>
      <c r="AI786" s="20"/>
      <c r="AJ786" s="20"/>
      <c r="AK786" s="20"/>
      <c r="AL786" s="20"/>
    </row>
    <row r="787" spans="1:38" ht="13.5" customHeight="1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0"/>
      <c r="AF787" s="20"/>
      <c r="AG787" s="20"/>
      <c r="AH787" s="20"/>
      <c r="AI787" s="20"/>
      <c r="AJ787" s="20"/>
      <c r="AK787" s="20"/>
      <c r="AL787" s="20"/>
    </row>
    <row r="788" spans="1:38" ht="13.5" customHeight="1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  <c r="AF788" s="20"/>
      <c r="AG788" s="20"/>
      <c r="AH788" s="20"/>
      <c r="AI788" s="20"/>
      <c r="AJ788" s="20"/>
      <c r="AK788" s="20"/>
      <c r="AL788" s="20"/>
    </row>
    <row r="789" spans="1:38" ht="13.5" customHeight="1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  <c r="AF789" s="20"/>
      <c r="AG789" s="20"/>
      <c r="AH789" s="20"/>
      <c r="AI789" s="20"/>
      <c r="AJ789" s="20"/>
      <c r="AK789" s="20"/>
      <c r="AL789" s="20"/>
    </row>
    <row r="790" spans="1:38" ht="13.5" customHeight="1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  <c r="AF790" s="20"/>
      <c r="AG790" s="20"/>
      <c r="AH790" s="20"/>
      <c r="AI790" s="20"/>
      <c r="AJ790" s="20"/>
      <c r="AK790" s="20"/>
      <c r="AL790" s="20"/>
    </row>
    <row r="791" spans="1:38" ht="13.5" customHeight="1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  <c r="AF791" s="20"/>
      <c r="AG791" s="20"/>
      <c r="AH791" s="20"/>
      <c r="AI791" s="20"/>
      <c r="AJ791" s="20"/>
      <c r="AK791" s="20"/>
      <c r="AL791" s="20"/>
    </row>
    <row r="792" spans="1:38" ht="13.5" customHeight="1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  <c r="AE792" s="20"/>
      <c r="AF792" s="20"/>
      <c r="AG792" s="20"/>
      <c r="AH792" s="20"/>
      <c r="AI792" s="20"/>
      <c r="AJ792" s="20"/>
      <c r="AK792" s="20"/>
      <c r="AL792" s="20"/>
    </row>
    <row r="793" spans="1:38" ht="13.5" customHeight="1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  <c r="AE793" s="20"/>
      <c r="AF793" s="20"/>
      <c r="AG793" s="20"/>
      <c r="AH793" s="20"/>
      <c r="AI793" s="20"/>
      <c r="AJ793" s="20"/>
      <c r="AK793" s="20"/>
      <c r="AL793" s="20"/>
    </row>
    <row r="794" spans="1:38" ht="13.5" customHeight="1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  <c r="AF794" s="20"/>
      <c r="AG794" s="20"/>
      <c r="AH794" s="20"/>
      <c r="AI794" s="20"/>
      <c r="AJ794" s="20"/>
      <c r="AK794" s="20"/>
      <c r="AL794" s="20"/>
    </row>
    <row r="795" spans="1:38" ht="13.5" customHeight="1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  <c r="AF795" s="20"/>
      <c r="AG795" s="20"/>
      <c r="AH795" s="20"/>
      <c r="AI795" s="20"/>
      <c r="AJ795" s="20"/>
      <c r="AK795" s="20"/>
      <c r="AL795" s="20"/>
    </row>
    <row r="796" spans="1:38" ht="13.5" customHeight="1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  <c r="AE796" s="20"/>
      <c r="AF796" s="20"/>
      <c r="AG796" s="20"/>
      <c r="AH796" s="20"/>
      <c r="AI796" s="20"/>
      <c r="AJ796" s="20"/>
      <c r="AK796" s="20"/>
      <c r="AL796" s="20"/>
    </row>
    <row r="797" spans="1:38" ht="13.5" customHeight="1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  <c r="AF797" s="20"/>
      <c r="AG797" s="20"/>
      <c r="AH797" s="20"/>
      <c r="AI797" s="20"/>
      <c r="AJ797" s="20"/>
      <c r="AK797" s="20"/>
      <c r="AL797" s="20"/>
    </row>
    <row r="798" spans="1:38" ht="13.5" customHeight="1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0"/>
      <c r="AF798" s="20"/>
      <c r="AG798" s="20"/>
      <c r="AH798" s="20"/>
      <c r="AI798" s="20"/>
      <c r="AJ798" s="20"/>
      <c r="AK798" s="20"/>
      <c r="AL798" s="20"/>
    </row>
    <row r="799" spans="1:38" ht="13.5" customHeight="1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0"/>
      <c r="AF799" s="20"/>
      <c r="AG799" s="20"/>
      <c r="AH799" s="20"/>
      <c r="AI799" s="20"/>
      <c r="AJ799" s="20"/>
      <c r="AK799" s="20"/>
      <c r="AL799" s="20"/>
    </row>
    <row r="800" spans="1:38" ht="13.5" customHeight="1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0"/>
      <c r="AF800" s="20"/>
      <c r="AG800" s="20"/>
      <c r="AH800" s="20"/>
      <c r="AI800" s="20"/>
      <c r="AJ800" s="20"/>
      <c r="AK800" s="20"/>
      <c r="AL800" s="20"/>
    </row>
    <row r="801" spans="1:38" ht="13.5" customHeight="1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AE801" s="20"/>
      <c r="AF801" s="20"/>
      <c r="AG801" s="20"/>
      <c r="AH801" s="20"/>
      <c r="AI801" s="20"/>
      <c r="AJ801" s="20"/>
      <c r="AK801" s="20"/>
      <c r="AL801" s="20"/>
    </row>
    <row r="802" spans="1:38" ht="13.5" customHeight="1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AE802" s="20"/>
      <c r="AF802" s="20"/>
      <c r="AG802" s="20"/>
      <c r="AH802" s="20"/>
      <c r="AI802" s="20"/>
      <c r="AJ802" s="20"/>
      <c r="AK802" s="20"/>
      <c r="AL802" s="20"/>
    </row>
    <row r="803" spans="1:38" ht="13.5" customHeight="1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0"/>
      <c r="AF803" s="20"/>
      <c r="AG803" s="20"/>
      <c r="AH803" s="20"/>
      <c r="AI803" s="20"/>
      <c r="AJ803" s="20"/>
      <c r="AK803" s="20"/>
      <c r="AL803" s="20"/>
    </row>
    <row r="804" spans="1:38" ht="13.5" customHeight="1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  <c r="AF804" s="20"/>
      <c r="AG804" s="20"/>
      <c r="AH804" s="20"/>
      <c r="AI804" s="20"/>
      <c r="AJ804" s="20"/>
      <c r="AK804" s="20"/>
      <c r="AL804" s="20"/>
    </row>
    <row r="805" spans="1:38" ht="13.5" customHeight="1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  <c r="AF805" s="20"/>
      <c r="AG805" s="20"/>
      <c r="AH805" s="20"/>
      <c r="AI805" s="20"/>
      <c r="AJ805" s="20"/>
      <c r="AK805" s="20"/>
      <c r="AL805" s="20"/>
    </row>
    <row r="806" spans="1:38" ht="13.5" customHeight="1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  <c r="AF806" s="20"/>
      <c r="AG806" s="20"/>
      <c r="AH806" s="20"/>
      <c r="AI806" s="20"/>
      <c r="AJ806" s="20"/>
      <c r="AK806" s="20"/>
      <c r="AL806" s="20"/>
    </row>
    <row r="807" spans="1:38" ht="13.5" customHeight="1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  <c r="AF807" s="20"/>
      <c r="AG807" s="20"/>
      <c r="AH807" s="20"/>
      <c r="AI807" s="20"/>
      <c r="AJ807" s="20"/>
      <c r="AK807" s="20"/>
      <c r="AL807" s="20"/>
    </row>
    <row r="808" spans="1:38" ht="13.5" customHeight="1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0"/>
      <c r="AF808" s="20"/>
      <c r="AG808" s="20"/>
      <c r="AH808" s="20"/>
      <c r="AI808" s="20"/>
      <c r="AJ808" s="20"/>
      <c r="AK808" s="20"/>
      <c r="AL808" s="20"/>
    </row>
    <row r="809" spans="1:38" ht="13.5" customHeight="1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  <c r="AE809" s="20"/>
      <c r="AF809" s="20"/>
      <c r="AG809" s="20"/>
      <c r="AH809" s="20"/>
      <c r="AI809" s="20"/>
      <c r="AJ809" s="20"/>
      <c r="AK809" s="20"/>
      <c r="AL809" s="20"/>
    </row>
    <row r="810" spans="1:38" ht="13.5" customHeight="1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  <c r="AE810" s="20"/>
      <c r="AF810" s="20"/>
      <c r="AG810" s="20"/>
      <c r="AH810" s="20"/>
      <c r="AI810" s="20"/>
      <c r="AJ810" s="20"/>
      <c r="AK810" s="20"/>
      <c r="AL810" s="20"/>
    </row>
    <row r="811" spans="1:38" ht="13.5" customHeight="1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  <c r="AE811" s="20"/>
      <c r="AF811" s="20"/>
      <c r="AG811" s="20"/>
      <c r="AH811" s="20"/>
      <c r="AI811" s="20"/>
      <c r="AJ811" s="20"/>
      <c r="AK811" s="20"/>
      <c r="AL811" s="20"/>
    </row>
    <row r="812" spans="1:38" ht="13.5" customHeight="1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  <c r="AF812" s="20"/>
      <c r="AG812" s="20"/>
      <c r="AH812" s="20"/>
      <c r="AI812" s="20"/>
      <c r="AJ812" s="20"/>
      <c r="AK812" s="20"/>
      <c r="AL812" s="20"/>
    </row>
    <row r="813" spans="1:38" ht="13.5" customHeight="1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  <c r="AF813" s="20"/>
      <c r="AG813" s="20"/>
      <c r="AH813" s="20"/>
      <c r="AI813" s="20"/>
      <c r="AJ813" s="20"/>
      <c r="AK813" s="20"/>
      <c r="AL813" s="20"/>
    </row>
    <row r="814" spans="1:38" ht="13.5" customHeight="1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  <c r="AE814" s="20"/>
      <c r="AF814" s="20"/>
      <c r="AG814" s="20"/>
      <c r="AH814" s="20"/>
      <c r="AI814" s="20"/>
      <c r="AJ814" s="20"/>
      <c r="AK814" s="20"/>
      <c r="AL814" s="20"/>
    </row>
    <row r="815" spans="1:38" ht="13.5" customHeight="1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  <c r="AE815" s="20"/>
      <c r="AF815" s="20"/>
      <c r="AG815" s="20"/>
      <c r="AH815" s="20"/>
      <c r="AI815" s="20"/>
      <c r="AJ815" s="20"/>
      <c r="AK815" s="20"/>
      <c r="AL815" s="20"/>
    </row>
    <row r="816" spans="1:38" ht="13.5" customHeight="1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0"/>
      <c r="AF816" s="20"/>
      <c r="AG816" s="20"/>
      <c r="AH816" s="20"/>
      <c r="AI816" s="20"/>
      <c r="AJ816" s="20"/>
      <c r="AK816" s="20"/>
      <c r="AL816" s="20"/>
    </row>
    <row r="817" spans="1:38" ht="13.5" customHeight="1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  <c r="AE817" s="20"/>
      <c r="AF817" s="20"/>
      <c r="AG817" s="20"/>
      <c r="AH817" s="20"/>
      <c r="AI817" s="20"/>
      <c r="AJ817" s="20"/>
      <c r="AK817" s="20"/>
      <c r="AL817" s="20"/>
    </row>
    <row r="818" spans="1:38" ht="13.5" customHeight="1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  <c r="AE818" s="20"/>
      <c r="AF818" s="20"/>
      <c r="AG818" s="20"/>
      <c r="AH818" s="20"/>
      <c r="AI818" s="20"/>
      <c r="AJ818" s="20"/>
      <c r="AK818" s="20"/>
      <c r="AL818" s="20"/>
    </row>
    <row r="819" spans="1:38" ht="13.5" customHeight="1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  <c r="AF819" s="20"/>
      <c r="AG819" s="20"/>
      <c r="AH819" s="20"/>
      <c r="AI819" s="20"/>
      <c r="AJ819" s="20"/>
      <c r="AK819" s="20"/>
      <c r="AL819" s="20"/>
    </row>
    <row r="820" spans="1:38" ht="13.5" customHeight="1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AE820" s="20"/>
      <c r="AF820" s="20"/>
      <c r="AG820" s="20"/>
      <c r="AH820" s="20"/>
      <c r="AI820" s="20"/>
      <c r="AJ820" s="20"/>
      <c r="AK820" s="20"/>
      <c r="AL820" s="20"/>
    </row>
    <row r="821" spans="1:38" ht="13.5" customHeight="1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  <c r="AF821" s="20"/>
      <c r="AG821" s="20"/>
      <c r="AH821" s="20"/>
      <c r="AI821" s="20"/>
      <c r="AJ821" s="20"/>
      <c r="AK821" s="20"/>
      <c r="AL821" s="20"/>
    </row>
    <row r="822" spans="1:38" ht="13.5" customHeight="1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AE822" s="20"/>
      <c r="AF822" s="20"/>
      <c r="AG822" s="20"/>
      <c r="AH822" s="20"/>
      <c r="AI822" s="20"/>
      <c r="AJ822" s="20"/>
      <c r="AK822" s="20"/>
      <c r="AL822" s="20"/>
    </row>
    <row r="823" spans="1:38" ht="13.5" customHeight="1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  <c r="AE823" s="20"/>
      <c r="AF823" s="20"/>
      <c r="AG823" s="20"/>
      <c r="AH823" s="20"/>
      <c r="AI823" s="20"/>
      <c r="AJ823" s="20"/>
      <c r="AK823" s="20"/>
      <c r="AL823" s="20"/>
    </row>
    <row r="824" spans="1:38" ht="13.5" customHeight="1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  <c r="AE824" s="20"/>
      <c r="AF824" s="20"/>
      <c r="AG824" s="20"/>
      <c r="AH824" s="20"/>
      <c r="AI824" s="20"/>
      <c r="AJ824" s="20"/>
      <c r="AK824" s="20"/>
      <c r="AL824" s="20"/>
    </row>
    <row r="825" spans="1:38" ht="13.5" customHeight="1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AE825" s="20"/>
      <c r="AF825" s="20"/>
      <c r="AG825" s="20"/>
      <c r="AH825" s="20"/>
      <c r="AI825" s="20"/>
      <c r="AJ825" s="20"/>
      <c r="AK825" s="20"/>
      <c r="AL825" s="20"/>
    </row>
    <row r="826" spans="1:38" ht="13.5" customHeight="1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  <c r="AE826" s="20"/>
      <c r="AF826" s="20"/>
      <c r="AG826" s="20"/>
      <c r="AH826" s="20"/>
      <c r="AI826" s="20"/>
      <c r="AJ826" s="20"/>
      <c r="AK826" s="20"/>
      <c r="AL826" s="20"/>
    </row>
    <row r="827" spans="1:38" ht="13.5" customHeight="1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0"/>
      <c r="AB827" s="20"/>
      <c r="AC827" s="20"/>
      <c r="AD827" s="20"/>
      <c r="AE827" s="20"/>
      <c r="AF827" s="20"/>
      <c r="AG827" s="20"/>
      <c r="AH827" s="20"/>
      <c r="AI827" s="20"/>
      <c r="AJ827" s="20"/>
      <c r="AK827" s="20"/>
      <c r="AL827" s="20"/>
    </row>
    <row r="828" spans="1:38" ht="13.5" customHeight="1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0"/>
      <c r="AB828" s="20"/>
      <c r="AC828" s="20"/>
      <c r="AD828" s="20"/>
      <c r="AE828" s="20"/>
      <c r="AF828" s="20"/>
      <c r="AG828" s="20"/>
      <c r="AH828" s="20"/>
      <c r="AI828" s="20"/>
      <c r="AJ828" s="20"/>
      <c r="AK828" s="20"/>
      <c r="AL828" s="20"/>
    </row>
    <row r="829" spans="1:38" ht="13.5" customHeight="1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  <c r="AB829" s="20"/>
      <c r="AC829" s="20"/>
      <c r="AD829" s="20"/>
      <c r="AE829" s="20"/>
      <c r="AF829" s="20"/>
      <c r="AG829" s="20"/>
      <c r="AH829" s="20"/>
      <c r="AI829" s="20"/>
      <c r="AJ829" s="20"/>
      <c r="AK829" s="20"/>
      <c r="AL829" s="20"/>
    </row>
    <row r="830" spans="1:38" ht="13.5" customHeight="1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AB830" s="20"/>
      <c r="AC830" s="20"/>
      <c r="AD830" s="20"/>
      <c r="AE830" s="20"/>
      <c r="AF830" s="20"/>
      <c r="AG830" s="20"/>
      <c r="AH830" s="20"/>
      <c r="AI830" s="20"/>
      <c r="AJ830" s="20"/>
      <c r="AK830" s="20"/>
      <c r="AL830" s="20"/>
    </row>
    <row r="831" spans="1:38" ht="13.5" customHeight="1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0"/>
      <c r="AB831" s="20"/>
      <c r="AC831" s="20"/>
      <c r="AD831" s="20"/>
      <c r="AE831" s="20"/>
      <c r="AF831" s="20"/>
      <c r="AG831" s="20"/>
      <c r="AH831" s="20"/>
      <c r="AI831" s="20"/>
      <c r="AJ831" s="20"/>
      <c r="AK831" s="20"/>
      <c r="AL831" s="20"/>
    </row>
    <row r="832" spans="1:38" ht="13.5" customHeight="1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  <c r="AA832" s="20"/>
      <c r="AB832" s="20"/>
      <c r="AC832" s="20"/>
      <c r="AD832" s="20"/>
      <c r="AE832" s="20"/>
      <c r="AF832" s="20"/>
      <c r="AG832" s="20"/>
      <c r="AH832" s="20"/>
      <c r="AI832" s="20"/>
      <c r="AJ832" s="20"/>
      <c r="AK832" s="20"/>
      <c r="AL832" s="20"/>
    </row>
    <row r="833" spans="1:38" ht="13.5" customHeight="1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  <c r="AB833" s="20"/>
      <c r="AC833" s="20"/>
      <c r="AD833" s="20"/>
      <c r="AE833" s="20"/>
      <c r="AF833" s="20"/>
      <c r="AG833" s="20"/>
      <c r="AH833" s="20"/>
      <c r="AI833" s="20"/>
      <c r="AJ833" s="20"/>
      <c r="AK833" s="20"/>
      <c r="AL833" s="20"/>
    </row>
    <row r="834" spans="1:38" ht="13.5" customHeight="1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AA834" s="20"/>
      <c r="AB834" s="20"/>
      <c r="AC834" s="20"/>
      <c r="AD834" s="20"/>
      <c r="AE834" s="20"/>
      <c r="AF834" s="20"/>
      <c r="AG834" s="20"/>
      <c r="AH834" s="20"/>
      <c r="AI834" s="20"/>
      <c r="AJ834" s="20"/>
      <c r="AK834" s="20"/>
      <c r="AL834" s="20"/>
    </row>
    <row r="835" spans="1:38" ht="13.5" customHeight="1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  <c r="AE835" s="20"/>
      <c r="AF835" s="20"/>
      <c r="AG835" s="20"/>
      <c r="AH835" s="20"/>
      <c r="AI835" s="20"/>
      <c r="AJ835" s="20"/>
      <c r="AK835" s="20"/>
      <c r="AL835" s="20"/>
    </row>
    <row r="836" spans="1:38" ht="13.5" customHeight="1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  <c r="AC836" s="20"/>
      <c r="AD836" s="20"/>
      <c r="AE836" s="20"/>
      <c r="AF836" s="20"/>
      <c r="AG836" s="20"/>
      <c r="AH836" s="20"/>
      <c r="AI836" s="20"/>
      <c r="AJ836" s="20"/>
      <c r="AK836" s="20"/>
      <c r="AL836" s="20"/>
    </row>
    <row r="837" spans="1:38" ht="13.5" customHeight="1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  <c r="AC837" s="20"/>
      <c r="AD837" s="20"/>
      <c r="AE837" s="20"/>
      <c r="AF837" s="20"/>
      <c r="AG837" s="20"/>
      <c r="AH837" s="20"/>
      <c r="AI837" s="20"/>
      <c r="AJ837" s="20"/>
      <c r="AK837" s="20"/>
      <c r="AL837" s="20"/>
    </row>
    <row r="838" spans="1:38" ht="13.5" customHeight="1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AB838" s="20"/>
      <c r="AC838" s="20"/>
      <c r="AD838" s="20"/>
      <c r="AE838" s="20"/>
      <c r="AF838" s="20"/>
      <c r="AG838" s="20"/>
      <c r="AH838" s="20"/>
      <c r="AI838" s="20"/>
      <c r="AJ838" s="20"/>
      <c r="AK838" s="20"/>
      <c r="AL838" s="20"/>
    </row>
    <row r="839" spans="1:38" ht="13.5" customHeight="1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  <c r="AE839" s="20"/>
      <c r="AF839" s="20"/>
      <c r="AG839" s="20"/>
      <c r="AH839" s="20"/>
      <c r="AI839" s="20"/>
      <c r="AJ839" s="20"/>
      <c r="AK839" s="20"/>
      <c r="AL839" s="20"/>
    </row>
    <row r="840" spans="1:38" ht="13.5" customHeight="1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AB840" s="20"/>
      <c r="AC840" s="20"/>
      <c r="AD840" s="20"/>
      <c r="AE840" s="20"/>
      <c r="AF840" s="20"/>
      <c r="AG840" s="20"/>
      <c r="AH840" s="20"/>
      <c r="AI840" s="20"/>
      <c r="AJ840" s="20"/>
      <c r="AK840" s="20"/>
      <c r="AL840" s="20"/>
    </row>
    <row r="841" spans="1:38" ht="13.5" customHeight="1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AB841" s="20"/>
      <c r="AC841" s="20"/>
      <c r="AD841" s="20"/>
      <c r="AE841" s="20"/>
      <c r="AF841" s="20"/>
      <c r="AG841" s="20"/>
      <c r="AH841" s="20"/>
      <c r="AI841" s="20"/>
      <c r="AJ841" s="20"/>
      <c r="AK841" s="20"/>
      <c r="AL841" s="20"/>
    </row>
    <row r="842" spans="1:38" ht="13.5" customHeight="1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  <c r="AB842" s="20"/>
      <c r="AC842" s="20"/>
      <c r="AD842" s="20"/>
      <c r="AE842" s="20"/>
      <c r="AF842" s="20"/>
      <c r="AG842" s="20"/>
      <c r="AH842" s="20"/>
      <c r="AI842" s="20"/>
      <c r="AJ842" s="20"/>
      <c r="AK842" s="20"/>
      <c r="AL842" s="20"/>
    </row>
    <row r="843" spans="1:38" ht="13.5" customHeight="1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  <c r="AE843" s="20"/>
      <c r="AF843" s="20"/>
      <c r="AG843" s="20"/>
      <c r="AH843" s="20"/>
      <c r="AI843" s="20"/>
      <c r="AJ843" s="20"/>
      <c r="AK843" s="20"/>
      <c r="AL843" s="20"/>
    </row>
    <row r="844" spans="1:38" ht="13.5" customHeight="1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AB844" s="20"/>
      <c r="AC844" s="20"/>
      <c r="AD844" s="20"/>
      <c r="AE844" s="20"/>
      <c r="AF844" s="20"/>
      <c r="AG844" s="20"/>
      <c r="AH844" s="20"/>
      <c r="AI844" s="20"/>
      <c r="AJ844" s="20"/>
      <c r="AK844" s="20"/>
      <c r="AL844" s="20"/>
    </row>
    <row r="845" spans="1:38" ht="13.5" customHeight="1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AB845" s="20"/>
      <c r="AC845" s="20"/>
      <c r="AD845" s="20"/>
      <c r="AE845" s="20"/>
      <c r="AF845" s="20"/>
      <c r="AG845" s="20"/>
      <c r="AH845" s="20"/>
      <c r="AI845" s="20"/>
      <c r="AJ845" s="20"/>
      <c r="AK845" s="20"/>
      <c r="AL845" s="20"/>
    </row>
    <row r="846" spans="1:38" ht="13.5" customHeight="1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  <c r="AB846" s="20"/>
      <c r="AC846" s="20"/>
      <c r="AD846" s="20"/>
      <c r="AE846" s="20"/>
      <c r="AF846" s="20"/>
      <c r="AG846" s="20"/>
      <c r="AH846" s="20"/>
      <c r="AI846" s="20"/>
      <c r="AJ846" s="20"/>
      <c r="AK846" s="20"/>
      <c r="AL846" s="20"/>
    </row>
    <row r="847" spans="1:38" ht="13.5" customHeight="1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  <c r="AA847" s="20"/>
      <c r="AB847" s="20"/>
      <c r="AC847" s="20"/>
      <c r="AD847" s="20"/>
      <c r="AE847" s="20"/>
      <c r="AF847" s="20"/>
      <c r="AG847" s="20"/>
      <c r="AH847" s="20"/>
      <c r="AI847" s="20"/>
      <c r="AJ847" s="20"/>
      <c r="AK847" s="20"/>
      <c r="AL847" s="20"/>
    </row>
    <row r="848" spans="1:38" ht="13.5" customHeight="1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0"/>
      <c r="AB848" s="20"/>
      <c r="AC848" s="20"/>
      <c r="AD848" s="20"/>
      <c r="AE848" s="20"/>
      <c r="AF848" s="20"/>
      <c r="AG848" s="20"/>
      <c r="AH848" s="20"/>
      <c r="AI848" s="20"/>
      <c r="AJ848" s="20"/>
      <c r="AK848" s="20"/>
      <c r="AL848" s="20"/>
    </row>
    <row r="849" spans="1:38" ht="13.5" customHeight="1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  <c r="AB849" s="20"/>
      <c r="AC849" s="20"/>
      <c r="AD849" s="20"/>
      <c r="AE849" s="20"/>
      <c r="AF849" s="20"/>
      <c r="AG849" s="20"/>
      <c r="AH849" s="20"/>
      <c r="AI849" s="20"/>
      <c r="AJ849" s="20"/>
      <c r="AK849" s="20"/>
      <c r="AL849" s="20"/>
    </row>
    <row r="850" spans="1:38" ht="13.5" customHeight="1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  <c r="AA850" s="20"/>
      <c r="AB850" s="20"/>
      <c r="AC850" s="20"/>
      <c r="AD850" s="20"/>
      <c r="AE850" s="20"/>
      <c r="AF850" s="20"/>
      <c r="AG850" s="20"/>
      <c r="AH850" s="20"/>
      <c r="AI850" s="20"/>
      <c r="AJ850" s="20"/>
      <c r="AK850" s="20"/>
      <c r="AL850" s="20"/>
    </row>
    <row r="851" spans="1:38" ht="13.5" customHeight="1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  <c r="AA851" s="20"/>
      <c r="AB851" s="20"/>
      <c r="AC851" s="20"/>
      <c r="AD851" s="20"/>
      <c r="AE851" s="20"/>
      <c r="AF851" s="20"/>
      <c r="AG851" s="20"/>
      <c r="AH851" s="20"/>
      <c r="AI851" s="20"/>
      <c r="AJ851" s="20"/>
      <c r="AK851" s="20"/>
      <c r="AL851" s="20"/>
    </row>
    <row r="852" spans="1:38" ht="13.5" customHeight="1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  <c r="AA852" s="20"/>
      <c r="AB852" s="20"/>
      <c r="AC852" s="20"/>
      <c r="AD852" s="20"/>
      <c r="AE852" s="20"/>
      <c r="AF852" s="20"/>
      <c r="AG852" s="20"/>
      <c r="AH852" s="20"/>
      <c r="AI852" s="20"/>
      <c r="AJ852" s="20"/>
      <c r="AK852" s="20"/>
      <c r="AL852" s="20"/>
    </row>
    <row r="853" spans="1:38" ht="13.5" customHeight="1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0"/>
      <c r="AB853" s="20"/>
      <c r="AC853" s="20"/>
      <c r="AD853" s="20"/>
      <c r="AE853" s="20"/>
      <c r="AF853" s="20"/>
      <c r="AG853" s="20"/>
      <c r="AH853" s="20"/>
      <c r="AI853" s="20"/>
      <c r="AJ853" s="20"/>
      <c r="AK853" s="20"/>
      <c r="AL853" s="20"/>
    </row>
    <row r="854" spans="1:38" ht="13.5" customHeight="1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  <c r="AE854" s="20"/>
      <c r="AF854" s="20"/>
      <c r="AG854" s="20"/>
      <c r="AH854" s="20"/>
      <c r="AI854" s="20"/>
      <c r="AJ854" s="20"/>
      <c r="AK854" s="20"/>
      <c r="AL854" s="20"/>
    </row>
    <row r="855" spans="1:38" ht="13.5" customHeight="1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AB855" s="20"/>
      <c r="AC855" s="20"/>
      <c r="AD855" s="20"/>
      <c r="AE855" s="20"/>
      <c r="AF855" s="20"/>
      <c r="AG855" s="20"/>
      <c r="AH855" s="20"/>
      <c r="AI855" s="20"/>
      <c r="AJ855" s="20"/>
      <c r="AK855" s="20"/>
      <c r="AL855" s="20"/>
    </row>
    <row r="856" spans="1:38" ht="13.5" customHeight="1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AB856" s="20"/>
      <c r="AC856" s="20"/>
      <c r="AD856" s="20"/>
      <c r="AE856" s="20"/>
      <c r="AF856" s="20"/>
      <c r="AG856" s="20"/>
      <c r="AH856" s="20"/>
      <c r="AI856" s="20"/>
      <c r="AJ856" s="20"/>
      <c r="AK856" s="20"/>
      <c r="AL856" s="20"/>
    </row>
    <row r="857" spans="1:38" ht="13.5" customHeight="1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AB857" s="20"/>
      <c r="AC857" s="20"/>
      <c r="AD857" s="20"/>
      <c r="AE857" s="20"/>
      <c r="AF857" s="20"/>
      <c r="AG857" s="20"/>
      <c r="AH857" s="20"/>
      <c r="AI857" s="20"/>
      <c r="AJ857" s="20"/>
      <c r="AK857" s="20"/>
      <c r="AL857" s="20"/>
    </row>
    <row r="858" spans="1:38" ht="13.5" customHeight="1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AB858" s="20"/>
      <c r="AC858" s="20"/>
      <c r="AD858" s="20"/>
      <c r="AE858" s="20"/>
      <c r="AF858" s="20"/>
      <c r="AG858" s="20"/>
      <c r="AH858" s="20"/>
      <c r="AI858" s="20"/>
      <c r="AJ858" s="20"/>
      <c r="AK858" s="20"/>
      <c r="AL858" s="20"/>
    </row>
    <row r="859" spans="1:38" ht="13.5" customHeight="1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AD859" s="20"/>
      <c r="AE859" s="20"/>
      <c r="AF859" s="20"/>
      <c r="AG859" s="20"/>
      <c r="AH859" s="20"/>
      <c r="AI859" s="20"/>
      <c r="AJ859" s="20"/>
      <c r="AK859" s="20"/>
      <c r="AL859" s="20"/>
    </row>
    <row r="860" spans="1:38" ht="13.5" customHeight="1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  <c r="AB860" s="20"/>
      <c r="AC860" s="20"/>
      <c r="AD860" s="20"/>
      <c r="AE860" s="20"/>
      <c r="AF860" s="20"/>
      <c r="AG860" s="20"/>
      <c r="AH860" s="20"/>
      <c r="AI860" s="20"/>
      <c r="AJ860" s="20"/>
      <c r="AK860" s="20"/>
      <c r="AL860" s="20"/>
    </row>
    <row r="861" spans="1:38" ht="13.5" customHeight="1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  <c r="AC861" s="20"/>
      <c r="AD861" s="20"/>
      <c r="AE861" s="20"/>
      <c r="AF861" s="20"/>
      <c r="AG861" s="20"/>
      <c r="AH861" s="20"/>
      <c r="AI861" s="20"/>
      <c r="AJ861" s="20"/>
      <c r="AK861" s="20"/>
      <c r="AL861" s="20"/>
    </row>
    <row r="862" spans="1:38" ht="13.5" customHeight="1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  <c r="AB862" s="20"/>
      <c r="AC862" s="20"/>
      <c r="AD862" s="20"/>
      <c r="AE862" s="20"/>
      <c r="AF862" s="20"/>
      <c r="AG862" s="20"/>
      <c r="AH862" s="20"/>
      <c r="AI862" s="20"/>
      <c r="AJ862" s="20"/>
      <c r="AK862" s="20"/>
      <c r="AL862" s="20"/>
    </row>
    <row r="863" spans="1:38" ht="13.5" customHeight="1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AB863" s="20"/>
      <c r="AC863" s="20"/>
      <c r="AD863" s="20"/>
      <c r="AE863" s="20"/>
      <c r="AF863" s="20"/>
      <c r="AG863" s="20"/>
      <c r="AH863" s="20"/>
      <c r="AI863" s="20"/>
      <c r="AJ863" s="20"/>
      <c r="AK863" s="20"/>
      <c r="AL863" s="20"/>
    </row>
    <row r="864" spans="1:38" ht="13.5" customHeight="1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AA864" s="20"/>
      <c r="AB864" s="20"/>
      <c r="AC864" s="20"/>
      <c r="AD864" s="20"/>
      <c r="AE864" s="20"/>
      <c r="AF864" s="20"/>
      <c r="AG864" s="20"/>
      <c r="AH864" s="20"/>
      <c r="AI864" s="20"/>
      <c r="AJ864" s="20"/>
      <c r="AK864" s="20"/>
      <c r="AL864" s="20"/>
    </row>
    <row r="865" spans="1:38" ht="13.5" customHeight="1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  <c r="AB865" s="20"/>
      <c r="AC865" s="20"/>
      <c r="AD865" s="20"/>
      <c r="AE865" s="20"/>
      <c r="AF865" s="20"/>
      <c r="AG865" s="20"/>
      <c r="AH865" s="20"/>
      <c r="AI865" s="20"/>
      <c r="AJ865" s="20"/>
      <c r="AK865" s="20"/>
      <c r="AL865" s="20"/>
    </row>
    <row r="866" spans="1:38" ht="13.5" customHeight="1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  <c r="AA866" s="20"/>
      <c r="AB866" s="20"/>
      <c r="AC866" s="20"/>
      <c r="AD866" s="20"/>
      <c r="AE866" s="20"/>
      <c r="AF866" s="20"/>
      <c r="AG866" s="20"/>
      <c r="AH866" s="20"/>
      <c r="AI866" s="20"/>
      <c r="AJ866" s="20"/>
      <c r="AK866" s="20"/>
      <c r="AL866" s="20"/>
    </row>
    <row r="867" spans="1:38" ht="13.5" customHeight="1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AA867" s="20"/>
      <c r="AB867" s="20"/>
      <c r="AC867" s="20"/>
      <c r="AD867" s="20"/>
      <c r="AE867" s="20"/>
      <c r="AF867" s="20"/>
      <c r="AG867" s="20"/>
      <c r="AH867" s="20"/>
      <c r="AI867" s="20"/>
      <c r="AJ867" s="20"/>
      <c r="AK867" s="20"/>
      <c r="AL867" s="20"/>
    </row>
    <row r="868" spans="1:38" ht="13.5" customHeight="1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  <c r="AA868" s="20"/>
      <c r="AB868" s="20"/>
      <c r="AC868" s="20"/>
      <c r="AD868" s="20"/>
      <c r="AE868" s="20"/>
      <c r="AF868" s="20"/>
      <c r="AG868" s="20"/>
      <c r="AH868" s="20"/>
      <c r="AI868" s="20"/>
      <c r="AJ868" s="20"/>
      <c r="AK868" s="20"/>
      <c r="AL868" s="20"/>
    </row>
    <row r="869" spans="1:38" ht="13.5" customHeight="1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  <c r="AA869" s="20"/>
      <c r="AB869" s="20"/>
      <c r="AC869" s="20"/>
      <c r="AD869" s="20"/>
      <c r="AE869" s="20"/>
      <c r="AF869" s="20"/>
      <c r="AG869" s="20"/>
      <c r="AH869" s="20"/>
      <c r="AI869" s="20"/>
      <c r="AJ869" s="20"/>
      <c r="AK869" s="20"/>
      <c r="AL869" s="20"/>
    </row>
    <row r="870" spans="1:38" ht="13.5" customHeight="1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  <c r="AA870" s="20"/>
      <c r="AB870" s="20"/>
      <c r="AC870" s="20"/>
      <c r="AD870" s="20"/>
      <c r="AE870" s="20"/>
      <c r="AF870" s="20"/>
      <c r="AG870" s="20"/>
      <c r="AH870" s="20"/>
      <c r="AI870" s="20"/>
      <c r="AJ870" s="20"/>
      <c r="AK870" s="20"/>
      <c r="AL870" s="20"/>
    </row>
    <row r="871" spans="1:38" ht="13.5" customHeight="1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  <c r="AA871" s="20"/>
      <c r="AB871" s="20"/>
      <c r="AC871" s="20"/>
      <c r="AD871" s="20"/>
      <c r="AE871" s="20"/>
      <c r="AF871" s="20"/>
      <c r="AG871" s="20"/>
      <c r="AH871" s="20"/>
      <c r="AI871" s="20"/>
      <c r="AJ871" s="20"/>
      <c r="AK871" s="20"/>
      <c r="AL871" s="20"/>
    </row>
    <row r="872" spans="1:38" ht="13.5" customHeight="1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  <c r="AB872" s="20"/>
      <c r="AC872" s="20"/>
      <c r="AD872" s="20"/>
      <c r="AE872" s="20"/>
      <c r="AF872" s="20"/>
      <c r="AG872" s="20"/>
      <c r="AH872" s="20"/>
      <c r="AI872" s="20"/>
      <c r="AJ872" s="20"/>
      <c r="AK872" s="20"/>
      <c r="AL872" s="20"/>
    </row>
    <row r="873" spans="1:38" ht="13.5" customHeight="1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  <c r="AB873" s="20"/>
      <c r="AC873" s="20"/>
      <c r="AD873" s="20"/>
      <c r="AE873" s="20"/>
      <c r="AF873" s="20"/>
      <c r="AG873" s="20"/>
      <c r="AH873" s="20"/>
      <c r="AI873" s="20"/>
      <c r="AJ873" s="20"/>
      <c r="AK873" s="20"/>
      <c r="AL873" s="20"/>
    </row>
    <row r="874" spans="1:38" ht="13.5" customHeight="1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AB874" s="20"/>
      <c r="AC874" s="20"/>
      <c r="AD874" s="20"/>
      <c r="AE874" s="20"/>
      <c r="AF874" s="20"/>
      <c r="AG874" s="20"/>
      <c r="AH874" s="20"/>
      <c r="AI874" s="20"/>
      <c r="AJ874" s="20"/>
      <c r="AK874" s="20"/>
      <c r="AL874" s="20"/>
    </row>
    <row r="875" spans="1:38" ht="13.5" customHeight="1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AB875" s="20"/>
      <c r="AC875" s="20"/>
      <c r="AD875" s="20"/>
      <c r="AE875" s="20"/>
      <c r="AF875" s="20"/>
      <c r="AG875" s="20"/>
      <c r="AH875" s="20"/>
      <c r="AI875" s="20"/>
      <c r="AJ875" s="20"/>
      <c r="AK875" s="20"/>
      <c r="AL875" s="20"/>
    </row>
    <row r="876" spans="1:38" ht="13.5" customHeight="1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AD876" s="20"/>
      <c r="AE876" s="20"/>
      <c r="AF876" s="20"/>
      <c r="AG876" s="20"/>
      <c r="AH876" s="20"/>
      <c r="AI876" s="20"/>
      <c r="AJ876" s="20"/>
      <c r="AK876" s="20"/>
      <c r="AL876" s="20"/>
    </row>
    <row r="877" spans="1:38" ht="13.5" customHeight="1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  <c r="AC877" s="20"/>
      <c r="AD877" s="20"/>
      <c r="AE877" s="20"/>
      <c r="AF877" s="20"/>
      <c r="AG877" s="20"/>
      <c r="AH877" s="20"/>
      <c r="AI877" s="20"/>
      <c r="AJ877" s="20"/>
      <c r="AK877" s="20"/>
      <c r="AL877" s="20"/>
    </row>
    <row r="878" spans="1:38" ht="13.5" customHeight="1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  <c r="AE878" s="20"/>
      <c r="AF878" s="20"/>
      <c r="AG878" s="20"/>
      <c r="AH878" s="20"/>
      <c r="AI878" s="20"/>
      <c r="AJ878" s="20"/>
      <c r="AK878" s="20"/>
      <c r="AL878" s="20"/>
    </row>
    <row r="879" spans="1:38" ht="13.5" customHeight="1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AD879" s="20"/>
      <c r="AE879" s="20"/>
      <c r="AF879" s="20"/>
      <c r="AG879" s="20"/>
      <c r="AH879" s="20"/>
      <c r="AI879" s="20"/>
      <c r="AJ879" s="20"/>
      <c r="AK879" s="20"/>
      <c r="AL879" s="20"/>
    </row>
    <row r="880" spans="1:38" ht="13.5" customHeight="1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AD880" s="20"/>
      <c r="AE880" s="20"/>
      <c r="AF880" s="20"/>
      <c r="AG880" s="20"/>
      <c r="AH880" s="20"/>
      <c r="AI880" s="20"/>
      <c r="AJ880" s="20"/>
      <c r="AK880" s="20"/>
      <c r="AL880" s="20"/>
    </row>
    <row r="881" spans="1:38" ht="13.5" customHeight="1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AD881" s="20"/>
      <c r="AE881" s="20"/>
      <c r="AF881" s="20"/>
      <c r="AG881" s="20"/>
      <c r="AH881" s="20"/>
      <c r="AI881" s="20"/>
      <c r="AJ881" s="20"/>
      <c r="AK881" s="20"/>
      <c r="AL881" s="20"/>
    </row>
    <row r="882" spans="1:38" ht="13.5" customHeight="1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0"/>
      <c r="AB882" s="20"/>
      <c r="AC882" s="20"/>
      <c r="AD882" s="20"/>
      <c r="AE882" s="20"/>
      <c r="AF882" s="20"/>
      <c r="AG882" s="20"/>
      <c r="AH882" s="20"/>
      <c r="AI882" s="20"/>
      <c r="AJ882" s="20"/>
      <c r="AK882" s="20"/>
      <c r="AL882" s="20"/>
    </row>
    <row r="883" spans="1:38" ht="13.5" customHeight="1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  <c r="AA883" s="20"/>
      <c r="AB883" s="20"/>
      <c r="AC883" s="20"/>
      <c r="AD883" s="20"/>
      <c r="AE883" s="20"/>
      <c r="AF883" s="20"/>
      <c r="AG883" s="20"/>
      <c r="AH883" s="20"/>
      <c r="AI883" s="20"/>
      <c r="AJ883" s="20"/>
      <c r="AK883" s="20"/>
      <c r="AL883" s="20"/>
    </row>
    <row r="884" spans="1:38" ht="13.5" customHeight="1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0"/>
      <c r="AB884" s="20"/>
      <c r="AC884" s="20"/>
      <c r="AD884" s="20"/>
      <c r="AE884" s="20"/>
      <c r="AF884" s="20"/>
      <c r="AG884" s="20"/>
      <c r="AH884" s="20"/>
      <c r="AI884" s="20"/>
      <c r="AJ884" s="20"/>
      <c r="AK884" s="20"/>
      <c r="AL884" s="20"/>
    </row>
    <row r="885" spans="1:38" ht="13.5" customHeight="1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  <c r="AB885" s="20"/>
      <c r="AC885" s="20"/>
      <c r="AD885" s="20"/>
      <c r="AE885" s="20"/>
      <c r="AF885" s="20"/>
      <c r="AG885" s="20"/>
      <c r="AH885" s="20"/>
      <c r="AI885" s="20"/>
      <c r="AJ885" s="20"/>
      <c r="AK885" s="20"/>
      <c r="AL885" s="20"/>
    </row>
    <row r="886" spans="1:38" ht="13.5" customHeight="1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  <c r="AA886" s="20"/>
      <c r="AB886" s="20"/>
      <c r="AC886" s="20"/>
      <c r="AD886" s="20"/>
      <c r="AE886" s="20"/>
      <c r="AF886" s="20"/>
      <c r="AG886" s="20"/>
      <c r="AH886" s="20"/>
      <c r="AI886" s="20"/>
      <c r="AJ886" s="20"/>
      <c r="AK886" s="20"/>
      <c r="AL886" s="20"/>
    </row>
    <row r="887" spans="1:38" ht="13.5" customHeight="1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  <c r="AA887" s="20"/>
      <c r="AB887" s="20"/>
      <c r="AC887" s="20"/>
      <c r="AD887" s="20"/>
      <c r="AE887" s="20"/>
      <c r="AF887" s="20"/>
      <c r="AG887" s="20"/>
      <c r="AH887" s="20"/>
      <c r="AI887" s="20"/>
      <c r="AJ887" s="20"/>
      <c r="AK887" s="20"/>
      <c r="AL887" s="20"/>
    </row>
    <row r="888" spans="1:38" ht="13.5" customHeight="1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  <c r="AA888" s="20"/>
      <c r="AB888" s="20"/>
      <c r="AC888" s="20"/>
      <c r="AD888" s="20"/>
      <c r="AE888" s="20"/>
      <c r="AF888" s="20"/>
      <c r="AG888" s="20"/>
      <c r="AH888" s="20"/>
      <c r="AI888" s="20"/>
      <c r="AJ888" s="20"/>
      <c r="AK888" s="20"/>
      <c r="AL888" s="20"/>
    </row>
    <row r="889" spans="1:38" ht="13.5" customHeight="1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  <c r="AA889" s="20"/>
      <c r="AB889" s="20"/>
      <c r="AC889" s="20"/>
      <c r="AD889" s="20"/>
      <c r="AE889" s="20"/>
      <c r="AF889" s="20"/>
      <c r="AG889" s="20"/>
      <c r="AH889" s="20"/>
      <c r="AI889" s="20"/>
      <c r="AJ889" s="20"/>
      <c r="AK889" s="20"/>
      <c r="AL889" s="20"/>
    </row>
    <row r="890" spans="1:38" ht="13.5" customHeight="1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  <c r="AA890" s="20"/>
      <c r="AB890" s="20"/>
      <c r="AC890" s="20"/>
      <c r="AD890" s="20"/>
      <c r="AE890" s="20"/>
      <c r="AF890" s="20"/>
      <c r="AG890" s="20"/>
      <c r="AH890" s="20"/>
      <c r="AI890" s="20"/>
      <c r="AJ890" s="20"/>
      <c r="AK890" s="20"/>
      <c r="AL890" s="20"/>
    </row>
    <row r="891" spans="1:38" ht="13.5" customHeight="1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  <c r="AA891" s="20"/>
      <c r="AB891" s="20"/>
      <c r="AC891" s="20"/>
      <c r="AD891" s="20"/>
      <c r="AE891" s="20"/>
      <c r="AF891" s="20"/>
      <c r="AG891" s="20"/>
      <c r="AH891" s="20"/>
      <c r="AI891" s="20"/>
      <c r="AJ891" s="20"/>
      <c r="AK891" s="20"/>
      <c r="AL891" s="20"/>
    </row>
    <row r="892" spans="1:38" ht="13.5" customHeight="1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AA892" s="20"/>
      <c r="AB892" s="20"/>
      <c r="AC892" s="20"/>
      <c r="AD892" s="20"/>
      <c r="AE892" s="20"/>
      <c r="AF892" s="20"/>
      <c r="AG892" s="20"/>
      <c r="AH892" s="20"/>
      <c r="AI892" s="20"/>
      <c r="AJ892" s="20"/>
      <c r="AK892" s="20"/>
      <c r="AL892" s="20"/>
    </row>
    <row r="893" spans="1:38" ht="13.5" customHeight="1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  <c r="AA893" s="20"/>
      <c r="AB893" s="20"/>
      <c r="AC893" s="20"/>
      <c r="AD893" s="20"/>
      <c r="AE893" s="20"/>
      <c r="AF893" s="20"/>
      <c r="AG893" s="20"/>
      <c r="AH893" s="20"/>
      <c r="AI893" s="20"/>
      <c r="AJ893" s="20"/>
      <c r="AK893" s="20"/>
      <c r="AL893" s="20"/>
    </row>
    <row r="894" spans="1:38" ht="13.5" customHeight="1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AA894" s="20"/>
      <c r="AB894" s="20"/>
      <c r="AC894" s="20"/>
      <c r="AD894" s="20"/>
      <c r="AE894" s="20"/>
      <c r="AF894" s="20"/>
      <c r="AG894" s="20"/>
      <c r="AH894" s="20"/>
      <c r="AI894" s="20"/>
      <c r="AJ894" s="20"/>
      <c r="AK894" s="20"/>
      <c r="AL894" s="20"/>
    </row>
    <row r="895" spans="1:38" ht="13.5" customHeight="1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  <c r="AB895" s="20"/>
      <c r="AC895" s="20"/>
      <c r="AD895" s="20"/>
      <c r="AE895" s="20"/>
      <c r="AF895" s="20"/>
      <c r="AG895" s="20"/>
      <c r="AH895" s="20"/>
      <c r="AI895" s="20"/>
      <c r="AJ895" s="20"/>
      <c r="AK895" s="20"/>
      <c r="AL895" s="20"/>
    </row>
    <row r="896" spans="1:38" ht="13.5" customHeight="1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  <c r="AB896" s="20"/>
      <c r="AC896" s="20"/>
      <c r="AD896" s="20"/>
      <c r="AE896" s="20"/>
      <c r="AF896" s="20"/>
      <c r="AG896" s="20"/>
      <c r="AH896" s="20"/>
      <c r="AI896" s="20"/>
      <c r="AJ896" s="20"/>
      <c r="AK896" s="20"/>
      <c r="AL896" s="20"/>
    </row>
    <row r="897" spans="1:38" ht="13.5" customHeight="1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  <c r="AB897" s="20"/>
      <c r="AC897" s="20"/>
      <c r="AD897" s="20"/>
      <c r="AE897" s="20"/>
      <c r="AF897" s="20"/>
      <c r="AG897" s="20"/>
      <c r="AH897" s="20"/>
      <c r="AI897" s="20"/>
      <c r="AJ897" s="20"/>
      <c r="AK897" s="20"/>
      <c r="AL897" s="20"/>
    </row>
    <row r="898" spans="1:38" ht="13.5" customHeight="1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0"/>
      <c r="AB898" s="20"/>
      <c r="AC898" s="20"/>
      <c r="AD898" s="20"/>
      <c r="AE898" s="20"/>
      <c r="AF898" s="20"/>
      <c r="AG898" s="20"/>
      <c r="AH898" s="20"/>
      <c r="AI898" s="20"/>
      <c r="AJ898" s="20"/>
      <c r="AK898" s="20"/>
      <c r="AL898" s="20"/>
    </row>
    <row r="899" spans="1:38" ht="13.5" customHeight="1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AA899" s="20"/>
      <c r="AB899" s="20"/>
      <c r="AC899" s="20"/>
      <c r="AD899" s="20"/>
      <c r="AE899" s="20"/>
      <c r="AF899" s="20"/>
      <c r="AG899" s="20"/>
      <c r="AH899" s="20"/>
      <c r="AI899" s="20"/>
      <c r="AJ899" s="20"/>
      <c r="AK899" s="20"/>
      <c r="AL899" s="20"/>
    </row>
    <row r="900" spans="1:38" ht="13.5" customHeight="1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  <c r="AA900" s="20"/>
      <c r="AB900" s="20"/>
      <c r="AC900" s="20"/>
      <c r="AD900" s="20"/>
      <c r="AE900" s="20"/>
      <c r="AF900" s="20"/>
      <c r="AG900" s="20"/>
      <c r="AH900" s="20"/>
      <c r="AI900" s="20"/>
      <c r="AJ900" s="20"/>
      <c r="AK900" s="20"/>
      <c r="AL900" s="20"/>
    </row>
    <row r="901" spans="1:38" ht="13.5" customHeight="1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  <c r="AA901" s="20"/>
      <c r="AB901" s="20"/>
      <c r="AC901" s="20"/>
      <c r="AD901" s="20"/>
      <c r="AE901" s="20"/>
      <c r="AF901" s="20"/>
      <c r="AG901" s="20"/>
      <c r="AH901" s="20"/>
      <c r="AI901" s="20"/>
      <c r="AJ901" s="20"/>
      <c r="AK901" s="20"/>
      <c r="AL901" s="20"/>
    </row>
    <row r="902" spans="1:38" ht="13.5" customHeight="1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  <c r="AA902" s="20"/>
      <c r="AB902" s="20"/>
      <c r="AC902" s="20"/>
      <c r="AD902" s="20"/>
      <c r="AE902" s="20"/>
      <c r="AF902" s="20"/>
      <c r="AG902" s="20"/>
      <c r="AH902" s="20"/>
      <c r="AI902" s="20"/>
      <c r="AJ902" s="20"/>
      <c r="AK902" s="20"/>
      <c r="AL902" s="20"/>
    </row>
    <row r="903" spans="1:38" ht="13.5" customHeight="1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  <c r="AA903" s="20"/>
      <c r="AB903" s="20"/>
      <c r="AC903" s="20"/>
      <c r="AD903" s="20"/>
      <c r="AE903" s="20"/>
      <c r="AF903" s="20"/>
      <c r="AG903" s="20"/>
      <c r="AH903" s="20"/>
      <c r="AI903" s="20"/>
      <c r="AJ903" s="20"/>
      <c r="AK903" s="20"/>
      <c r="AL903" s="20"/>
    </row>
    <row r="904" spans="1:38" ht="13.5" customHeight="1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  <c r="AA904" s="20"/>
      <c r="AB904" s="20"/>
      <c r="AC904" s="20"/>
      <c r="AD904" s="20"/>
      <c r="AE904" s="20"/>
      <c r="AF904" s="20"/>
      <c r="AG904" s="20"/>
      <c r="AH904" s="20"/>
      <c r="AI904" s="20"/>
      <c r="AJ904" s="20"/>
      <c r="AK904" s="20"/>
      <c r="AL904" s="20"/>
    </row>
    <row r="905" spans="1:38" ht="13.5" customHeight="1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  <c r="AA905" s="20"/>
      <c r="AB905" s="20"/>
      <c r="AC905" s="20"/>
      <c r="AD905" s="20"/>
      <c r="AE905" s="20"/>
      <c r="AF905" s="20"/>
      <c r="AG905" s="20"/>
      <c r="AH905" s="20"/>
      <c r="AI905" s="20"/>
      <c r="AJ905" s="20"/>
      <c r="AK905" s="20"/>
      <c r="AL905" s="20"/>
    </row>
    <row r="906" spans="1:38" ht="13.5" customHeight="1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  <c r="AA906" s="20"/>
      <c r="AB906" s="20"/>
      <c r="AC906" s="20"/>
      <c r="AD906" s="20"/>
      <c r="AE906" s="20"/>
      <c r="AF906" s="20"/>
      <c r="AG906" s="20"/>
      <c r="AH906" s="20"/>
      <c r="AI906" s="20"/>
      <c r="AJ906" s="20"/>
      <c r="AK906" s="20"/>
      <c r="AL906" s="20"/>
    </row>
    <row r="907" spans="1:38" ht="13.5" customHeight="1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  <c r="AA907" s="20"/>
      <c r="AB907" s="20"/>
      <c r="AC907" s="20"/>
      <c r="AD907" s="20"/>
      <c r="AE907" s="20"/>
      <c r="AF907" s="20"/>
      <c r="AG907" s="20"/>
      <c r="AH907" s="20"/>
      <c r="AI907" s="20"/>
      <c r="AJ907" s="20"/>
      <c r="AK907" s="20"/>
      <c r="AL907" s="20"/>
    </row>
    <row r="908" spans="1:38" ht="13.5" customHeight="1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  <c r="AA908" s="20"/>
      <c r="AB908" s="20"/>
      <c r="AC908" s="20"/>
      <c r="AD908" s="20"/>
      <c r="AE908" s="20"/>
      <c r="AF908" s="20"/>
      <c r="AG908" s="20"/>
      <c r="AH908" s="20"/>
      <c r="AI908" s="20"/>
      <c r="AJ908" s="20"/>
      <c r="AK908" s="20"/>
      <c r="AL908" s="20"/>
    </row>
    <row r="909" spans="1:38" ht="13.5" customHeight="1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  <c r="AB909" s="20"/>
      <c r="AC909" s="20"/>
      <c r="AD909" s="20"/>
      <c r="AE909" s="20"/>
      <c r="AF909" s="20"/>
      <c r="AG909" s="20"/>
      <c r="AH909" s="20"/>
      <c r="AI909" s="20"/>
      <c r="AJ909" s="20"/>
      <c r="AK909" s="20"/>
      <c r="AL909" s="20"/>
    </row>
    <row r="910" spans="1:38" ht="13.5" customHeight="1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  <c r="AA910" s="20"/>
      <c r="AB910" s="20"/>
      <c r="AC910" s="20"/>
      <c r="AD910" s="20"/>
      <c r="AE910" s="20"/>
      <c r="AF910" s="20"/>
      <c r="AG910" s="20"/>
      <c r="AH910" s="20"/>
      <c r="AI910" s="20"/>
      <c r="AJ910" s="20"/>
      <c r="AK910" s="20"/>
      <c r="AL910" s="20"/>
    </row>
    <row r="911" spans="1:38" ht="13.5" customHeight="1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  <c r="AB911" s="20"/>
      <c r="AC911" s="20"/>
      <c r="AD911" s="20"/>
      <c r="AE911" s="20"/>
      <c r="AF911" s="20"/>
      <c r="AG911" s="20"/>
      <c r="AH911" s="20"/>
      <c r="AI911" s="20"/>
      <c r="AJ911" s="20"/>
      <c r="AK911" s="20"/>
      <c r="AL911" s="20"/>
    </row>
    <row r="912" spans="1:38" ht="13.5" customHeight="1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  <c r="AA912" s="20"/>
      <c r="AB912" s="20"/>
      <c r="AC912" s="20"/>
      <c r="AD912" s="20"/>
      <c r="AE912" s="20"/>
      <c r="AF912" s="20"/>
      <c r="AG912" s="20"/>
      <c r="AH912" s="20"/>
      <c r="AI912" s="20"/>
      <c r="AJ912" s="20"/>
      <c r="AK912" s="20"/>
      <c r="AL912" s="20"/>
    </row>
    <row r="913" spans="1:38" ht="13.5" customHeight="1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  <c r="AA913" s="20"/>
      <c r="AB913" s="20"/>
      <c r="AC913" s="20"/>
      <c r="AD913" s="20"/>
      <c r="AE913" s="20"/>
      <c r="AF913" s="20"/>
      <c r="AG913" s="20"/>
      <c r="AH913" s="20"/>
      <c r="AI913" s="20"/>
      <c r="AJ913" s="20"/>
      <c r="AK913" s="20"/>
      <c r="AL913" s="20"/>
    </row>
    <row r="914" spans="1:38" ht="13.5" customHeight="1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  <c r="AA914" s="20"/>
      <c r="AB914" s="20"/>
      <c r="AC914" s="20"/>
      <c r="AD914" s="20"/>
      <c r="AE914" s="20"/>
      <c r="AF914" s="20"/>
      <c r="AG914" s="20"/>
      <c r="AH914" s="20"/>
      <c r="AI914" s="20"/>
      <c r="AJ914" s="20"/>
      <c r="AK914" s="20"/>
      <c r="AL914" s="20"/>
    </row>
    <row r="915" spans="1:38" ht="13.5" customHeight="1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  <c r="AB915" s="20"/>
      <c r="AC915" s="20"/>
      <c r="AD915" s="20"/>
      <c r="AE915" s="20"/>
      <c r="AF915" s="20"/>
      <c r="AG915" s="20"/>
      <c r="AH915" s="20"/>
      <c r="AI915" s="20"/>
      <c r="AJ915" s="20"/>
      <c r="AK915" s="20"/>
      <c r="AL915" s="20"/>
    </row>
    <row r="916" spans="1:38" ht="13.5" customHeight="1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  <c r="AA916" s="20"/>
      <c r="AB916" s="20"/>
      <c r="AC916" s="20"/>
      <c r="AD916" s="20"/>
      <c r="AE916" s="20"/>
      <c r="AF916" s="20"/>
      <c r="AG916" s="20"/>
      <c r="AH916" s="20"/>
      <c r="AI916" s="20"/>
      <c r="AJ916" s="20"/>
      <c r="AK916" s="20"/>
      <c r="AL916" s="20"/>
    </row>
    <row r="917" spans="1:38" ht="13.5" customHeight="1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  <c r="AA917" s="20"/>
      <c r="AB917" s="20"/>
      <c r="AC917" s="20"/>
      <c r="AD917" s="20"/>
      <c r="AE917" s="20"/>
      <c r="AF917" s="20"/>
      <c r="AG917" s="20"/>
      <c r="AH917" s="20"/>
      <c r="AI917" s="20"/>
      <c r="AJ917" s="20"/>
      <c r="AK917" s="20"/>
      <c r="AL917" s="20"/>
    </row>
    <row r="918" spans="1:38" ht="13.5" customHeight="1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  <c r="AA918" s="20"/>
      <c r="AB918" s="20"/>
      <c r="AC918" s="20"/>
      <c r="AD918" s="20"/>
      <c r="AE918" s="20"/>
      <c r="AF918" s="20"/>
      <c r="AG918" s="20"/>
      <c r="AH918" s="20"/>
      <c r="AI918" s="20"/>
      <c r="AJ918" s="20"/>
      <c r="AK918" s="20"/>
      <c r="AL918" s="20"/>
    </row>
    <row r="919" spans="1:38" ht="13.5" customHeight="1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  <c r="AA919" s="20"/>
      <c r="AB919" s="20"/>
      <c r="AC919" s="20"/>
      <c r="AD919" s="20"/>
      <c r="AE919" s="20"/>
      <c r="AF919" s="20"/>
      <c r="AG919" s="20"/>
      <c r="AH919" s="20"/>
      <c r="AI919" s="20"/>
      <c r="AJ919" s="20"/>
      <c r="AK919" s="20"/>
      <c r="AL919" s="20"/>
    </row>
    <row r="920" spans="1:38" ht="13.5" customHeight="1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  <c r="AA920" s="20"/>
      <c r="AB920" s="20"/>
      <c r="AC920" s="20"/>
      <c r="AD920" s="20"/>
      <c r="AE920" s="20"/>
      <c r="AF920" s="20"/>
      <c r="AG920" s="20"/>
      <c r="AH920" s="20"/>
      <c r="AI920" s="20"/>
      <c r="AJ920" s="20"/>
      <c r="AK920" s="20"/>
      <c r="AL920" s="20"/>
    </row>
    <row r="921" spans="1:38" ht="13.5" customHeight="1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  <c r="AA921" s="20"/>
      <c r="AB921" s="20"/>
      <c r="AC921" s="20"/>
      <c r="AD921" s="20"/>
      <c r="AE921" s="20"/>
      <c r="AF921" s="20"/>
      <c r="AG921" s="20"/>
      <c r="AH921" s="20"/>
      <c r="AI921" s="20"/>
      <c r="AJ921" s="20"/>
      <c r="AK921" s="20"/>
      <c r="AL921" s="20"/>
    </row>
    <row r="922" spans="1:38" ht="13.5" customHeight="1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  <c r="AA922" s="20"/>
      <c r="AB922" s="20"/>
      <c r="AC922" s="20"/>
      <c r="AD922" s="20"/>
      <c r="AE922" s="20"/>
      <c r="AF922" s="20"/>
      <c r="AG922" s="20"/>
      <c r="AH922" s="20"/>
      <c r="AI922" s="20"/>
      <c r="AJ922" s="20"/>
      <c r="AK922" s="20"/>
      <c r="AL922" s="20"/>
    </row>
    <row r="923" spans="1:38" ht="13.5" customHeight="1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  <c r="AA923" s="20"/>
      <c r="AB923" s="20"/>
      <c r="AC923" s="20"/>
      <c r="AD923" s="20"/>
      <c r="AE923" s="20"/>
      <c r="AF923" s="20"/>
      <c r="AG923" s="20"/>
      <c r="AH923" s="20"/>
      <c r="AI923" s="20"/>
      <c r="AJ923" s="20"/>
      <c r="AK923" s="20"/>
      <c r="AL923" s="20"/>
    </row>
    <row r="924" spans="1:38" ht="13.5" customHeight="1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  <c r="AA924" s="20"/>
      <c r="AB924" s="20"/>
      <c r="AC924" s="20"/>
      <c r="AD924" s="20"/>
      <c r="AE924" s="20"/>
      <c r="AF924" s="20"/>
      <c r="AG924" s="20"/>
      <c r="AH924" s="20"/>
      <c r="AI924" s="20"/>
      <c r="AJ924" s="20"/>
      <c r="AK924" s="20"/>
      <c r="AL924" s="20"/>
    </row>
    <row r="925" spans="1:38" ht="13.5" customHeight="1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  <c r="AA925" s="20"/>
      <c r="AB925" s="20"/>
      <c r="AC925" s="20"/>
      <c r="AD925" s="20"/>
      <c r="AE925" s="20"/>
      <c r="AF925" s="20"/>
      <c r="AG925" s="20"/>
      <c r="AH925" s="20"/>
      <c r="AI925" s="20"/>
      <c r="AJ925" s="20"/>
      <c r="AK925" s="20"/>
      <c r="AL925" s="20"/>
    </row>
    <row r="926" spans="1:38" ht="13.5" customHeight="1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  <c r="AA926" s="20"/>
      <c r="AB926" s="20"/>
      <c r="AC926" s="20"/>
      <c r="AD926" s="20"/>
      <c r="AE926" s="20"/>
      <c r="AF926" s="20"/>
      <c r="AG926" s="20"/>
      <c r="AH926" s="20"/>
      <c r="AI926" s="20"/>
      <c r="AJ926" s="20"/>
      <c r="AK926" s="20"/>
      <c r="AL926" s="20"/>
    </row>
    <row r="927" spans="1:38" ht="13.5" customHeight="1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  <c r="AA927" s="20"/>
      <c r="AB927" s="20"/>
      <c r="AC927" s="20"/>
      <c r="AD927" s="20"/>
      <c r="AE927" s="20"/>
      <c r="AF927" s="20"/>
      <c r="AG927" s="20"/>
      <c r="AH927" s="20"/>
      <c r="AI927" s="20"/>
      <c r="AJ927" s="20"/>
      <c r="AK927" s="20"/>
      <c r="AL927" s="20"/>
    </row>
    <row r="928" spans="1:38" ht="13.5" customHeight="1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AA928" s="20"/>
      <c r="AB928" s="20"/>
      <c r="AC928" s="20"/>
      <c r="AD928" s="20"/>
      <c r="AE928" s="20"/>
      <c r="AF928" s="20"/>
      <c r="AG928" s="20"/>
      <c r="AH928" s="20"/>
      <c r="AI928" s="20"/>
      <c r="AJ928" s="20"/>
      <c r="AK928" s="20"/>
      <c r="AL928" s="20"/>
    </row>
    <row r="929" spans="1:38" ht="13.5" customHeight="1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  <c r="AA929" s="20"/>
      <c r="AB929" s="20"/>
      <c r="AC929" s="20"/>
      <c r="AD929" s="20"/>
      <c r="AE929" s="20"/>
      <c r="AF929" s="20"/>
      <c r="AG929" s="20"/>
      <c r="AH929" s="20"/>
      <c r="AI929" s="20"/>
      <c r="AJ929" s="20"/>
      <c r="AK929" s="20"/>
      <c r="AL929" s="20"/>
    </row>
    <row r="930" spans="1:38" ht="13.5" customHeight="1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  <c r="AB930" s="20"/>
      <c r="AC930" s="20"/>
      <c r="AD930" s="20"/>
      <c r="AE930" s="20"/>
      <c r="AF930" s="20"/>
      <c r="AG930" s="20"/>
      <c r="AH930" s="20"/>
      <c r="AI930" s="20"/>
      <c r="AJ930" s="20"/>
      <c r="AK930" s="20"/>
      <c r="AL930" s="20"/>
    </row>
    <row r="931" spans="1:38" ht="13.5" customHeight="1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  <c r="AB931" s="20"/>
      <c r="AC931" s="20"/>
      <c r="AD931" s="20"/>
      <c r="AE931" s="20"/>
      <c r="AF931" s="20"/>
      <c r="AG931" s="20"/>
      <c r="AH931" s="20"/>
      <c r="AI931" s="20"/>
      <c r="AJ931" s="20"/>
      <c r="AK931" s="20"/>
      <c r="AL931" s="20"/>
    </row>
    <row r="932" spans="1:38" ht="13.5" customHeight="1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  <c r="AB932" s="20"/>
      <c r="AC932" s="20"/>
      <c r="AD932" s="20"/>
      <c r="AE932" s="20"/>
      <c r="AF932" s="20"/>
      <c r="AG932" s="20"/>
      <c r="AH932" s="20"/>
      <c r="AI932" s="20"/>
      <c r="AJ932" s="20"/>
      <c r="AK932" s="20"/>
      <c r="AL932" s="20"/>
    </row>
    <row r="933" spans="1:38" ht="13.5" customHeight="1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  <c r="AA933" s="20"/>
      <c r="AB933" s="20"/>
      <c r="AC933" s="20"/>
      <c r="AD933" s="20"/>
      <c r="AE933" s="20"/>
      <c r="AF933" s="20"/>
      <c r="AG933" s="20"/>
      <c r="AH933" s="20"/>
      <c r="AI933" s="20"/>
      <c r="AJ933" s="20"/>
      <c r="AK933" s="20"/>
      <c r="AL933" s="20"/>
    </row>
    <row r="934" spans="1:38" ht="13.5" customHeight="1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AA934" s="20"/>
      <c r="AB934" s="20"/>
      <c r="AC934" s="20"/>
      <c r="AD934" s="20"/>
      <c r="AE934" s="20"/>
      <c r="AF934" s="20"/>
      <c r="AG934" s="20"/>
      <c r="AH934" s="20"/>
      <c r="AI934" s="20"/>
      <c r="AJ934" s="20"/>
      <c r="AK934" s="20"/>
      <c r="AL934" s="20"/>
    </row>
    <row r="935" spans="1:38" ht="13.5" customHeight="1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  <c r="AA935" s="20"/>
      <c r="AB935" s="20"/>
      <c r="AC935" s="20"/>
      <c r="AD935" s="20"/>
      <c r="AE935" s="20"/>
      <c r="AF935" s="20"/>
      <c r="AG935" s="20"/>
      <c r="AH935" s="20"/>
      <c r="AI935" s="20"/>
      <c r="AJ935" s="20"/>
      <c r="AK935" s="20"/>
      <c r="AL935" s="20"/>
    </row>
    <row r="936" spans="1:38" ht="13.5" customHeight="1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  <c r="AA936" s="20"/>
      <c r="AB936" s="20"/>
      <c r="AC936" s="20"/>
      <c r="AD936" s="20"/>
      <c r="AE936" s="20"/>
      <c r="AF936" s="20"/>
      <c r="AG936" s="20"/>
      <c r="AH936" s="20"/>
      <c r="AI936" s="20"/>
      <c r="AJ936" s="20"/>
      <c r="AK936" s="20"/>
      <c r="AL936" s="20"/>
    </row>
    <row r="937" spans="1:38" ht="13.5" customHeight="1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  <c r="AA937" s="20"/>
      <c r="AB937" s="20"/>
      <c r="AC937" s="20"/>
      <c r="AD937" s="20"/>
      <c r="AE937" s="20"/>
      <c r="AF937" s="20"/>
      <c r="AG937" s="20"/>
      <c r="AH937" s="20"/>
      <c r="AI937" s="20"/>
      <c r="AJ937" s="20"/>
      <c r="AK937" s="20"/>
      <c r="AL937" s="20"/>
    </row>
    <row r="938" spans="1:38" ht="13.5" customHeight="1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  <c r="AA938" s="20"/>
      <c r="AB938" s="20"/>
      <c r="AC938" s="20"/>
      <c r="AD938" s="20"/>
      <c r="AE938" s="20"/>
      <c r="AF938" s="20"/>
      <c r="AG938" s="20"/>
      <c r="AH938" s="20"/>
      <c r="AI938" s="20"/>
      <c r="AJ938" s="20"/>
      <c r="AK938" s="20"/>
      <c r="AL938" s="20"/>
    </row>
    <row r="939" spans="1:38" ht="13.5" customHeight="1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  <c r="AA939" s="20"/>
      <c r="AB939" s="20"/>
      <c r="AC939" s="20"/>
      <c r="AD939" s="20"/>
      <c r="AE939" s="20"/>
      <c r="AF939" s="20"/>
      <c r="AG939" s="20"/>
      <c r="AH939" s="20"/>
      <c r="AI939" s="20"/>
      <c r="AJ939" s="20"/>
      <c r="AK939" s="20"/>
      <c r="AL939" s="20"/>
    </row>
    <row r="940" spans="1:38" ht="13.5" customHeight="1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  <c r="AA940" s="20"/>
      <c r="AB940" s="20"/>
      <c r="AC940" s="20"/>
      <c r="AD940" s="20"/>
      <c r="AE940" s="20"/>
      <c r="AF940" s="20"/>
      <c r="AG940" s="20"/>
      <c r="AH940" s="20"/>
      <c r="AI940" s="20"/>
      <c r="AJ940" s="20"/>
      <c r="AK940" s="20"/>
      <c r="AL940" s="20"/>
    </row>
    <row r="941" spans="1:38" ht="13.5" customHeight="1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  <c r="AA941" s="20"/>
      <c r="AB941" s="20"/>
      <c r="AC941" s="20"/>
      <c r="AD941" s="20"/>
      <c r="AE941" s="20"/>
      <c r="AF941" s="20"/>
      <c r="AG941" s="20"/>
      <c r="AH941" s="20"/>
      <c r="AI941" s="20"/>
      <c r="AJ941" s="20"/>
      <c r="AK941" s="20"/>
      <c r="AL941" s="20"/>
    </row>
    <row r="942" spans="1:38" ht="13.5" customHeight="1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  <c r="AA942" s="20"/>
      <c r="AB942" s="20"/>
      <c r="AC942" s="20"/>
      <c r="AD942" s="20"/>
      <c r="AE942" s="20"/>
      <c r="AF942" s="20"/>
      <c r="AG942" s="20"/>
      <c r="AH942" s="20"/>
      <c r="AI942" s="20"/>
      <c r="AJ942" s="20"/>
      <c r="AK942" s="20"/>
      <c r="AL942" s="20"/>
    </row>
    <row r="943" spans="1:38" ht="13.5" customHeight="1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  <c r="AA943" s="20"/>
      <c r="AB943" s="20"/>
      <c r="AC943" s="20"/>
      <c r="AD943" s="20"/>
      <c r="AE943" s="20"/>
      <c r="AF943" s="20"/>
      <c r="AG943" s="20"/>
      <c r="AH943" s="20"/>
      <c r="AI943" s="20"/>
      <c r="AJ943" s="20"/>
      <c r="AK943" s="20"/>
      <c r="AL943" s="20"/>
    </row>
    <row r="944" spans="1:38" ht="13.5" customHeight="1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  <c r="AA944" s="20"/>
      <c r="AB944" s="20"/>
      <c r="AC944" s="20"/>
      <c r="AD944" s="20"/>
      <c r="AE944" s="20"/>
      <c r="AF944" s="20"/>
      <c r="AG944" s="20"/>
      <c r="AH944" s="20"/>
      <c r="AI944" s="20"/>
      <c r="AJ944" s="20"/>
      <c r="AK944" s="20"/>
      <c r="AL944" s="20"/>
    </row>
    <row r="945" spans="1:38" ht="13.5" customHeight="1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  <c r="AA945" s="20"/>
      <c r="AB945" s="20"/>
      <c r="AC945" s="20"/>
      <c r="AD945" s="20"/>
      <c r="AE945" s="20"/>
      <c r="AF945" s="20"/>
      <c r="AG945" s="20"/>
      <c r="AH945" s="20"/>
      <c r="AI945" s="20"/>
      <c r="AJ945" s="20"/>
      <c r="AK945" s="20"/>
      <c r="AL945" s="20"/>
    </row>
    <row r="946" spans="1:38" ht="13.5" customHeight="1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  <c r="AA946" s="20"/>
      <c r="AB946" s="20"/>
      <c r="AC946" s="20"/>
      <c r="AD946" s="20"/>
      <c r="AE946" s="20"/>
      <c r="AF946" s="20"/>
      <c r="AG946" s="20"/>
      <c r="AH946" s="20"/>
      <c r="AI946" s="20"/>
      <c r="AJ946" s="20"/>
      <c r="AK946" s="20"/>
      <c r="AL946" s="20"/>
    </row>
    <row r="947" spans="1:38" ht="13.5" customHeight="1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  <c r="AA947" s="20"/>
      <c r="AB947" s="20"/>
      <c r="AC947" s="20"/>
      <c r="AD947" s="20"/>
      <c r="AE947" s="20"/>
      <c r="AF947" s="20"/>
      <c r="AG947" s="20"/>
      <c r="AH947" s="20"/>
      <c r="AI947" s="20"/>
      <c r="AJ947" s="20"/>
      <c r="AK947" s="20"/>
      <c r="AL947" s="20"/>
    </row>
    <row r="948" spans="1:38" ht="13.5" customHeight="1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  <c r="AB948" s="20"/>
      <c r="AC948" s="20"/>
      <c r="AD948" s="20"/>
      <c r="AE948" s="20"/>
      <c r="AF948" s="20"/>
      <c r="AG948" s="20"/>
      <c r="AH948" s="20"/>
      <c r="AI948" s="20"/>
      <c r="AJ948" s="20"/>
      <c r="AK948" s="20"/>
      <c r="AL948" s="20"/>
    </row>
    <row r="949" spans="1:38" ht="13.5" customHeight="1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  <c r="AA949" s="20"/>
      <c r="AB949" s="20"/>
      <c r="AC949" s="20"/>
      <c r="AD949" s="20"/>
      <c r="AE949" s="20"/>
      <c r="AF949" s="20"/>
      <c r="AG949" s="20"/>
      <c r="AH949" s="20"/>
      <c r="AI949" s="20"/>
      <c r="AJ949" s="20"/>
      <c r="AK949" s="20"/>
      <c r="AL949" s="20"/>
    </row>
    <row r="950" spans="1:38" ht="13.5" customHeight="1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AA950" s="20"/>
      <c r="AB950" s="20"/>
      <c r="AC950" s="20"/>
      <c r="AD950" s="20"/>
      <c r="AE950" s="20"/>
      <c r="AF950" s="20"/>
      <c r="AG950" s="20"/>
      <c r="AH950" s="20"/>
      <c r="AI950" s="20"/>
      <c r="AJ950" s="20"/>
      <c r="AK950" s="20"/>
      <c r="AL950" s="20"/>
    </row>
    <row r="951" spans="1:38" ht="13.5" customHeight="1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  <c r="AA951" s="20"/>
      <c r="AB951" s="20"/>
      <c r="AC951" s="20"/>
      <c r="AD951" s="20"/>
      <c r="AE951" s="20"/>
      <c r="AF951" s="20"/>
      <c r="AG951" s="20"/>
      <c r="AH951" s="20"/>
      <c r="AI951" s="20"/>
      <c r="AJ951" s="20"/>
      <c r="AK951" s="20"/>
      <c r="AL951" s="20"/>
    </row>
    <row r="952" spans="1:38" ht="13.5" customHeight="1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AA952" s="20"/>
      <c r="AB952" s="20"/>
      <c r="AC952" s="20"/>
      <c r="AD952" s="20"/>
      <c r="AE952" s="20"/>
      <c r="AF952" s="20"/>
      <c r="AG952" s="20"/>
      <c r="AH952" s="20"/>
      <c r="AI952" s="20"/>
      <c r="AJ952" s="20"/>
      <c r="AK952" s="20"/>
      <c r="AL952" s="20"/>
    </row>
    <row r="953" spans="1:38" ht="13.5" customHeight="1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  <c r="AA953" s="20"/>
      <c r="AB953" s="20"/>
      <c r="AC953" s="20"/>
      <c r="AD953" s="20"/>
      <c r="AE953" s="20"/>
      <c r="AF953" s="20"/>
      <c r="AG953" s="20"/>
      <c r="AH953" s="20"/>
      <c r="AI953" s="20"/>
      <c r="AJ953" s="20"/>
      <c r="AK953" s="20"/>
      <c r="AL953" s="20"/>
    </row>
    <row r="954" spans="1:38" ht="13.5" customHeight="1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  <c r="AA954" s="20"/>
      <c r="AB954" s="20"/>
      <c r="AC954" s="20"/>
      <c r="AD954" s="20"/>
      <c r="AE954" s="20"/>
      <c r="AF954" s="20"/>
      <c r="AG954" s="20"/>
      <c r="AH954" s="20"/>
      <c r="AI954" s="20"/>
      <c r="AJ954" s="20"/>
      <c r="AK954" s="20"/>
      <c r="AL954" s="20"/>
    </row>
    <row r="955" spans="1:38" ht="13.5" customHeight="1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AA955" s="20"/>
      <c r="AB955" s="20"/>
      <c r="AC955" s="20"/>
      <c r="AD955" s="20"/>
      <c r="AE955" s="20"/>
      <c r="AF955" s="20"/>
      <c r="AG955" s="20"/>
      <c r="AH955" s="20"/>
      <c r="AI955" s="20"/>
      <c r="AJ955" s="20"/>
      <c r="AK955" s="20"/>
      <c r="AL955" s="20"/>
    </row>
    <row r="956" spans="1:38" ht="13.5" customHeight="1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  <c r="AA956" s="20"/>
      <c r="AB956" s="20"/>
      <c r="AC956" s="20"/>
      <c r="AD956" s="20"/>
      <c r="AE956" s="20"/>
      <c r="AF956" s="20"/>
      <c r="AG956" s="20"/>
      <c r="AH956" s="20"/>
      <c r="AI956" s="20"/>
      <c r="AJ956" s="20"/>
      <c r="AK956" s="20"/>
      <c r="AL956" s="20"/>
    </row>
    <row r="957" spans="1:38" ht="13.5" customHeight="1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  <c r="AA957" s="20"/>
      <c r="AB957" s="20"/>
      <c r="AC957" s="20"/>
      <c r="AD957" s="20"/>
      <c r="AE957" s="20"/>
      <c r="AF957" s="20"/>
      <c r="AG957" s="20"/>
      <c r="AH957" s="20"/>
      <c r="AI957" s="20"/>
      <c r="AJ957" s="20"/>
      <c r="AK957" s="20"/>
      <c r="AL957" s="20"/>
    </row>
    <row r="958" spans="1:38" ht="13.5" customHeight="1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  <c r="AA958" s="20"/>
      <c r="AB958" s="20"/>
      <c r="AC958" s="20"/>
      <c r="AD958" s="20"/>
      <c r="AE958" s="20"/>
      <c r="AF958" s="20"/>
      <c r="AG958" s="20"/>
      <c r="AH958" s="20"/>
      <c r="AI958" s="20"/>
      <c r="AJ958" s="20"/>
      <c r="AK958" s="20"/>
      <c r="AL958" s="20"/>
    </row>
    <row r="959" spans="1:38" ht="13.5" customHeight="1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  <c r="AA959" s="20"/>
      <c r="AB959" s="20"/>
      <c r="AC959" s="20"/>
      <c r="AD959" s="20"/>
      <c r="AE959" s="20"/>
      <c r="AF959" s="20"/>
      <c r="AG959" s="20"/>
      <c r="AH959" s="20"/>
      <c r="AI959" s="20"/>
      <c r="AJ959" s="20"/>
      <c r="AK959" s="20"/>
      <c r="AL959" s="20"/>
    </row>
    <row r="960" spans="1:38" ht="13.5" customHeight="1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  <c r="AA960" s="20"/>
      <c r="AB960" s="20"/>
      <c r="AC960" s="20"/>
      <c r="AD960" s="20"/>
      <c r="AE960" s="20"/>
      <c r="AF960" s="20"/>
      <c r="AG960" s="20"/>
      <c r="AH960" s="20"/>
      <c r="AI960" s="20"/>
      <c r="AJ960" s="20"/>
      <c r="AK960" s="20"/>
      <c r="AL960" s="20"/>
    </row>
    <row r="961" spans="1:38" ht="13.5" customHeight="1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  <c r="AA961" s="20"/>
      <c r="AB961" s="20"/>
      <c r="AC961" s="20"/>
      <c r="AD961" s="20"/>
      <c r="AE961" s="20"/>
      <c r="AF961" s="20"/>
      <c r="AG961" s="20"/>
      <c r="AH961" s="20"/>
      <c r="AI961" s="20"/>
      <c r="AJ961" s="20"/>
      <c r="AK961" s="20"/>
      <c r="AL961" s="20"/>
    </row>
    <row r="962" spans="1:38" ht="13.5" customHeight="1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  <c r="AA962" s="20"/>
      <c r="AB962" s="20"/>
      <c r="AC962" s="20"/>
      <c r="AD962" s="20"/>
      <c r="AE962" s="20"/>
      <c r="AF962" s="20"/>
      <c r="AG962" s="20"/>
      <c r="AH962" s="20"/>
      <c r="AI962" s="20"/>
      <c r="AJ962" s="20"/>
      <c r="AK962" s="20"/>
      <c r="AL962" s="20"/>
    </row>
    <row r="963" spans="1:38" ht="13.5" customHeight="1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  <c r="AA963" s="20"/>
      <c r="AB963" s="20"/>
      <c r="AC963" s="20"/>
      <c r="AD963" s="20"/>
      <c r="AE963" s="20"/>
      <c r="AF963" s="20"/>
      <c r="AG963" s="20"/>
      <c r="AH963" s="20"/>
      <c r="AI963" s="20"/>
      <c r="AJ963" s="20"/>
      <c r="AK963" s="20"/>
      <c r="AL963" s="20"/>
    </row>
    <row r="964" spans="1:38" ht="13.5" customHeight="1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  <c r="AA964" s="20"/>
      <c r="AB964" s="20"/>
      <c r="AC964" s="20"/>
      <c r="AD964" s="20"/>
      <c r="AE964" s="20"/>
      <c r="AF964" s="20"/>
      <c r="AG964" s="20"/>
      <c r="AH964" s="20"/>
      <c r="AI964" s="20"/>
      <c r="AJ964" s="20"/>
      <c r="AK964" s="20"/>
      <c r="AL964" s="20"/>
    </row>
    <row r="965" spans="1:38" ht="13.5" customHeight="1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AA965" s="20"/>
      <c r="AB965" s="20"/>
      <c r="AC965" s="20"/>
      <c r="AD965" s="20"/>
      <c r="AE965" s="20"/>
      <c r="AF965" s="20"/>
      <c r="AG965" s="20"/>
      <c r="AH965" s="20"/>
      <c r="AI965" s="20"/>
      <c r="AJ965" s="20"/>
      <c r="AK965" s="20"/>
      <c r="AL965" s="20"/>
    </row>
    <row r="966" spans="1:38" ht="13.5" customHeight="1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  <c r="AA966" s="20"/>
      <c r="AB966" s="20"/>
      <c r="AC966" s="20"/>
      <c r="AD966" s="20"/>
      <c r="AE966" s="20"/>
      <c r="AF966" s="20"/>
      <c r="AG966" s="20"/>
      <c r="AH966" s="20"/>
      <c r="AI966" s="20"/>
      <c r="AJ966" s="20"/>
      <c r="AK966" s="20"/>
      <c r="AL966" s="20"/>
    </row>
    <row r="967" spans="1:38" ht="13.5" customHeight="1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  <c r="AB967" s="20"/>
      <c r="AC967" s="20"/>
      <c r="AD967" s="20"/>
      <c r="AE967" s="20"/>
      <c r="AF967" s="20"/>
      <c r="AG967" s="20"/>
      <c r="AH967" s="20"/>
      <c r="AI967" s="20"/>
      <c r="AJ967" s="20"/>
      <c r="AK967" s="20"/>
      <c r="AL967" s="20"/>
    </row>
    <row r="968" spans="1:38" ht="13.5" customHeight="1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  <c r="AA968" s="20"/>
      <c r="AB968" s="20"/>
      <c r="AC968" s="20"/>
      <c r="AD968" s="20"/>
      <c r="AE968" s="20"/>
      <c r="AF968" s="20"/>
      <c r="AG968" s="20"/>
      <c r="AH968" s="20"/>
      <c r="AI968" s="20"/>
      <c r="AJ968" s="20"/>
      <c r="AK968" s="20"/>
      <c r="AL968" s="20"/>
    </row>
    <row r="969" spans="1:38" ht="13.5" customHeight="1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  <c r="AA969" s="20"/>
      <c r="AB969" s="20"/>
      <c r="AC969" s="20"/>
      <c r="AD969" s="20"/>
      <c r="AE969" s="20"/>
      <c r="AF969" s="20"/>
      <c r="AG969" s="20"/>
      <c r="AH969" s="20"/>
      <c r="AI969" s="20"/>
      <c r="AJ969" s="20"/>
      <c r="AK969" s="20"/>
      <c r="AL969" s="20"/>
    </row>
    <row r="970" spans="1:38" ht="13.5" customHeight="1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  <c r="AA970" s="20"/>
      <c r="AB970" s="20"/>
      <c r="AC970" s="20"/>
      <c r="AD970" s="20"/>
      <c r="AE970" s="20"/>
      <c r="AF970" s="20"/>
      <c r="AG970" s="20"/>
      <c r="AH970" s="20"/>
      <c r="AI970" s="20"/>
      <c r="AJ970" s="20"/>
      <c r="AK970" s="20"/>
      <c r="AL970" s="20"/>
    </row>
    <row r="971" spans="1:38" ht="13.5" customHeight="1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  <c r="AA971" s="20"/>
      <c r="AB971" s="20"/>
      <c r="AC971" s="20"/>
      <c r="AD971" s="20"/>
      <c r="AE971" s="20"/>
      <c r="AF971" s="20"/>
      <c r="AG971" s="20"/>
      <c r="AH971" s="20"/>
      <c r="AI971" s="20"/>
      <c r="AJ971" s="20"/>
      <c r="AK971" s="20"/>
      <c r="AL971" s="20"/>
    </row>
    <row r="972" spans="1:38" ht="13.5" customHeight="1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  <c r="AA972" s="20"/>
      <c r="AB972" s="20"/>
      <c r="AC972" s="20"/>
      <c r="AD972" s="20"/>
      <c r="AE972" s="20"/>
      <c r="AF972" s="20"/>
      <c r="AG972" s="20"/>
      <c r="AH972" s="20"/>
      <c r="AI972" s="20"/>
      <c r="AJ972" s="20"/>
      <c r="AK972" s="20"/>
      <c r="AL972" s="20"/>
    </row>
    <row r="973" spans="1:38" ht="13.5" customHeight="1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  <c r="AA973" s="20"/>
      <c r="AB973" s="20"/>
      <c r="AC973" s="20"/>
      <c r="AD973" s="20"/>
      <c r="AE973" s="20"/>
      <c r="AF973" s="20"/>
      <c r="AG973" s="20"/>
      <c r="AH973" s="20"/>
      <c r="AI973" s="20"/>
      <c r="AJ973" s="20"/>
      <c r="AK973" s="20"/>
      <c r="AL973" s="20"/>
    </row>
    <row r="974" spans="1:38" ht="13.5" customHeight="1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  <c r="AA974" s="20"/>
      <c r="AB974" s="20"/>
      <c r="AC974" s="20"/>
      <c r="AD974" s="20"/>
      <c r="AE974" s="20"/>
      <c r="AF974" s="20"/>
      <c r="AG974" s="20"/>
      <c r="AH974" s="20"/>
      <c r="AI974" s="20"/>
      <c r="AJ974" s="20"/>
      <c r="AK974" s="20"/>
      <c r="AL974" s="20"/>
    </row>
    <row r="975" spans="1:38" ht="13.5" customHeight="1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  <c r="AA975" s="20"/>
      <c r="AB975" s="20"/>
      <c r="AC975" s="20"/>
      <c r="AD975" s="20"/>
      <c r="AE975" s="20"/>
      <c r="AF975" s="20"/>
      <c r="AG975" s="20"/>
      <c r="AH975" s="20"/>
      <c r="AI975" s="20"/>
      <c r="AJ975" s="20"/>
      <c r="AK975" s="20"/>
      <c r="AL975" s="20"/>
    </row>
    <row r="976" spans="1:38" ht="13.5" customHeight="1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  <c r="AA976" s="20"/>
      <c r="AB976" s="20"/>
      <c r="AC976" s="20"/>
      <c r="AD976" s="20"/>
      <c r="AE976" s="20"/>
      <c r="AF976" s="20"/>
      <c r="AG976" s="20"/>
      <c r="AH976" s="20"/>
      <c r="AI976" s="20"/>
      <c r="AJ976" s="20"/>
      <c r="AK976" s="20"/>
      <c r="AL976" s="20"/>
    </row>
    <row r="977" spans="1:38" ht="13.5" customHeight="1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  <c r="AA977" s="20"/>
      <c r="AB977" s="20"/>
      <c r="AC977" s="20"/>
      <c r="AD977" s="20"/>
      <c r="AE977" s="20"/>
      <c r="AF977" s="20"/>
      <c r="AG977" s="20"/>
      <c r="AH977" s="20"/>
      <c r="AI977" s="20"/>
      <c r="AJ977" s="20"/>
      <c r="AK977" s="20"/>
      <c r="AL977" s="20"/>
    </row>
    <row r="978" spans="1:38" ht="13.5" customHeight="1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  <c r="AA978" s="20"/>
      <c r="AB978" s="20"/>
      <c r="AC978" s="20"/>
      <c r="AD978" s="20"/>
      <c r="AE978" s="20"/>
      <c r="AF978" s="20"/>
      <c r="AG978" s="20"/>
      <c r="AH978" s="20"/>
      <c r="AI978" s="20"/>
      <c r="AJ978" s="20"/>
      <c r="AK978" s="20"/>
      <c r="AL978" s="20"/>
    </row>
    <row r="979" spans="1:38" ht="13.5" customHeight="1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  <c r="AA979" s="20"/>
      <c r="AB979" s="20"/>
      <c r="AC979" s="20"/>
      <c r="AD979" s="20"/>
      <c r="AE979" s="20"/>
      <c r="AF979" s="20"/>
      <c r="AG979" s="20"/>
      <c r="AH979" s="20"/>
      <c r="AI979" s="20"/>
      <c r="AJ979" s="20"/>
      <c r="AK979" s="20"/>
      <c r="AL979" s="20"/>
    </row>
    <row r="980" spans="1:38" ht="13.5" customHeight="1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  <c r="AA980" s="20"/>
      <c r="AB980" s="20"/>
      <c r="AC980" s="20"/>
      <c r="AD980" s="20"/>
      <c r="AE980" s="20"/>
      <c r="AF980" s="20"/>
      <c r="AG980" s="20"/>
      <c r="AH980" s="20"/>
      <c r="AI980" s="20"/>
      <c r="AJ980" s="20"/>
      <c r="AK980" s="20"/>
      <c r="AL980" s="20"/>
    </row>
    <row r="981" spans="1:38" ht="13.5" customHeight="1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  <c r="AA981" s="20"/>
      <c r="AB981" s="20"/>
      <c r="AC981" s="20"/>
      <c r="AD981" s="20"/>
      <c r="AE981" s="20"/>
      <c r="AF981" s="20"/>
      <c r="AG981" s="20"/>
      <c r="AH981" s="20"/>
      <c r="AI981" s="20"/>
      <c r="AJ981" s="20"/>
      <c r="AK981" s="20"/>
      <c r="AL981" s="20"/>
    </row>
    <row r="982" spans="1:38" ht="13.5" customHeight="1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  <c r="AA982" s="20"/>
      <c r="AB982" s="20"/>
      <c r="AC982" s="20"/>
      <c r="AD982" s="20"/>
      <c r="AE982" s="20"/>
      <c r="AF982" s="20"/>
      <c r="AG982" s="20"/>
      <c r="AH982" s="20"/>
      <c r="AI982" s="20"/>
      <c r="AJ982" s="20"/>
      <c r="AK982" s="20"/>
      <c r="AL982" s="20"/>
    </row>
    <row r="983" spans="1:38" ht="13.5" customHeight="1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  <c r="AA983" s="20"/>
      <c r="AB983" s="20"/>
      <c r="AC983" s="20"/>
      <c r="AD983" s="20"/>
      <c r="AE983" s="20"/>
      <c r="AF983" s="20"/>
      <c r="AG983" s="20"/>
      <c r="AH983" s="20"/>
      <c r="AI983" s="20"/>
      <c r="AJ983" s="20"/>
      <c r="AK983" s="20"/>
      <c r="AL983" s="20"/>
    </row>
    <row r="984" spans="1:38" ht="13.5" customHeight="1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AA984" s="20"/>
      <c r="AB984" s="20"/>
      <c r="AC984" s="20"/>
      <c r="AD984" s="20"/>
      <c r="AE984" s="20"/>
      <c r="AF984" s="20"/>
      <c r="AG984" s="20"/>
      <c r="AH984" s="20"/>
      <c r="AI984" s="20"/>
      <c r="AJ984" s="20"/>
      <c r="AK984" s="20"/>
      <c r="AL984" s="20"/>
    </row>
    <row r="985" spans="1:38" ht="13.5" customHeight="1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AA985" s="20"/>
      <c r="AB985" s="20"/>
      <c r="AC985" s="20"/>
      <c r="AD985" s="20"/>
      <c r="AE985" s="20"/>
      <c r="AF985" s="20"/>
      <c r="AG985" s="20"/>
      <c r="AH985" s="20"/>
      <c r="AI985" s="20"/>
      <c r="AJ985" s="20"/>
      <c r="AK985" s="20"/>
      <c r="AL985" s="20"/>
    </row>
    <row r="986" spans="1:38" ht="13.5" customHeight="1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  <c r="AA986" s="20"/>
      <c r="AB986" s="20"/>
      <c r="AC986" s="20"/>
      <c r="AD986" s="20"/>
      <c r="AE986" s="20"/>
      <c r="AF986" s="20"/>
      <c r="AG986" s="20"/>
      <c r="AH986" s="20"/>
      <c r="AI986" s="20"/>
      <c r="AJ986" s="20"/>
      <c r="AK986" s="20"/>
      <c r="AL986" s="20"/>
    </row>
    <row r="987" spans="1:38" ht="13.5" customHeight="1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  <c r="AA987" s="20"/>
      <c r="AB987" s="20"/>
      <c r="AC987" s="20"/>
      <c r="AD987" s="20"/>
      <c r="AE987" s="20"/>
      <c r="AF987" s="20"/>
      <c r="AG987" s="20"/>
      <c r="AH987" s="20"/>
      <c r="AI987" s="20"/>
      <c r="AJ987" s="20"/>
      <c r="AK987" s="20"/>
      <c r="AL987" s="20"/>
    </row>
    <row r="988" spans="1:38" ht="13.5" customHeight="1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  <c r="AA988" s="20"/>
      <c r="AB988" s="20"/>
      <c r="AC988" s="20"/>
      <c r="AD988" s="20"/>
      <c r="AE988" s="20"/>
      <c r="AF988" s="20"/>
      <c r="AG988" s="20"/>
      <c r="AH988" s="20"/>
      <c r="AI988" s="20"/>
      <c r="AJ988" s="20"/>
      <c r="AK988" s="20"/>
      <c r="AL988" s="20"/>
    </row>
    <row r="989" spans="1:38" ht="13.5" customHeight="1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  <c r="AA989" s="20"/>
      <c r="AB989" s="20"/>
      <c r="AC989" s="20"/>
      <c r="AD989" s="20"/>
      <c r="AE989" s="20"/>
      <c r="AF989" s="20"/>
      <c r="AG989" s="20"/>
      <c r="AH989" s="20"/>
      <c r="AI989" s="20"/>
      <c r="AJ989" s="20"/>
      <c r="AK989" s="20"/>
      <c r="AL989" s="20"/>
    </row>
    <row r="990" spans="1:38" ht="13.5" customHeight="1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  <c r="AA990" s="20"/>
      <c r="AB990" s="20"/>
      <c r="AC990" s="20"/>
      <c r="AD990" s="20"/>
      <c r="AE990" s="20"/>
      <c r="AF990" s="20"/>
      <c r="AG990" s="20"/>
      <c r="AH990" s="20"/>
      <c r="AI990" s="20"/>
      <c r="AJ990" s="20"/>
      <c r="AK990" s="20"/>
      <c r="AL990" s="20"/>
    </row>
    <row r="991" spans="1:38" ht="13.5" customHeight="1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  <c r="AA991" s="20"/>
      <c r="AB991" s="20"/>
      <c r="AC991" s="20"/>
      <c r="AD991" s="20"/>
      <c r="AE991" s="20"/>
      <c r="AF991" s="20"/>
      <c r="AG991" s="20"/>
      <c r="AH991" s="20"/>
      <c r="AI991" s="20"/>
      <c r="AJ991" s="20"/>
      <c r="AK991" s="20"/>
      <c r="AL991" s="20"/>
    </row>
    <row r="992" spans="1:38" ht="13.5" customHeight="1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  <c r="AA992" s="20"/>
      <c r="AB992" s="20"/>
      <c r="AC992" s="20"/>
      <c r="AD992" s="20"/>
      <c r="AE992" s="20"/>
      <c r="AF992" s="20"/>
      <c r="AG992" s="20"/>
      <c r="AH992" s="20"/>
      <c r="AI992" s="20"/>
      <c r="AJ992" s="20"/>
      <c r="AK992" s="20"/>
      <c r="AL992" s="20"/>
    </row>
    <row r="993" spans="1:38" ht="13.5" customHeight="1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  <c r="AA993" s="20"/>
      <c r="AB993" s="20"/>
      <c r="AC993" s="20"/>
      <c r="AD993" s="20"/>
      <c r="AE993" s="20"/>
      <c r="AF993" s="20"/>
      <c r="AG993" s="20"/>
      <c r="AH993" s="20"/>
      <c r="AI993" s="20"/>
      <c r="AJ993" s="20"/>
      <c r="AK993" s="20"/>
      <c r="AL993" s="20"/>
    </row>
    <row r="994" spans="1:38" ht="13.5" customHeight="1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  <c r="AA994" s="20"/>
      <c r="AB994" s="20"/>
      <c r="AC994" s="20"/>
      <c r="AD994" s="20"/>
      <c r="AE994" s="20"/>
      <c r="AF994" s="20"/>
      <c r="AG994" s="20"/>
      <c r="AH994" s="20"/>
      <c r="AI994" s="20"/>
      <c r="AJ994" s="20"/>
      <c r="AK994" s="20"/>
      <c r="AL994" s="20"/>
    </row>
    <row r="995" spans="1:38" ht="13.5" customHeight="1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  <c r="AA995" s="20"/>
      <c r="AB995" s="20"/>
      <c r="AC995" s="20"/>
      <c r="AD995" s="20"/>
      <c r="AE995" s="20"/>
      <c r="AF995" s="20"/>
      <c r="AG995" s="20"/>
      <c r="AH995" s="20"/>
      <c r="AI995" s="20"/>
      <c r="AJ995" s="20"/>
      <c r="AK995" s="20"/>
      <c r="AL995" s="20"/>
    </row>
    <row r="996" spans="1:38" ht="13.5" customHeight="1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  <c r="AA996" s="20"/>
      <c r="AB996" s="20"/>
      <c r="AC996" s="20"/>
      <c r="AD996" s="20"/>
      <c r="AE996" s="20"/>
      <c r="AF996" s="20"/>
      <c r="AG996" s="20"/>
      <c r="AH996" s="20"/>
      <c r="AI996" s="20"/>
      <c r="AJ996" s="20"/>
      <c r="AK996" s="20"/>
      <c r="AL996" s="20"/>
    </row>
    <row r="997" spans="1:38" ht="13.5" customHeight="1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  <c r="AA997" s="20"/>
      <c r="AB997" s="20"/>
      <c r="AC997" s="20"/>
      <c r="AD997" s="20"/>
      <c r="AE997" s="20"/>
      <c r="AF997" s="20"/>
      <c r="AG997" s="20"/>
      <c r="AH997" s="20"/>
      <c r="AI997" s="20"/>
      <c r="AJ997" s="20"/>
      <c r="AK997" s="20"/>
      <c r="AL997" s="20"/>
    </row>
    <row r="998" spans="1:38" ht="13.5" customHeight="1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  <c r="AA998" s="20"/>
      <c r="AB998" s="20"/>
      <c r="AC998" s="20"/>
      <c r="AD998" s="20"/>
      <c r="AE998" s="20"/>
      <c r="AF998" s="20"/>
      <c r="AG998" s="20"/>
      <c r="AH998" s="20"/>
      <c r="AI998" s="20"/>
      <c r="AJ998" s="20"/>
      <c r="AK998" s="20"/>
      <c r="AL998" s="20"/>
    </row>
    <row r="999" spans="1:38" ht="13.5" customHeight="1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  <c r="AA999" s="20"/>
      <c r="AB999" s="20"/>
      <c r="AC999" s="20"/>
      <c r="AD999" s="20"/>
      <c r="AE999" s="20"/>
      <c r="AF999" s="20"/>
      <c r="AG999" s="20"/>
      <c r="AH999" s="20"/>
      <c r="AI999" s="20"/>
      <c r="AJ999" s="20"/>
      <c r="AK999" s="20"/>
      <c r="AL999" s="20"/>
    </row>
    <row r="1000" spans="1:38" ht="13.5" customHeight="1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  <c r="AA1000" s="20"/>
      <c r="AB1000" s="20"/>
      <c r="AC1000" s="20"/>
      <c r="AD1000" s="20"/>
      <c r="AE1000" s="20"/>
      <c r="AF1000" s="20"/>
      <c r="AG1000" s="20"/>
      <c r="AH1000" s="20"/>
      <c r="AI1000" s="20"/>
      <c r="AJ1000" s="20"/>
      <c r="AK1000" s="20"/>
      <c r="AL1000" s="20"/>
    </row>
  </sheetData>
  <phoneticPr fontId="18"/>
  <pageMargins left="0.7" right="0.7" top="0.75" bottom="0.75" header="0" footer="0"/>
  <pageSetup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1000"/>
  <sheetViews>
    <sheetView workbookViewId="0"/>
  </sheetViews>
  <sheetFormatPr defaultColWidth="12.625" defaultRowHeight="15" customHeight="1"/>
  <cols>
    <col min="1" max="1" width="3.125" customWidth="1"/>
    <col min="2" max="2" width="11" customWidth="1"/>
    <col min="3" max="3" width="7.875" customWidth="1"/>
    <col min="4" max="14" width="7.375" customWidth="1"/>
    <col min="15" max="15" width="9.125" customWidth="1"/>
    <col min="16" max="16" width="7.75" customWidth="1"/>
    <col min="17" max="17" width="8.75" customWidth="1"/>
    <col min="18" max="18" width="9" customWidth="1"/>
    <col min="19" max="26" width="8" customWidth="1"/>
  </cols>
  <sheetData>
    <row r="1" spans="1:26" ht="19.5" customHeight="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9.5" customHeight="1">
      <c r="A2" s="287"/>
      <c r="B2" s="20"/>
      <c r="C2" s="288" t="s">
        <v>210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184" t="s">
        <v>211</v>
      </c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19.5" customHeight="1">
      <c r="A3" s="312"/>
      <c r="B3" s="313" t="s">
        <v>1</v>
      </c>
      <c r="C3" s="314" t="s">
        <v>212</v>
      </c>
      <c r="D3" s="315" t="s">
        <v>213</v>
      </c>
      <c r="E3" s="315" t="s">
        <v>214</v>
      </c>
      <c r="F3" s="315" t="s">
        <v>215</v>
      </c>
      <c r="G3" s="315" t="s">
        <v>216</v>
      </c>
      <c r="H3" s="315" t="s">
        <v>217</v>
      </c>
      <c r="I3" s="315" t="s">
        <v>218</v>
      </c>
      <c r="J3" s="315" t="s">
        <v>219</v>
      </c>
      <c r="K3" s="315" t="s">
        <v>220</v>
      </c>
      <c r="L3" s="315" t="s">
        <v>221</v>
      </c>
      <c r="M3" s="315" t="s">
        <v>222</v>
      </c>
      <c r="N3" s="316" t="s">
        <v>223</v>
      </c>
      <c r="O3" s="314" t="s">
        <v>224</v>
      </c>
      <c r="P3" s="315" t="s">
        <v>69</v>
      </c>
      <c r="Q3" s="317" t="s">
        <v>101</v>
      </c>
      <c r="R3" s="86"/>
      <c r="S3" s="20"/>
      <c r="T3" s="20"/>
      <c r="U3" s="20"/>
      <c r="V3" s="20"/>
      <c r="W3" s="20"/>
      <c r="X3" s="20"/>
      <c r="Y3" s="20"/>
      <c r="Z3" s="20"/>
    </row>
    <row r="4" spans="1:26" ht="19.5" customHeight="1">
      <c r="A4" s="318"/>
      <c r="B4" s="319"/>
      <c r="C4" s="320" t="s">
        <v>225</v>
      </c>
      <c r="D4" s="321"/>
      <c r="E4" s="322" t="s">
        <v>226</v>
      </c>
      <c r="F4" s="323"/>
      <c r="G4" s="324"/>
      <c r="H4" s="324"/>
      <c r="I4" s="324"/>
      <c r="J4" s="324" t="s">
        <v>227</v>
      </c>
      <c r="K4" s="324"/>
      <c r="L4" s="324"/>
      <c r="M4" s="324"/>
      <c r="N4" s="324"/>
      <c r="O4" s="325" t="s">
        <v>227</v>
      </c>
      <c r="P4" s="321" t="s">
        <v>228</v>
      </c>
      <c r="Q4" s="326" t="s">
        <v>228</v>
      </c>
      <c r="R4" s="20"/>
      <c r="S4" s="20"/>
      <c r="T4" s="20"/>
      <c r="U4" s="20"/>
      <c r="V4" s="20"/>
      <c r="W4" s="20"/>
      <c r="X4" s="20"/>
      <c r="Y4" s="20"/>
      <c r="Z4" s="20"/>
    </row>
    <row r="5" spans="1:26" ht="19.5" customHeight="1">
      <c r="A5" s="97">
        <v>1</v>
      </c>
      <c r="B5" s="203" t="s">
        <v>2</v>
      </c>
      <c r="C5" s="109">
        <f>mm!O5</f>
        <v>1020</v>
      </c>
      <c r="D5" s="107">
        <f>pH!Q5</f>
        <v>4.6943742541790323</v>
      </c>
      <c r="E5" s="107">
        <f>EC!Q5</f>
        <v>2.7094034313725488</v>
      </c>
      <c r="F5" s="107">
        <f>'SO4'!Q5</f>
        <v>20.01843057939233</v>
      </c>
      <c r="G5" s="107">
        <f>'NO3'!Q5</f>
        <v>12.172264433577272</v>
      </c>
      <c r="H5" s="107">
        <f>Cl!Q5</f>
        <v>102.66881822250384</v>
      </c>
      <c r="I5" s="107">
        <f>'NH4'!Q5</f>
        <v>22.747117724288145</v>
      </c>
      <c r="J5" s="107">
        <f>Na!Q5</f>
        <v>83.584554098876922</v>
      </c>
      <c r="K5" s="107">
        <f>K!Q5</f>
        <v>2.7209130139799322</v>
      </c>
      <c r="L5" s="107">
        <f>Ca!Q5</f>
        <v>6.4902332511186716</v>
      </c>
      <c r="M5" s="107">
        <f>Mg!Q5</f>
        <v>9.848740306692914</v>
      </c>
      <c r="N5" s="108">
        <f>H!Q5</f>
        <v>20.212765886137507</v>
      </c>
      <c r="O5" s="109">
        <f>'A+C'!Q5</f>
        <v>325.98559191057433</v>
      </c>
      <c r="P5" s="327">
        <f>'R1'!Q5</f>
        <v>2.2316595807706574</v>
      </c>
      <c r="Q5" s="328">
        <f>'R2'!Q5</f>
        <v>-0.19155778496354389</v>
      </c>
      <c r="R5" s="20"/>
      <c r="S5" s="20"/>
      <c r="T5" s="20"/>
      <c r="U5" s="20"/>
      <c r="V5" s="20"/>
      <c r="W5" s="20"/>
      <c r="X5" s="20"/>
      <c r="Y5" s="20"/>
      <c r="Z5" s="20"/>
    </row>
    <row r="6" spans="1:26" ht="19.5" customHeight="1">
      <c r="A6" s="110">
        <v>2</v>
      </c>
      <c r="B6" s="203" t="s">
        <v>3</v>
      </c>
      <c r="C6" s="106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8"/>
      <c r="O6" s="106"/>
      <c r="P6" s="329"/>
      <c r="Q6" s="330"/>
      <c r="R6" s="20"/>
      <c r="S6" s="20"/>
      <c r="T6" s="20"/>
      <c r="U6" s="20"/>
      <c r="V6" s="20"/>
      <c r="W6" s="20"/>
      <c r="X6" s="20"/>
      <c r="Y6" s="20"/>
      <c r="Z6" s="20"/>
    </row>
    <row r="7" spans="1:26" ht="19.5" customHeight="1">
      <c r="A7" s="110">
        <v>3</v>
      </c>
      <c r="B7" s="203" t="s">
        <v>4</v>
      </c>
      <c r="C7" s="106">
        <f>mm!O7</f>
        <v>940.03184713375788</v>
      </c>
      <c r="D7" s="107">
        <f>pH!Q7</f>
        <v>4.8045869091310003</v>
      </c>
      <c r="E7" s="107">
        <f>EC!Q7</f>
        <v>2.2246237761290106</v>
      </c>
      <c r="F7" s="107">
        <f>'SO4'!Q7</f>
        <v>19.34636988853881</v>
      </c>
      <c r="G7" s="107">
        <f>'NO3'!Q7</f>
        <v>11.960639631398855</v>
      </c>
      <c r="H7" s="107">
        <f>Cl!Q7</f>
        <v>69.316217772808884</v>
      </c>
      <c r="I7" s="107">
        <f>'NH4'!Q7</f>
        <v>20.73180878815598</v>
      </c>
      <c r="J7" s="107">
        <f>Na!Q7</f>
        <v>51.81102415557136</v>
      </c>
      <c r="K7" s="107">
        <f>K!Q7</f>
        <v>1.831774909374259</v>
      </c>
      <c r="L7" s="107">
        <f>Ca!Q7</f>
        <v>5.8026696479994593</v>
      </c>
      <c r="M7" s="107">
        <f>Mg!Q7</f>
        <v>6.9299623945522919</v>
      </c>
      <c r="N7" s="108">
        <f>H!Q7</f>
        <v>15.682420364720228</v>
      </c>
      <c r="O7" s="106">
        <f>'A+C'!Q7</f>
        <v>274.84691994718776</v>
      </c>
      <c r="P7" s="329">
        <f>'R1'!Q7</f>
        <v>-1.1771716073889891</v>
      </c>
      <c r="Q7" s="330">
        <f>'R2'!Q7</f>
        <v>-4.738326838283121</v>
      </c>
      <c r="R7" s="20"/>
      <c r="S7" s="20"/>
      <c r="T7" s="20"/>
      <c r="U7" s="20"/>
      <c r="V7" s="20"/>
      <c r="W7" s="20"/>
      <c r="X7" s="20"/>
      <c r="Y7" s="20"/>
      <c r="Z7" s="20"/>
    </row>
    <row r="8" spans="1:26" ht="19.5" customHeight="1">
      <c r="A8" s="110">
        <v>4</v>
      </c>
      <c r="B8" s="203" t="s">
        <v>5</v>
      </c>
      <c r="C8" s="117">
        <f>mm!O8</f>
        <v>441.56687898089172</v>
      </c>
      <c r="D8" s="122">
        <f>pH!Q8</f>
        <v>4.9090703175260328</v>
      </c>
      <c r="E8" s="122">
        <f>EC!Q8</f>
        <v>1.8843793093500274</v>
      </c>
      <c r="F8" s="122">
        <f>'SO4'!Q8</f>
        <v>16.563949311946455</v>
      </c>
      <c r="G8" s="122">
        <f>'NO3'!Q8</f>
        <v>15.784280789314252</v>
      </c>
      <c r="H8" s="122">
        <f>Cl!Q8</f>
        <v>63.3896330381098</v>
      </c>
      <c r="I8" s="122">
        <f>'NH4'!Q8</f>
        <v>22.637830684014652</v>
      </c>
      <c r="J8" s="122">
        <f>Na!Q8</f>
        <v>58.046673686639934</v>
      </c>
      <c r="K8" s="122">
        <f>K!Q8</f>
        <v>2.820688486282203</v>
      </c>
      <c r="L8" s="122">
        <f>Ca!Q8</f>
        <v>6.1034554135533563</v>
      </c>
      <c r="M8" s="122">
        <f>Mg!Q8</f>
        <v>5.583954072065314</v>
      </c>
      <c r="N8" s="331">
        <f>H!Q8</f>
        <v>12.329051948139751</v>
      </c>
      <c r="O8" s="117">
        <f>'A+C'!Q8</f>
        <v>287.62292246959174</v>
      </c>
      <c r="P8" s="332">
        <f>'R1'!Q8</f>
        <v>3.0983797395238546</v>
      </c>
      <c r="Q8" s="333">
        <f>'R2'!Q8</f>
        <v>-7.1395581027830793E-2</v>
      </c>
      <c r="R8" s="20"/>
      <c r="S8" s="20"/>
      <c r="T8" s="20"/>
      <c r="U8" s="20"/>
      <c r="V8" s="20"/>
      <c r="W8" s="20"/>
      <c r="X8" s="20"/>
      <c r="Y8" s="20"/>
      <c r="Z8" s="20"/>
    </row>
    <row r="9" spans="1:26" ht="19.5" customHeight="1">
      <c r="A9" s="110">
        <v>5</v>
      </c>
      <c r="B9" s="203" t="s">
        <v>6</v>
      </c>
      <c r="C9" s="117">
        <f>mm!O9</f>
        <v>654.07643312101914</v>
      </c>
      <c r="D9" s="122">
        <f>pH!Q9</f>
        <v>4.7833759220489602</v>
      </c>
      <c r="E9" s="122">
        <f>EC!Q9</f>
        <v>3.3547395072548447</v>
      </c>
      <c r="F9" s="122">
        <f>'SO4'!Q9</f>
        <v>23.78523712143344</v>
      </c>
      <c r="G9" s="122">
        <f>'NO3'!Q9</f>
        <v>13.993602103418054</v>
      </c>
      <c r="H9" s="122">
        <f>Cl!Q9</f>
        <v>157.41791800564806</v>
      </c>
      <c r="I9" s="122">
        <f>'NH4'!Q9</f>
        <v>20.119592949654301</v>
      </c>
      <c r="J9" s="122">
        <f>Na!Q9</f>
        <v>143.97497322037199</v>
      </c>
      <c r="K9" s="122">
        <f>K!Q9</f>
        <v>4.1980718667835228</v>
      </c>
      <c r="L9" s="122">
        <f>Ca!Q9</f>
        <v>5.2985879832505596</v>
      </c>
      <c r="M9" s="122">
        <f>Mg!Q9</f>
        <v>15.572928230596942</v>
      </c>
      <c r="N9" s="331">
        <f>H!Q9</f>
        <v>16.467363717756726</v>
      </c>
      <c r="O9" s="117">
        <f>'A+C'!Q9</f>
        <v>389.46978214941078</v>
      </c>
      <c r="P9" s="332">
        <f>'R1'!Q9</f>
        <v>0.7121427068425964</v>
      </c>
      <c r="Q9" s="333">
        <f>'R2'!Q9</f>
        <v>0.21005996919562148</v>
      </c>
      <c r="R9" s="20"/>
      <c r="S9" s="20"/>
      <c r="T9" s="20"/>
      <c r="U9" s="20"/>
      <c r="V9" s="20"/>
      <c r="W9" s="20"/>
      <c r="X9" s="20"/>
      <c r="Y9" s="20"/>
      <c r="Z9" s="20"/>
    </row>
    <row r="10" spans="1:26" ht="19.5" customHeight="1">
      <c r="A10" s="110">
        <v>6</v>
      </c>
      <c r="B10" s="203" t="s">
        <v>7</v>
      </c>
      <c r="C10" s="106">
        <f>mm!O10</f>
        <v>1314.3399999999997</v>
      </c>
      <c r="D10" s="107">
        <f>pH!Q10</f>
        <v>4.9809297155074743</v>
      </c>
      <c r="E10" s="107">
        <f>EC!Q10</f>
        <v>1.2382870490131932</v>
      </c>
      <c r="F10" s="107">
        <f>'SO4'!Q10</f>
        <v>11.459520983054803</v>
      </c>
      <c r="G10" s="107">
        <f>'NO3'!Q10</f>
        <v>14.319408972763304</v>
      </c>
      <c r="H10" s="107">
        <f>Cl!Q10</f>
        <v>24.007598201356338</v>
      </c>
      <c r="I10" s="107">
        <f>'NH4'!Q10</f>
        <v>22.169435562443134</v>
      </c>
      <c r="J10" s="107">
        <f>Na!Q10</f>
        <v>20.423859578854799</v>
      </c>
      <c r="K10" s="107">
        <f>K!Q10</f>
        <v>1.2069410585657701</v>
      </c>
      <c r="L10" s="107">
        <f>Ca!Q10</f>
        <v>5.381978240829782</v>
      </c>
      <c r="M10" s="107">
        <f>Mg!Q10</f>
        <v>2.9800092770920239</v>
      </c>
      <c r="N10" s="108">
        <f>H!Q10</f>
        <v>10.448893062698849</v>
      </c>
      <c r="O10" s="106">
        <f>'A+C'!Q10</f>
        <v>159.50592261596481</v>
      </c>
      <c r="P10" s="329">
        <f>'R1'!Q10</f>
        <v>8.1349286960328229</v>
      </c>
      <c r="Q10" s="334">
        <f>'R2'!Q10</f>
        <v>-1.6441363094674533</v>
      </c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9.5" customHeight="1">
      <c r="A11" s="110">
        <v>7</v>
      </c>
      <c r="B11" s="203" t="s">
        <v>8</v>
      </c>
      <c r="C11" s="106">
        <f>mm!O11</f>
        <v>1955.5</v>
      </c>
      <c r="D11" s="107">
        <f>pH!Q11</f>
        <v>4.9122604112883446</v>
      </c>
      <c r="E11" s="107">
        <f>EC!Q11</f>
        <v>1.341534134492457</v>
      </c>
      <c r="F11" s="107">
        <f>'SO4'!Q11</f>
        <v>11.762106878036306</v>
      </c>
      <c r="G11" s="107">
        <f>'NO3'!Q11</f>
        <v>15.208821273331628</v>
      </c>
      <c r="H11" s="107">
        <f>Cl!Q11</f>
        <v>35.882664280235225</v>
      </c>
      <c r="I11" s="107">
        <f>'NH4'!Q11</f>
        <v>15.032088979800564</v>
      </c>
      <c r="J11" s="107">
        <f>Na!Q11</f>
        <v>28.682101764254664</v>
      </c>
      <c r="K11" s="107">
        <f>K!Q11</f>
        <v>1.1539759652262849</v>
      </c>
      <c r="L11" s="107">
        <f>Ca!Q11</f>
        <v>2.8669905395039632</v>
      </c>
      <c r="M11" s="107">
        <f>Mg!Q11</f>
        <v>3.977345947328049</v>
      </c>
      <c r="N11" s="108">
        <f>H!Q11</f>
        <v>12.238821160470199</v>
      </c>
      <c r="O11" s="106">
        <f>'A+C'!Q11</f>
        <v>180.75828242204389</v>
      </c>
      <c r="P11" s="329">
        <f>'R1'!Q11</f>
        <v>-3.2374525120072604</v>
      </c>
      <c r="Q11" s="330">
        <f>'R2'!Q11</f>
        <v>-1.1592052842153484</v>
      </c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9.5" customHeight="1">
      <c r="A12" s="110">
        <v>8</v>
      </c>
      <c r="B12" s="207" t="s">
        <v>10</v>
      </c>
      <c r="C12" s="106">
        <f>mm!O12</f>
        <v>1914.9187898089174</v>
      </c>
      <c r="D12" s="159">
        <f>pH!Q12</f>
        <v>4.7347095618128137</v>
      </c>
      <c r="E12" s="159">
        <f>EC!Q12</f>
        <v>3.6705182155867973</v>
      </c>
      <c r="F12" s="159">
        <f>'SO4'!Q12</f>
        <v>24.735058499553812</v>
      </c>
      <c r="G12" s="159">
        <f>'NO3'!Q12</f>
        <v>15.639111936432895</v>
      </c>
      <c r="H12" s="159">
        <f>Cl!Q12</f>
        <v>170.90897624449815</v>
      </c>
      <c r="I12" s="159">
        <f>'NH4'!Q12</f>
        <v>17.821328007965537</v>
      </c>
      <c r="J12" s="159">
        <f>Na!Q12</f>
        <v>152.24885325137879</v>
      </c>
      <c r="K12" s="159">
        <f>K!Q12</f>
        <v>4.5346975513876382</v>
      </c>
      <c r="L12" s="159">
        <f>Ca!Q12</f>
        <v>6.2063727114614631</v>
      </c>
      <c r="M12" s="159">
        <f>Mg!Q12</f>
        <v>16.282434880092556</v>
      </c>
      <c r="N12" s="161">
        <f>H!Q12</f>
        <v>18.420034453731525</v>
      </c>
      <c r="O12" s="106">
        <f>'A+C'!Q12</f>
        <v>519.1201908104772</v>
      </c>
      <c r="P12" s="335">
        <f>'R1'!Q12</f>
        <v>2.0932287474948268</v>
      </c>
      <c r="Q12" s="336">
        <f>'R2'!Q12</f>
        <v>-1.8215354403253166</v>
      </c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9.5" customHeight="1">
      <c r="A13" s="124">
        <v>9</v>
      </c>
      <c r="B13" s="219" t="s">
        <v>11</v>
      </c>
      <c r="C13" s="132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4"/>
      <c r="O13" s="132"/>
      <c r="P13" s="337"/>
      <c r="Q13" s="338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9.5" customHeight="1">
      <c r="A14" s="97">
        <v>10</v>
      </c>
      <c r="B14" s="213" t="s">
        <v>12</v>
      </c>
      <c r="C14" s="143">
        <f>mm!O14</f>
        <v>893</v>
      </c>
      <c r="D14" s="339">
        <f>pH!Q14</f>
        <v>4.9305652895270473</v>
      </c>
      <c r="E14" s="339">
        <f>EC!Q14</f>
        <v>1.3455319148936171</v>
      </c>
      <c r="F14" s="339">
        <f>'SO4'!Q14</f>
        <v>13.08978835386338</v>
      </c>
      <c r="G14" s="339">
        <f>'NO3'!Q14</f>
        <v>27.681197088465844</v>
      </c>
      <c r="H14" s="339">
        <f>Cl!Q14</f>
        <v>16.286531914893619</v>
      </c>
      <c r="I14" s="339">
        <f>'NH4'!Q14</f>
        <v>29.743493840985437</v>
      </c>
      <c r="J14" s="339">
        <f>Na!Q14</f>
        <v>14.115286674132141</v>
      </c>
      <c r="K14" s="339">
        <f>K!Q14</f>
        <v>1.9114994400895855</v>
      </c>
      <c r="L14" s="339">
        <f>Ca!Q14</f>
        <v>6.6361791713325866</v>
      </c>
      <c r="M14" s="339">
        <f>Mg!Q14</f>
        <v>2.7852340425531916</v>
      </c>
      <c r="N14" s="340">
        <f>H!Q14</f>
        <v>11.733692711236143</v>
      </c>
      <c r="O14" s="143">
        <f>'A+C'!Q14</f>
        <v>251.06360161907003</v>
      </c>
      <c r="P14" s="341">
        <f>'R1'!Q14</f>
        <v>4.0854896267655363</v>
      </c>
      <c r="Q14" s="342">
        <f>'R2'!Q14</f>
        <v>0.73445193574893886</v>
      </c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9.5" customHeight="1">
      <c r="A15" s="110">
        <v>11</v>
      </c>
      <c r="B15" s="203" t="s">
        <v>13</v>
      </c>
      <c r="C15" s="106">
        <f>mm!O15</f>
        <v>1255.9000000000001</v>
      </c>
      <c r="D15" s="107">
        <f>pH!Q15</f>
        <v>5.0537318036073788</v>
      </c>
      <c r="E15" s="107">
        <f>EC!Q15</f>
        <v>1.2068337447248982</v>
      </c>
      <c r="F15" s="107">
        <f>'SO4'!Q15</f>
        <v>11.224749766154755</v>
      </c>
      <c r="G15" s="107">
        <f>'NO3'!Q15</f>
        <v>17.666188883101654</v>
      </c>
      <c r="H15" s="107">
        <f>Cl!Q15</f>
        <v>27.053718016547226</v>
      </c>
      <c r="I15" s="107">
        <f>'NH4'!Q15</f>
        <v>19.978301088485406</v>
      </c>
      <c r="J15" s="107">
        <f>Na!Q15</f>
        <v>24.813746450377529</v>
      </c>
      <c r="K15" s="107">
        <f>K!Q15</f>
        <v>1.6248911276880538</v>
      </c>
      <c r="L15" s="107">
        <f>Ca!Q15</f>
        <v>5.6485782317044384</v>
      </c>
      <c r="M15" s="107">
        <f>Mg!Q15</f>
        <v>3.30471097472561</v>
      </c>
      <c r="N15" s="108">
        <f>H!Q15</f>
        <v>8.8362541043064109</v>
      </c>
      <c r="O15" s="106">
        <f>'A+C'!Q15</f>
        <v>154.01153740813544</v>
      </c>
      <c r="P15" s="329">
        <f>'R1'!Q15</f>
        <v>3.7589571680971336</v>
      </c>
      <c r="Q15" s="330">
        <f>'R2'!Q15</f>
        <v>-0.12725630419532932</v>
      </c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9.5" customHeight="1">
      <c r="A16" s="110">
        <v>12</v>
      </c>
      <c r="B16" s="203" t="s">
        <v>14</v>
      </c>
      <c r="C16" s="106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8"/>
      <c r="O16" s="106"/>
      <c r="P16" s="329"/>
      <c r="Q16" s="33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9.5" customHeight="1">
      <c r="A17" s="110">
        <v>13</v>
      </c>
      <c r="B17" s="203" t="s">
        <v>15</v>
      </c>
      <c r="C17" s="106">
        <f>mm!O17</f>
        <v>1263.27</v>
      </c>
      <c r="D17" s="107">
        <f>pH!Q17</f>
        <v>4.6372994774700551</v>
      </c>
      <c r="E17" s="107">
        <f>EC!Q17</f>
        <v>1.8666847863085485</v>
      </c>
      <c r="F17" s="107">
        <f>'SO4'!Q17</f>
        <v>13.745777327887147</v>
      </c>
      <c r="G17" s="107">
        <f>'NO3'!Q17</f>
        <v>30.392774818654196</v>
      </c>
      <c r="H17" s="107">
        <f>Cl!Q17</f>
        <v>20.882451611996903</v>
      </c>
      <c r="I17" s="107">
        <f>'NH4'!Q17</f>
        <v>32.896015895255957</v>
      </c>
      <c r="J17" s="107">
        <f>Na!Q17</f>
        <v>14.615382232652941</v>
      </c>
      <c r="K17" s="107">
        <f>K!Q17</f>
        <v>0.63353829606786927</v>
      </c>
      <c r="L17" s="107">
        <f>Ca!Q17</f>
        <v>5.3493928455516242</v>
      </c>
      <c r="M17" s="107">
        <f>Mg!Q17</f>
        <v>2.0954108560570166</v>
      </c>
      <c r="N17" s="108">
        <f>H!Q17</f>
        <v>23.051570679359688</v>
      </c>
      <c r="O17" s="106">
        <f>'A+C'!Q17</f>
        <v>260.83527013455654</v>
      </c>
      <c r="P17" s="329">
        <f>'R1'!Q17</f>
        <v>4.5297628769512928</v>
      </c>
      <c r="Q17" s="330">
        <f>'R2'!Q17</f>
        <v>-2.0074446278628462</v>
      </c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9.5" customHeight="1">
      <c r="A18" s="110">
        <v>14</v>
      </c>
      <c r="B18" s="203" t="s">
        <v>16</v>
      </c>
      <c r="C18" s="106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8"/>
      <c r="O18" s="106"/>
      <c r="P18" s="329"/>
      <c r="Q18" s="33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9.5" customHeight="1">
      <c r="A19" s="110">
        <v>15</v>
      </c>
      <c r="B19" s="203" t="s">
        <v>17</v>
      </c>
      <c r="C19" s="106">
        <f>mm!O19</f>
        <v>1027.771974522293</v>
      </c>
      <c r="D19" s="107">
        <f>pH!Q19</f>
        <v>5.0045378888988461</v>
      </c>
      <c r="E19" s="107">
        <f>EC!Q19</f>
        <v>1.3764950687963948</v>
      </c>
      <c r="F19" s="107">
        <f>'SO4'!Q19</f>
        <v>23.235127621903928</v>
      </c>
      <c r="G19" s="107">
        <f>'NO3'!Q19</f>
        <v>21.185900925289992</v>
      </c>
      <c r="H19" s="107">
        <f>Cl!Q19</f>
        <v>39.47380894721649</v>
      </c>
      <c r="I19" s="107">
        <f>'NH4'!Q19</f>
        <v>13.510079938249691</v>
      </c>
      <c r="J19" s="107">
        <f>Na!Q19</f>
        <v>20.356644978420853</v>
      </c>
      <c r="K19" s="107">
        <f>K!Q19</f>
        <v>3.0529808640644092</v>
      </c>
      <c r="L19" s="107">
        <f>Ca!Q19</f>
        <v>11.379157399237577</v>
      </c>
      <c r="M19" s="107">
        <f>Mg!Q19</f>
        <v>8.0838068519555808</v>
      </c>
      <c r="N19" s="108">
        <f>H!Q19</f>
        <v>9.8960552452838879</v>
      </c>
      <c r="O19" s="106">
        <f>'A+C'!Q19</f>
        <v>263.2190684566857</v>
      </c>
      <c r="P19" s="329">
        <f>'R1'!Q19</f>
        <v>-10.110104526490447</v>
      </c>
      <c r="Q19" s="330">
        <f>'R2'!Q19</f>
        <v>6.2269829117337601</v>
      </c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9.5" customHeight="1">
      <c r="A20" s="110">
        <v>16</v>
      </c>
      <c r="B20" s="203" t="s">
        <v>18</v>
      </c>
      <c r="C20" s="106">
        <f>mm!O20</f>
        <v>1761.783439490446</v>
      </c>
      <c r="D20" s="107">
        <f>pH!Q20</f>
        <v>5.0122903732379527</v>
      </c>
      <c r="E20" s="107">
        <f>EC!Q20</f>
        <v>2.0522337310195224</v>
      </c>
      <c r="F20" s="107">
        <f>'SO4'!Q20</f>
        <v>18.260351634283349</v>
      </c>
      <c r="G20" s="107">
        <f>'NO3'!Q20</f>
        <v>14.255310988664462</v>
      </c>
      <c r="H20" s="107">
        <f>Cl!Q20</f>
        <v>117.83358897511984</v>
      </c>
      <c r="I20" s="107">
        <f>'NH4'!Q20</f>
        <v>4.0916431575461694</v>
      </c>
      <c r="J20" s="107">
        <f>Na!Q20</f>
        <v>113.22068774498027</v>
      </c>
      <c r="K20" s="107">
        <f>K!Q20</f>
        <v>5.6862073597765246</v>
      </c>
      <c r="L20" s="107">
        <f>Ca!Q20</f>
        <v>4.5552874727767882</v>
      </c>
      <c r="M20" s="107">
        <f>Mg!Q20</f>
        <v>16.532041959533601</v>
      </c>
      <c r="N20" s="108">
        <f>H!Q20</f>
        <v>9.7209705352083091</v>
      </c>
      <c r="O20" s="106">
        <f>'A+C'!Q20</f>
        <v>296.8910877366298</v>
      </c>
      <c r="P20" s="329">
        <f>'R1'!Q20</f>
        <v>-5.56672436274176</v>
      </c>
      <c r="Q20" s="330">
        <f>'R2'!Q20</f>
        <v>8.6239543226796496</v>
      </c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9.5" customHeight="1">
      <c r="A21" s="110">
        <v>17</v>
      </c>
      <c r="B21" s="203" t="s">
        <v>19</v>
      </c>
      <c r="C21" s="106">
        <f>mm!O21</f>
        <v>1234</v>
      </c>
      <c r="D21" s="107">
        <f>pH!Q21</f>
        <v>5.1895313529995137</v>
      </c>
      <c r="E21" s="107">
        <f>EC!Q21</f>
        <v>1.2496077795786062</v>
      </c>
      <c r="F21" s="107">
        <f>'SO4'!Q21</f>
        <v>10.108073206110884</v>
      </c>
      <c r="G21" s="107">
        <f>'NO3'!Q21</f>
        <v>11.08208398531124</v>
      </c>
      <c r="H21" s="107">
        <f>Cl!Q21</f>
        <v>51.348545518299495</v>
      </c>
      <c r="I21" s="107">
        <f>'NH4'!Q21</f>
        <v>17.996806297721005</v>
      </c>
      <c r="J21" s="107">
        <f>Na!Q21</f>
        <v>35.970498070718655</v>
      </c>
      <c r="K21" s="107">
        <f>K!Q21</f>
        <v>6.7745654017462069</v>
      </c>
      <c r="L21" s="107">
        <f>Ca!Q21</f>
        <v>4.6502529678371003</v>
      </c>
      <c r="M21" s="107">
        <f>Mg!Q21</f>
        <v>5.5524849228370856</v>
      </c>
      <c r="N21" s="108">
        <f>H!Q21</f>
        <v>6.4635133030634098</v>
      </c>
      <c r="O21" s="106">
        <f>'A+C'!Q21</f>
        <v>175.13940424166265</v>
      </c>
      <c r="P21" s="329">
        <f>'R1'!Q21</f>
        <v>2.6238643754768303</v>
      </c>
      <c r="Q21" s="330">
        <f>'R2'!Q21</f>
        <v>1.922433966605686</v>
      </c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9.5" customHeight="1">
      <c r="A22" s="110">
        <v>18</v>
      </c>
      <c r="B22" s="203" t="s">
        <v>20</v>
      </c>
      <c r="C22" s="106">
        <f>mm!O22</f>
        <v>1310.3503184713375</v>
      </c>
      <c r="D22" s="107">
        <f>pH!Q22</f>
        <v>5.043043492498855</v>
      </c>
      <c r="E22" s="107">
        <f>EC!Q22</f>
        <v>2.430713330902905</v>
      </c>
      <c r="F22" s="107">
        <f>'SO4'!Q22</f>
        <v>81.658330295297148</v>
      </c>
      <c r="G22" s="107">
        <f>'NO3'!Q22</f>
        <v>26.811252886134412</v>
      </c>
      <c r="H22" s="107">
        <f>Cl!Q22</f>
        <v>51.440357273058702</v>
      </c>
      <c r="I22" s="107">
        <f>'NH4'!Q22</f>
        <v>41.059205249726581</v>
      </c>
      <c r="J22" s="107">
        <f>Na!Q22</f>
        <v>38.279742374529107</v>
      </c>
      <c r="K22" s="107">
        <f>K!Q22</f>
        <v>1.8113452424352903</v>
      </c>
      <c r="L22" s="107">
        <f>Ca!Q22</f>
        <v>65.019827439543064</v>
      </c>
      <c r="M22" s="107">
        <f>Mg!Q22</f>
        <v>14.627439543079355</v>
      </c>
      <c r="N22" s="108">
        <f>H!Q22</f>
        <v>9.0564190068595725</v>
      </c>
      <c r="O22" s="106">
        <f>'A+C'!Q22</f>
        <v>605.78567832471197</v>
      </c>
      <c r="P22" s="329">
        <f>'R1'!Q22</f>
        <v>0.48225709392861876</v>
      </c>
      <c r="Q22" s="330">
        <f>'R2'!Q22</f>
        <v>20.457359236109525</v>
      </c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9.5" customHeight="1">
      <c r="A23" s="110">
        <v>19</v>
      </c>
      <c r="B23" s="203" t="s">
        <v>21</v>
      </c>
      <c r="C23" s="106">
        <f>mm!O23</f>
        <v>1281.2992125984254</v>
      </c>
      <c r="D23" s="107">
        <f>pH!Q23</f>
        <v>5.0603278742941757</v>
      </c>
      <c r="E23" s="107">
        <f>EC!Q23</f>
        <v>1.6358785271675116</v>
      </c>
      <c r="F23" s="107">
        <f>'SO4'!Q23</f>
        <v>12.1220515184104</v>
      </c>
      <c r="G23" s="107">
        <f>'NO3'!Q23</f>
        <v>15.715511855379727</v>
      </c>
      <c r="H23" s="107">
        <f>Cl!Q23</f>
        <v>54.447180826547857</v>
      </c>
      <c r="I23" s="107">
        <f>'NH4'!Q23</f>
        <v>28.112413581195266</v>
      </c>
      <c r="J23" s="107">
        <f>Na!Q23</f>
        <v>43.120773800378963</v>
      </c>
      <c r="K23" s="107">
        <f>K!Q23</f>
        <v>1.5504711425206121</v>
      </c>
      <c r="L23" s="107">
        <f>Ca!Q23</f>
        <v>5.5787243304142979</v>
      </c>
      <c r="M23" s="107">
        <f>Mg!Q23</f>
        <v>4.8282659906795722</v>
      </c>
      <c r="N23" s="108">
        <f>H!Q23</f>
        <v>8.7030629676937021</v>
      </c>
      <c r="O23" s="106">
        <f>'A+C'!Q23</f>
        <v>262.3629434885359</v>
      </c>
      <c r="P23" s="329">
        <f>'R1'!Q23</f>
        <v>4.8503336791479512</v>
      </c>
      <c r="Q23" s="330">
        <f>'R2'!Q23</f>
        <v>-1.1618046764411432</v>
      </c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9.5" customHeight="1">
      <c r="A24" s="110">
        <v>20</v>
      </c>
      <c r="B24" s="203" t="s">
        <v>22</v>
      </c>
      <c r="C24" s="106">
        <f>mm!O24</f>
        <v>1645.5414012738854</v>
      </c>
      <c r="D24" s="107">
        <f>pH!Q24</f>
        <v>4.8091359328330689</v>
      </c>
      <c r="E24" s="107">
        <f>EC!Q24</f>
        <v>1.9101364428101413</v>
      </c>
      <c r="F24" s="107">
        <f>'SO4'!Q24</f>
        <v>15.614495838978126</v>
      </c>
      <c r="G24" s="107">
        <f>'NO3'!Q24</f>
        <v>20.867679504548093</v>
      </c>
      <c r="H24" s="107">
        <f>Cl!Q24</f>
        <v>48.98837816915038</v>
      </c>
      <c r="I24" s="107">
        <f>'NH4'!Q24</f>
        <v>34.478488484613898</v>
      </c>
      <c r="J24" s="107">
        <f>Na!Q24</f>
        <v>29.448171085736401</v>
      </c>
      <c r="K24" s="107">
        <f>K!Q24</f>
        <v>0.86329591639249081</v>
      </c>
      <c r="L24" s="107">
        <f>Ca!Q24</f>
        <v>4.0071124443584285</v>
      </c>
      <c r="M24" s="107">
        <f>Mg!Q24</f>
        <v>4.0764370040642532</v>
      </c>
      <c r="N24" s="108">
        <f>H!Q24</f>
        <v>15.519011936464379</v>
      </c>
      <c r="O24" s="106">
        <f>'A+C'!Q24</f>
        <v>254.35338653671158</v>
      </c>
      <c r="P24" s="335">
        <f>'R1'!Q24</f>
        <v>-2.1740065564286497</v>
      </c>
      <c r="Q24" s="336">
        <f>'R2'!Q24</f>
        <v>-2.0899115074922845</v>
      </c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9.5" customHeight="1">
      <c r="A25" s="124">
        <v>21</v>
      </c>
      <c r="B25" s="207" t="s">
        <v>23</v>
      </c>
      <c r="C25" s="162">
        <f>mm!O25</f>
        <v>1447.4216380182004</v>
      </c>
      <c r="D25" s="159">
        <f>pH!Q25</f>
        <v>4.9262966323327255</v>
      </c>
      <c r="E25" s="159">
        <f>EC!Q25</f>
        <v>1.2506841774362554</v>
      </c>
      <c r="F25" s="159">
        <f>'SO4'!Q25</f>
        <v>11.53823385304899</v>
      </c>
      <c r="G25" s="159">
        <f>'NO3'!Q25</f>
        <v>19.301348342517279</v>
      </c>
      <c r="H25" s="159">
        <f>Cl!Q25</f>
        <v>24.97149143131146</v>
      </c>
      <c r="I25" s="159">
        <f>'NH4'!Q25</f>
        <v>3.5633536681910423</v>
      </c>
      <c r="J25" s="159">
        <f>Na!Q25</f>
        <v>17.943202315928836</v>
      </c>
      <c r="K25" s="159">
        <f>K!Q25</f>
        <v>0.68187291605944589</v>
      </c>
      <c r="L25" s="159">
        <f>Ca!Q25</f>
        <v>5.817714902015739</v>
      </c>
      <c r="M25" s="159">
        <f>Mg!Q25</f>
        <v>2.297255243085762</v>
      </c>
      <c r="N25" s="161">
        <f>H!Q25</f>
        <v>11.849591195170035</v>
      </c>
      <c r="O25" s="162">
        <f>'A+C'!Q25</f>
        <v>119.40781261577949</v>
      </c>
      <c r="P25" s="337">
        <f>'R1'!Q25</f>
        <v>-16.691198243133087</v>
      </c>
      <c r="Q25" s="338">
        <f>'R2'!Q25</f>
        <v>-5.8993477694018184</v>
      </c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9.5" customHeight="1">
      <c r="A26" s="163">
        <v>22</v>
      </c>
      <c r="B26" s="215" t="s">
        <v>24</v>
      </c>
      <c r="C26" s="109">
        <f>mm!O26</f>
        <v>1988.4</v>
      </c>
      <c r="D26" s="167">
        <f>pH!Q26</f>
        <v>4.733146416133911</v>
      </c>
      <c r="E26" s="167">
        <f>EC!Q26</f>
        <v>2.9516545966606316</v>
      </c>
      <c r="F26" s="167">
        <f>'SO4'!Q26</f>
        <v>23.588796016898009</v>
      </c>
      <c r="G26" s="167">
        <f>'NO3'!Q26</f>
        <v>18.32826141621404</v>
      </c>
      <c r="H26" s="167">
        <f>Cl!Q26</f>
        <v>127.95659223496278</v>
      </c>
      <c r="I26" s="167">
        <f>'NH4'!Q26</f>
        <v>25.431360390263528</v>
      </c>
      <c r="J26" s="167">
        <f>Na!Q26</f>
        <v>100.36010661838665</v>
      </c>
      <c r="K26" s="167">
        <f>K!Q26</f>
        <v>3.6676453429893381</v>
      </c>
      <c r="L26" s="167">
        <f>Ca!Q26</f>
        <v>11.63638151277409</v>
      </c>
      <c r="M26" s="167">
        <f>Mg!Q26</f>
        <v>13.651015389257694</v>
      </c>
      <c r="N26" s="168">
        <f>H!Q26</f>
        <v>18.486452697616411</v>
      </c>
      <c r="O26" s="109">
        <f>'A+C'!Q26</f>
        <v>386.57116072851869</v>
      </c>
      <c r="P26" s="327">
        <f>'R1'!Q26</f>
        <v>2.2962848488250742</v>
      </c>
      <c r="Q26" s="328">
        <f>'R2'!Q26</f>
        <v>3.1462041359823054</v>
      </c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9.5" customHeight="1">
      <c r="A27" s="110">
        <v>23</v>
      </c>
      <c r="B27" s="203" t="s">
        <v>25</v>
      </c>
      <c r="C27" s="106">
        <f>mm!O27</f>
        <v>2785.7097390197323</v>
      </c>
      <c r="D27" s="107">
        <f>pH!Q27</f>
        <v>4.6224600182008366</v>
      </c>
      <c r="E27" s="107">
        <f>EC!Q27</f>
        <v>3.7456451152215897</v>
      </c>
      <c r="F27" s="107">
        <f>'SO4'!Q27</f>
        <v>26.422621591051904</v>
      </c>
      <c r="G27" s="107">
        <f>'NO3'!Q27</f>
        <v>21.313416431501143</v>
      </c>
      <c r="H27" s="107">
        <f>Cl!Q27</f>
        <v>148.44169113530685</v>
      </c>
      <c r="I27" s="107">
        <f>'NH4'!Q27</f>
        <v>22.125299621830983</v>
      </c>
      <c r="J27" s="107">
        <f>Na!Q27</f>
        <v>133.92719389445543</v>
      </c>
      <c r="K27" s="107">
        <f>K!Q27</f>
        <v>2.7961931746775277</v>
      </c>
      <c r="L27" s="107">
        <f>Ca!Q27</f>
        <v>7.5228900796325711</v>
      </c>
      <c r="M27" s="107">
        <f>Mg!Q27</f>
        <v>14.87863287899734</v>
      </c>
      <c r="N27" s="108">
        <f>H!Q27</f>
        <v>23.852833781105765</v>
      </c>
      <c r="O27" s="106">
        <f>'A+C'!Q27</f>
        <v>431.50436890578447</v>
      </c>
      <c r="P27" s="329">
        <f>'R1'!Q27</f>
        <v>0.71584491871996059</v>
      </c>
      <c r="Q27" s="330">
        <f>'R2'!Q27</f>
        <v>-1.6177893891426505</v>
      </c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9.5" customHeight="1">
      <c r="A28" s="110">
        <v>24</v>
      </c>
      <c r="B28" s="203" t="s">
        <v>27</v>
      </c>
      <c r="C28" s="106">
        <f>mm!O28</f>
        <v>2927.5938892425211</v>
      </c>
      <c r="D28" s="107">
        <f>pH!Q28</f>
        <v>4.6828098724773248</v>
      </c>
      <c r="E28" s="107">
        <f>EC!Q28</f>
        <v>3.4986889166711963</v>
      </c>
      <c r="F28" s="107">
        <f>'SO4'!Q28</f>
        <v>25.951445344349619</v>
      </c>
      <c r="G28" s="107">
        <f>'NO3'!Q28</f>
        <v>20.099935859107465</v>
      </c>
      <c r="H28" s="107">
        <f>Cl!Q28</f>
        <v>141.19768657933358</v>
      </c>
      <c r="I28" s="107">
        <f>'NH4'!Q28</f>
        <v>22.018554112083489</v>
      </c>
      <c r="J28" s="107">
        <f>Na!Q28</f>
        <v>129.54835244876881</v>
      </c>
      <c r="K28" s="107">
        <f>K!Q28</f>
        <v>4.0370179920639231</v>
      </c>
      <c r="L28" s="107">
        <f>Ca!Q28</f>
        <v>7.9799913029298244</v>
      </c>
      <c r="M28" s="107">
        <f>Mg!Q28</f>
        <v>14.218946567375115</v>
      </c>
      <c r="N28" s="108">
        <f>H!Q28</f>
        <v>20.758220819164318</v>
      </c>
      <c r="O28" s="106">
        <f>'A+C'!Q28</f>
        <v>401.69365742968779</v>
      </c>
      <c r="P28" s="329">
        <f>'R1'!Q28</f>
        <v>-4.0740290916498205</v>
      </c>
      <c r="Q28" s="330">
        <f>'R2'!Q28</f>
        <v>0.10094624915710433</v>
      </c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9.5" customHeight="1">
      <c r="A29" s="110">
        <v>25</v>
      </c>
      <c r="B29" s="203" t="s">
        <v>28</v>
      </c>
      <c r="C29" s="106">
        <f>mm!O29</f>
        <v>1988.0891719745225</v>
      </c>
      <c r="D29" s="107">
        <f>pH!Q29</f>
        <v>4.4441610499086348</v>
      </c>
      <c r="E29" s="107">
        <f>EC!Q29</f>
        <v>3.8730633069554345</v>
      </c>
      <c r="F29" s="107">
        <f>'SO4'!Q29</f>
        <v>60.454031973857042</v>
      </c>
      <c r="G29" s="107">
        <f>'NO3'!Q29</f>
        <v>26.559316630890976</v>
      </c>
      <c r="H29" s="107">
        <f>Cl!Q29</f>
        <v>154.69423157017908</v>
      </c>
      <c r="I29" s="107">
        <f>'NH4'!Q29</f>
        <v>30.450134559318229</v>
      </c>
      <c r="J29" s="107">
        <f>Na!Q29</f>
        <v>136.43667542370164</v>
      </c>
      <c r="K29" s="107">
        <f>K!Q29</f>
        <v>4.4785249735687058</v>
      </c>
      <c r="L29" s="107">
        <f>Ca!Q29</f>
        <v>25.041162336206071</v>
      </c>
      <c r="M29" s="107">
        <f>Mg!Q29</f>
        <v>32.27368564380226</v>
      </c>
      <c r="N29" s="108">
        <f>H!Q29</f>
        <v>35.961595363981793</v>
      </c>
      <c r="O29" s="106">
        <f>'A+C'!Q29</f>
        <v>579.77301743323051</v>
      </c>
      <c r="P29" s="329">
        <f>'R1'!Q29</f>
        <v>1.9754055209620471</v>
      </c>
      <c r="Q29" s="330">
        <f>'R2'!Q29</f>
        <v>13.50715389080756</v>
      </c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9.5" customHeight="1">
      <c r="A30" s="110">
        <v>26</v>
      </c>
      <c r="B30" s="203" t="s">
        <v>29</v>
      </c>
      <c r="C30" s="106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8"/>
      <c r="O30" s="106"/>
      <c r="P30" s="329"/>
      <c r="Q30" s="33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9.5" customHeight="1">
      <c r="A31" s="110">
        <v>27</v>
      </c>
      <c r="B31" s="203" t="s">
        <v>30</v>
      </c>
      <c r="C31" s="106">
        <f>mm!O31</f>
        <v>1600.9872611464966</v>
      </c>
      <c r="D31" s="107">
        <f>pH!Q31</f>
        <v>5.022762744021847</v>
      </c>
      <c r="E31" s="107">
        <f>EC!Q31</f>
        <v>1.196242167452408</v>
      </c>
      <c r="F31" s="107">
        <f>'SO4'!Q31</f>
        <v>10.407825585327526</v>
      </c>
      <c r="G31" s="107">
        <f>'NO3'!Q31</f>
        <v>12.863513755445485</v>
      </c>
      <c r="H31" s="107">
        <f>Cl!Q31</f>
        <v>38.561846790396061</v>
      </c>
      <c r="I31" s="107">
        <f>'NH4'!Q31</f>
        <v>14.299846830180424</v>
      </c>
      <c r="J31" s="107">
        <f>Na!Q31</f>
        <v>32.863927512880188</v>
      </c>
      <c r="K31" s="107">
        <f>K!Q31</f>
        <v>1.4766545324342066</v>
      </c>
      <c r="L31" s="107">
        <f>Ca!Q31</f>
        <v>5.8598814425812114</v>
      </c>
      <c r="M31" s="107">
        <f>Mg!Q31</f>
        <v>4.2077400489347738</v>
      </c>
      <c r="N31" s="108">
        <f>H!Q31</f>
        <v>9.4893672783031082</v>
      </c>
      <c r="O31" s="106">
        <f>'A+C'!Q31</f>
        <v>205.61491801473628</v>
      </c>
      <c r="P31" s="329">
        <f>'R1'!Q31</f>
        <v>4.1725097015117436</v>
      </c>
      <c r="Q31" s="330">
        <f>'R2'!Q31</f>
        <v>3.4386324941252755</v>
      </c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9.5" customHeight="1">
      <c r="A32" s="110">
        <v>28</v>
      </c>
      <c r="B32" s="203" t="s">
        <v>31</v>
      </c>
      <c r="C32" s="106">
        <f>mm!O32</f>
        <v>1653.5987261146497</v>
      </c>
      <c r="D32" s="107">
        <f>pH!Q32</f>
        <v>5.0747632199969761</v>
      </c>
      <c r="E32" s="107">
        <f>EC!Q32</f>
        <v>2.5018350249407773</v>
      </c>
      <c r="F32" s="107">
        <f>'SO4'!Q32</f>
        <v>24.479886051740099</v>
      </c>
      <c r="G32" s="107">
        <f>'NO3'!Q32</f>
        <v>33.495569461562646</v>
      </c>
      <c r="H32" s="107">
        <f>Cl!Q32</f>
        <v>46.231852433544113</v>
      </c>
      <c r="I32" s="107">
        <f>'NH4'!Q32</f>
        <v>77.866667053845262</v>
      </c>
      <c r="J32" s="107">
        <f>Na!Q32</f>
        <v>36.489265428879982</v>
      </c>
      <c r="K32" s="107">
        <f>K!Q32</f>
        <v>4.1196650972399471</v>
      </c>
      <c r="L32" s="107">
        <f>Ca!Q32</f>
        <v>14.826336003531718</v>
      </c>
      <c r="M32" s="107">
        <f>Mg!Q32</f>
        <v>10.188083985394961</v>
      </c>
      <c r="N32" s="108">
        <f>H!Q32</f>
        <v>8.4185400048833134</v>
      </c>
      <c r="O32" s="106">
        <f>'A+C'!Q32</f>
        <v>958.97268802826045</v>
      </c>
      <c r="P32" s="329">
        <f>'R1'!Q32</f>
        <v>15.491614651266827</v>
      </c>
      <c r="Q32" s="330">
        <f>'R2'!Q32</f>
        <v>-2.9958756342766821</v>
      </c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9.5" customHeight="1">
      <c r="A33" s="110">
        <v>29</v>
      </c>
      <c r="B33" s="203" t="s">
        <v>32</v>
      </c>
      <c r="C33" s="117">
        <f>mm!O33</f>
        <v>273.53175234760465</v>
      </c>
      <c r="D33" s="122">
        <f>pH!Q33</f>
        <v>5.0670375014408844</v>
      </c>
      <c r="E33" s="122">
        <f>EC!Q33</f>
        <v>1.6045606889328496</v>
      </c>
      <c r="F33" s="122">
        <f>'SO4'!Q33</f>
        <v>17.06137202012038</v>
      </c>
      <c r="G33" s="122">
        <f>'NO3'!Q33</f>
        <v>17.160696030508888</v>
      </c>
      <c r="H33" s="122">
        <f>Cl!Q33</f>
        <v>34.145482341466966</v>
      </c>
      <c r="I33" s="122">
        <f>'NH4'!Q33</f>
        <v>25.531145729662391</v>
      </c>
      <c r="J33" s="122">
        <f>Na!Q33</f>
        <v>26.547582720766577</v>
      </c>
      <c r="K33" s="122">
        <f>K!Q33</f>
        <v>1.293403927481567</v>
      </c>
      <c r="L33" s="122">
        <f>Ca!Q33</f>
        <v>9.1161358186687274</v>
      </c>
      <c r="M33" s="122">
        <f>Mg!Q33</f>
        <v>3.6291717969310846</v>
      </c>
      <c r="N33" s="331">
        <f>H!Q33</f>
        <v>8.5696384298578305</v>
      </c>
      <c r="O33" s="117">
        <f>'A+C'!Q33</f>
        <v>156.62391546904837</v>
      </c>
      <c r="P33" s="332">
        <f>'R1'!Q33</f>
        <v>-0.77941757654175403</v>
      </c>
      <c r="Q33" s="333">
        <f>'R2'!Q33</f>
        <v>-6.9110562981787593</v>
      </c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9.5" customHeight="1">
      <c r="A34" s="110">
        <v>30</v>
      </c>
      <c r="B34" s="203" t="s">
        <v>33</v>
      </c>
      <c r="C34" s="117">
        <f>mm!O34</f>
        <v>562.13375796178343</v>
      </c>
      <c r="D34" s="122">
        <f>pH!Q34</f>
        <v>4.6323086760736549</v>
      </c>
      <c r="E34" s="122">
        <f>EC!Q34</f>
        <v>1.9740331992521674</v>
      </c>
      <c r="F34" s="122">
        <f>'SO4'!Q34</f>
        <v>19.258006345249562</v>
      </c>
      <c r="G34" s="122">
        <f>'NO3'!Q34</f>
        <v>22.620197155968505</v>
      </c>
      <c r="H34" s="122">
        <f>Cl!Q34</f>
        <v>35.16117557078919</v>
      </c>
      <c r="I34" s="122">
        <f>'NH4'!Q34</f>
        <v>24.567250014163509</v>
      </c>
      <c r="J34" s="122">
        <f>Na!Q34</f>
        <v>30.913554472834402</v>
      </c>
      <c r="K34" s="122">
        <f>K!Q34</f>
        <v>2.0253798651634467</v>
      </c>
      <c r="L34" s="122">
        <f>Ca!Q34</f>
        <v>10.161865616678941</v>
      </c>
      <c r="M34" s="122">
        <f>Mg!Q34</f>
        <v>4.6097235284119886</v>
      </c>
      <c r="N34" s="331">
        <f>H!Q34</f>
        <v>23.318001393926625</v>
      </c>
      <c r="O34" s="117">
        <f>'A+C'!Q34</f>
        <v>276.77523510423464</v>
      </c>
      <c r="P34" s="332">
        <f>'R1'!Q34</f>
        <v>6.4019863192992315</v>
      </c>
      <c r="Q34" s="333">
        <f>'R2'!Q34</f>
        <v>0.13342222144898677</v>
      </c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9.5" customHeight="1">
      <c r="A35" s="110">
        <v>31</v>
      </c>
      <c r="B35" s="203" t="s">
        <v>35</v>
      </c>
      <c r="C35" s="106">
        <f>mm!O35</f>
        <v>1257</v>
      </c>
      <c r="D35" s="107">
        <f>pH!Q35</f>
        <v>4.8575921709585206</v>
      </c>
      <c r="E35" s="107">
        <f>EC!Q35</f>
        <v>1.5096626889419253</v>
      </c>
      <c r="F35" s="107">
        <f>'SO4'!Q35</f>
        <v>12.509717581543358</v>
      </c>
      <c r="G35" s="107">
        <f>'NO3'!Q35</f>
        <v>19.274780429594276</v>
      </c>
      <c r="H35" s="107">
        <f>Cl!Q35</f>
        <v>24.236121718377088</v>
      </c>
      <c r="I35" s="107">
        <f>'NH4'!Q35</f>
        <v>15.252013524264123</v>
      </c>
      <c r="J35" s="107">
        <f>Na!Q35</f>
        <v>21.154223548130467</v>
      </c>
      <c r="K35" s="107">
        <f>K!Q35</f>
        <v>2.478326968973747</v>
      </c>
      <c r="L35" s="107">
        <f>Ca!Q35</f>
        <v>3.613486077963405</v>
      </c>
      <c r="M35" s="107">
        <f>Mg!Q35</f>
        <v>3.5958512330946695</v>
      </c>
      <c r="N35" s="108">
        <f>H!Q35</f>
        <v>13.880586889231548</v>
      </c>
      <c r="O35" s="106">
        <f>'A+C'!Q35</f>
        <v>210.64053824457093</v>
      </c>
      <c r="P35" s="329">
        <f>'R1'!Q35</f>
        <v>-0.42791816128211141</v>
      </c>
      <c r="Q35" s="330">
        <f>'R2'!Q35</f>
        <v>-5.2785892299733765</v>
      </c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9.5" customHeight="1">
      <c r="A36" s="110">
        <v>32</v>
      </c>
      <c r="B36" s="203" t="s">
        <v>36</v>
      </c>
      <c r="C36" s="106">
        <f>mm!O36</f>
        <v>1742.1019108280254</v>
      </c>
      <c r="D36" s="107">
        <f>pH!Q36</f>
        <v>4.7303050629253844</v>
      </c>
      <c r="E36" s="107">
        <f>EC!Q36</f>
        <v>1.4551652041972867</v>
      </c>
      <c r="F36" s="107">
        <f>'SO4'!Q36</f>
        <v>12.270294238670907</v>
      </c>
      <c r="G36" s="107">
        <f>'NO3'!Q36</f>
        <v>15.804669896110626</v>
      </c>
      <c r="H36" s="107">
        <f>Cl!Q36</f>
        <v>19.344347273021331</v>
      </c>
      <c r="I36" s="107">
        <f>'NH4'!Q36</f>
        <v>14.166967795792299</v>
      </c>
      <c r="J36" s="107">
        <f>Na!Q36</f>
        <v>13.412741476619201</v>
      </c>
      <c r="K36" s="107">
        <f>K!Q36</f>
        <v>0.73496080383274409</v>
      </c>
      <c r="L36" s="107">
        <f>Ca!Q36</f>
        <v>3.6173266059741875</v>
      </c>
      <c r="M36" s="107">
        <f>Mg!Q36</f>
        <v>1.819478655652814</v>
      </c>
      <c r="N36" s="108">
        <f>H!Q36</f>
        <v>18.607796038489564</v>
      </c>
      <c r="O36" s="106">
        <f>'A+C'!Q36</f>
        <v>139.39013436527702</v>
      </c>
      <c r="P36" s="329">
        <f>'R1'!Q36</f>
        <v>-1.0512237192560612</v>
      </c>
      <c r="Q36" s="330">
        <f>'R2'!Q36</f>
        <v>-4.1138822322604423</v>
      </c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9.5" customHeight="1">
      <c r="A37" s="110">
        <v>33</v>
      </c>
      <c r="B37" s="203" t="s">
        <v>37</v>
      </c>
      <c r="C37" s="106">
        <f>mm!O37</f>
        <v>1567.1974522292994</v>
      </c>
      <c r="D37" s="107">
        <f>pH!Q37</f>
        <v>4.9145901383814818</v>
      </c>
      <c r="E37" s="107">
        <f>EC!Q37</f>
        <v>1.4260638081690713</v>
      </c>
      <c r="F37" s="107">
        <f>'SO4'!Q37</f>
        <v>14.177014834383256</v>
      </c>
      <c r="G37" s="107">
        <f>'NO3'!Q37</f>
        <v>20.735415565941882</v>
      </c>
      <c r="H37" s="107">
        <f>Cl!Q37</f>
        <v>20.170280430806748</v>
      </c>
      <c r="I37" s="107">
        <f>'NH4'!Q37</f>
        <v>53.880487705750859</v>
      </c>
      <c r="J37" s="107">
        <f>Na!Q37</f>
        <v>11.578699451331028</v>
      </c>
      <c r="K37" s="107">
        <f>K!Q37</f>
        <v>1.2384718553139606</v>
      </c>
      <c r="L37" s="107">
        <f>Ca!Q37</f>
        <v>6.6219284698232057</v>
      </c>
      <c r="M37" s="107">
        <f>Mg!Q37</f>
        <v>2.4255374923795978</v>
      </c>
      <c r="N37" s="108">
        <f>H!Q37</f>
        <v>12.173343073134472</v>
      </c>
      <c r="O37" s="106">
        <f>'A+C'!Q37</f>
        <v>225.36405854397589</v>
      </c>
      <c r="P37" s="335">
        <f>'R1'!Q37</f>
        <v>12.328948056962126</v>
      </c>
      <c r="Q37" s="336">
        <f>'R2'!Q37</f>
        <v>3.3739742976242866</v>
      </c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9.5" customHeight="1">
      <c r="A38" s="110">
        <v>34</v>
      </c>
      <c r="B38" s="203" t="s">
        <v>38</v>
      </c>
      <c r="C38" s="117">
        <f>mm!O38</f>
        <v>345.78930617441119</v>
      </c>
      <c r="D38" s="122">
        <f>pH!Q38</f>
        <v>4.8840887981212706</v>
      </c>
      <c r="E38" s="122">
        <f>EC!Q38</f>
        <v>1.6103187386674276</v>
      </c>
      <c r="F38" s="122">
        <f>'SO4'!Q38</f>
        <v>12.522305263836095</v>
      </c>
      <c r="G38" s="122">
        <f>'NO3'!Q38</f>
        <v>11.225961140206358</v>
      </c>
      <c r="H38" s="122">
        <f>Cl!Q38</f>
        <v>48.273871344813934</v>
      </c>
      <c r="I38" s="122">
        <f>'NH4'!Q38</f>
        <v>8.6569688992793168</v>
      </c>
      <c r="J38" s="122">
        <f>Na!Q38</f>
        <v>44.355517409592537</v>
      </c>
      <c r="K38" s="122">
        <f>K!Q38</f>
        <v>3.2656170902095778</v>
      </c>
      <c r="L38" s="122">
        <f>Ca!Q38</f>
        <v>4.5349369978002168</v>
      </c>
      <c r="M38" s="122">
        <f>Mg!Q38</f>
        <v>4.9270371018067696</v>
      </c>
      <c r="N38" s="331">
        <f>H!Q38</f>
        <v>13.059038489014078</v>
      </c>
      <c r="O38" s="117">
        <f>'A+C'!Q38</f>
        <v>310.15648534547438</v>
      </c>
      <c r="P38" s="332">
        <f>'R1'!Q38</f>
        <v>1.8617934311966009</v>
      </c>
      <c r="Q38" s="333">
        <f>'R2'!Q38</f>
        <v>-3.7829520923071698</v>
      </c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9.5" customHeight="1">
      <c r="A39" s="169">
        <v>35</v>
      </c>
      <c r="B39" s="207" t="s">
        <v>40</v>
      </c>
      <c r="C39" s="162">
        <f>mm!O39</f>
        <v>1154.6200126538008</v>
      </c>
      <c r="D39" s="159">
        <f>pH!Q39</f>
        <v>4.7142208756549673</v>
      </c>
      <c r="E39" s="159">
        <f>EC!Q39</f>
        <v>2.2982226060616373</v>
      </c>
      <c r="F39" s="159">
        <f>'SO4'!Q39</f>
        <v>19.951649847693275</v>
      </c>
      <c r="G39" s="159">
        <f>'NO3'!Q39</f>
        <v>18.467930500484997</v>
      </c>
      <c r="H39" s="159">
        <f>Cl!Q39</f>
        <v>66.11054745332946</v>
      </c>
      <c r="I39" s="159">
        <f>'NH4'!Q39</f>
        <v>21.756146724979999</v>
      </c>
      <c r="J39" s="159">
        <f>Na!Q39</f>
        <v>59.157108214352547</v>
      </c>
      <c r="K39" s="159">
        <f>K!Q39</f>
        <v>1.8100599016387864</v>
      </c>
      <c r="L39" s="159">
        <f>Ca!Q39</f>
        <v>7.7343243197249958</v>
      </c>
      <c r="M39" s="159">
        <f>Mg!Q39</f>
        <v>7.3382357946326762</v>
      </c>
      <c r="N39" s="161">
        <f>H!Q39</f>
        <v>19.30985996746552</v>
      </c>
      <c r="O39" s="162">
        <f>'A+C'!Q39</f>
        <v>366.22070042200693</v>
      </c>
      <c r="P39" s="335">
        <f>'R1'!Q39</f>
        <v>2.7576093653250937</v>
      </c>
      <c r="Q39" s="336">
        <f>'R2'!Q39</f>
        <v>-0.55455571588567654</v>
      </c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9.5" customHeight="1">
      <c r="A40" s="97">
        <v>36</v>
      </c>
      <c r="B40" s="215" t="s">
        <v>41</v>
      </c>
      <c r="C40" s="109">
        <f>mm!O40</f>
        <v>930.40271072595874</v>
      </c>
      <c r="D40" s="167">
        <f>pH!Q40</f>
        <v>4.5647292356642781</v>
      </c>
      <c r="E40" s="167">
        <f>EC!Q40</f>
        <v>1.7303178849211471</v>
      </c>
      <c r="F40" s="167">
        <f>'SO4'!Q40</f>
        <v>20.159482684030014</v>
      </c>
      <c r="G40" s="167">
        <f>'NO3'!Q40</f>
        <v>16.759428875202559</v>
      </c>
      <c r="H40" s="167">
        <f>Cl!Q40</f>
        <v>14.188211647090226</v>
      </c>
      <c r="I40" s="167">
        <f>'NH4'!Q40</f>
        <v>15.595626888974834</v>
      </c>
      <c r="J40" s="167">
        <f>Na!Q40</f>
        <v>9.5149962726513504</v>
      </c>
      <c r="K40" s="167">
        <f>K!Q40</f>
        <v>0.84390679331409391</v>
      </c>
      <c r="L40" s="167">
        <f>Ca!Q40</f>
        <v>5.8039551544412582</v>
      </c>
      <c r="M40" s="167">
        <f>Mg!Q40</f>
        <v>2.7154109930001713</v>
      </c>
      <c r="N40" s="168">
        <f>H!Q40</f>
        <v>27.243993270474867</v>
      </c>
      <c r="O40" s="109">
        <f>'A+C'!Q40</f>
        <v>228.77984611667333</v>
      </c>
      <c r="P40" s="343">
        <f>'R1'!Q40</f>
        <v>-0.46376967645538852</v>
      </c>
      <c r="Q40" s="344">
        <f>'R2'!Q40</f>
        <v>1.8884280097688071</v>
      </c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9.5" customHeight="1">
      <c r="A41" s="163">
        <v>37</v>
      </c>
      <c r="B41" s="213" t="s">
        <v>42</v>
      </c>
      <c r="C41" s="143">
        <f>mm!O41</f>
        <v>1463.9617834394905</v>
      </c>
      <c r="D41" s="339">
        <f>pH!Q41</f>
        <v>4.5788897967872666</v>
      </c>
      <c r="E41" s="339">
        <f>EC!Q41</f>
        <v>5.3763617702595692</v>
      </c>
      <c r="F41" s="339">
        <f>'SO4'!Q41</f>
        <v>36.458789814926952</v>
      </c>
      <c r="G41" s="339">
        <f>'NO3'!Q41</f>
        <v>26.328410685532148</v>
      </c>
      <c r="H41" s="339">
        <f>Cl!Q41</f>
        <v>265.17370818755739</v>
      </c>
      <c r="I41" s="339">
        <f>'NH4'!Q41</f>
        <v>22.331726181530186</v>
      </c>
      <c r="J41" s="339">
        <f>Na!Q41</f>
        <v>232.91752957598749</v>
      </c>
      <c r="K41" s="339">
        <f>K!Q41</f>
        <v>7.5861469859537687</v>
      </c>
      <c r="L41" s="339">
        <f>Ca!Q41</f>
        <v>20.734196648172581</v>
      </c>
      <c r="M41" s="339">
        <f>Mg!Q41</f>
        <v>28.64279111652062</v>
      </c>
      <c r="N41" s="340">
        <f>H!Q41</f>
        <v>26.370004457959251</v>
      </c>
      <c r="O41" s="143">
        <f>'A+C'!Q41</f>
        <v>703.53797685092991</v>
      </c>
      <c r="P41" s="341">
        <f>'R1'!Q41</f>
        <v>2.1581717121970163</v>
      </c>
      <c r="Q41" s="342">
        <f>'R2'!Q41</f>
        <v>1.2374296576704549</v>
      </c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9.5" customHeight="1">
      <c r="A42" s="110">
        <v>38</v>
      </c>
      <c r="B42" s="203" t="s">
        <v>44</v>
      </c>
      <c r="C42" s="106">
        <f>mm!O42</f>
        <v>1737.683004455761</v>
      </c>
      <c r="D42" s="107">
        <f>pH!Q42</f>
        <v>4.7322188624491117</v>
      </c>
      <c r="E42" s="107">
        <f>EC!Q42</f>
        <v>3.5974200886479348</v>
      </c>
      <c r="F42" s="107">
        <f>'SO4'!Q42</f>
        <v>25.531337785796154</v>
      </c>
      <c r="G42" s="107">
        <f>'NO3'!Q42</f>
        <v>23.972607069974199</v>
      </c>
      <c r="H42" s="107">
        <f>Cl!Q42</f>
        <v>161.65390211793766</v>
      </c>
      <c r="I42" s="107">
        <f>'NH4'!Q42</f>
        <v>22.763316115231756</v>
      </c>
      <c r="J42" s="107">
        <f>Na!Q42</f>
        <v>139.76016003134367</v>
      </c>
      <c r="K42" s="107">
        <f>K!Q42</f>
        <v>5.8049849023767202</v>
      </c>
      <c r="L42" s="107">
        <f>Ca!Q42</f>
        <v>11.490088068121786</v>
      </c>
      <c r="M42" s="107">
        <f>Mg!Q42</f>
        <v>16.490563115797229</v>
      </c>
      <c r="N42" s="108">
        <f>H!Q42</f>
        <v>18.525977725682555</v>
      </c>
      <c r="O42" s="106">
        <f>'A+C'!Q42</f>
        <v>510.26582541549186</v>
      </c>
      <c r="P42" s="329">
        <f>'R1'!Q42</f>
        <v>0.23660908513446033</v>
      </c>
      <c r="Q42" s="330">
        <f>'R2'!Q42</f>
        <v>-1.8677506704013502</v>
      </c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19.5" customHeight="1">
      <c r="A43" s="110">
        <v>39</v>
      </c>
      <c r="B43" s="203" t="s">
        <v>45</v>
      </c>
      <c r="C43" s="106">
        <f>mm!O43</f>
        <v>1405.6</v>
      </c>
      <c r="D43" s="107">
        <f>pH!Q43</f>
        <v>4.7314100128664922</v>
      </c>
      <c r="E43" s="107">
        <f>EC!Q43</f>
        <v>1.2924331246442802</v>
      </c>
      <c r="F43" s="107">
        <f>'SO4'!Q43</f>
        <v>12.285631047239612</v>
      </c>
      <c r="G43" s="107">
        <f>'NO3'!Q43</f>
        <v>12.065130193511669</v>
      </c>
      <c r="H43" s="107">
        <f>Cl!Q43</f>
        <v>15.394384604439384</v>
      </c>
      <c r="I43" s="107">
        <f>'NH4'!Q43</f>
        <v>14.267812322140012</v>
      </c>
      <c r="J43" s="107">
        <f>Na!Q43</f>
        <v>12.110883608423448</v>
      </c>
      <c r="K43" s="107">
        <f>K!Q43</f>
        <v>1.7037521343198634</v>
      </c>
      <c r="L43" s="107">
        <f>Ca!Q43</f>
        <v>1.4061838360842347</v>
      </c>
      <c r="M43" s="107">
        <f>Mg!Q43</f>
        <v>1.3269756687535574</v>
      </c>
      <c r="N43" s="108">
        <f>H!Q43</f>
        <v>18.560513490607146</v>
      </c>
      <c r="O43" s="106">
        <f>'A+C'!Q43</f>
        <v>127.01120721298643</v>
      </c>
      <c r="P43" s="329">
        <f>'R1'!Q43</f>
        <v>0.54931746047457508</v>
      </c>
      <c r="Q43" s="330">
        <f>'R2'!Q43</f>
        <v>-1.4410822527085976</v>
      </c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19.5" customHeight="1">
      <c r="A44" s="110">
        <v>40</v>
      </c>
      <c r="B44" s="203" t="s">
        <v>46</v>
      </c>
      <c r="C44" s="117">
        <f>mm!O44</f>
        <v>359.23566878980887</v>
      </c>
      <c r="D44" s="122">
        <f>pH!Q44</f>
        <v>4.4347664946442826</v>
      </c>
      <c r="E44" s="122">
        <f>EC!Q44</f>
        <v>3.3181906028368799</v>
      </c>
      <c r="F44" s="122">
        <f>'SO4'!Q44</f>
        <v>27.290726950354617</v>
      </c>
      <c r="G44" s="122">
        <f>'NO3'!Q44</f>
        <v>33.438528368794337</v>
      </c>
      <c r="H44" s="122">
        <f>Cl!Q44</f>
        <v>129.75469858156029</v>
      </c>
      <c r="I44" s="122">
        <f>'NH4'!Q44</f>
        <v>33.686223404255323</v>
      </c>
      <c r="J44" s="122">
        <f>Na!Q44</f>
        <v>91.002446808510655</v>
      </c>
      <c r="K44" s="122">
        <f>K!Q44</f>
        <v>3.1625620567375896</v>
      </c>
      <c r="L44" s="122">
        <f>Ca!Q44</f>
        <v>11.121932624113477</v>
      </c>
      <c r="M44" s="122">
        <f>Mg!Q44</f>
        <v>11.075124113475178</v>
      </c>
      <c r="N44" s="331">
        <f>H!Q44</f>
        <v>36.747982878290273</v>
      </c>
      <c r="O44" s="117">
        <f>'A+C'!Q44</f>
        <v>496.42573375180137</v>
      </c>
      <c r="P44" s="332">
        <f>'R1'!Q44</f>
        <v>3.8433547688592906</v>
      </c>
      <c r="Q44" s="333">
        <f>'R2'!Q44</f>
        <v>6.2922196965484671</v>
      </c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9.5" customHeight="1">
      <c r="A45" s="110">
        <v>41</v>
      </c>
      <c r="B45" s="203" t="s">
        <v>47</v>
      </c>
      <c r="C45" s="117">
        <f>mm!O45</f>
        <v>1300.7006369426751</v>
      </c>
      <c r="D45" s="122">
        <f>pH!Q45</f>
        <v>4.8408974407295311</v>
      </c>
      <c r="E45" s="122">
        <f>EC!Q45</f>
        <v>1.3236059693452817</v>
      </c>
      <c r="F45" s="122">
        <f>'SO4'!Q45</f>
        <v>10.639135938494686</v>
      </c>
      <c r="G45" s="122">
        <f>'NO3'!Q45</f>
        <v>8.9895514421428917</v>
      </c>
      <c r="H45" s="122">
        <f>Cl!Q45</f>
        <v>34.157360560207621</v>
      </c>
      <c r="I45" s="122">
        <f>'NH4'!Q45</f>
        <v>9.3869543607071169</v>
      </c>
      <c r="J45" s="122">
        <f>Na!Q45</f>
        <v>28.939699573967975</v>
      </c>
      <c r="K45" s="122">
        <f>K!Q45</f>
        <v>1.5741697272415649</v>
      </c>
      <c r="L45" s="122">
        <f>Ca!Q45</f>
        <v>4.0698802703099748</v>
      </c>
      <c r="M45" s="122">
        <f>Mg!Q45</f>
        <v>3.4958501052837758</v>
      </c>
      <c r="N45" s="331">
        <f>H!Q45</f>
        <v>14.424559493671042</v>
      </c>
      <c r="O45" s="117">
        <f>'A+C'!Q45</f>
        <v>308.6725361918468</v>
      </c>
      <c r="P45" s="332">
        <f>'R1'!Q45</f>
        <v>2.5144501420723433</v>
      </c>
      <c r="Q45" s="333">
        <f>'R2'!Q45</f>
        <v>1.6006433198757168</v>
      </c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9.5" customHeight="1">
      <c r="A46" s="124">
        <v>42</v>
      </c>
      <c r="B46" s="207" t="s">
        <v>49</v>
      </c>
      <c r="C46" s="162">
        <f>mm!O46</f>
        <v>2262.5796178343944</v>
      </c>
      <c r="D46" s="159">
        <f>pH!Q46</f>
        <v>4.5539862035654854</v>
      </c>
      <c r="E46" s="159">
        <f>EC!Q46</f>
        <v>1.8094590330072491</v>
      </c>
      <c r="F46" s="159">
        <f>'SO4'!Q46</f>
        <v>16.863568978783988</v>
      </c>
      <c r="G46" s="159">
        <f>'NO3'!Q46</f>
        <v>18.396366149927697</v>
      </c>
      <c r="H46" s="159">
        <f>Cl!Q46</f>
        <v>35.753722220045027</v>
      </c>
      <c r="I46" s="159">
        <f>'NH4'!Q46</f>
        <v>17.1793399013536</v>
      </c>
      <c r="J46" s="159">
        <f>Na!Q46</f>
        <v>32.169333042125785</v>
      </c>
      <c r="K46" s="159">
        <f>K!Q46</f>
        <v>2.9108309055479591</v>
      </c>
      <c r="L46" s="159">
        <f>Ca!Q46</f>
        <v>4.0212030495882898</v>
      </c>
      <c r="M46" s="159">
        <f>Mg!Q46</f>
        <v>2.6241783018728615</v>
      </c>
      <c r="N46" s="161">
        <f>H!Q46</f>
        <v>27.926325546836335</v>
      </c>
      <c r="O46" s="162">
        <f>'A+C'!Q46</f>
        <v>309.97611073957142</v>
      </c>
      <c r="P46" s="337">
        <f>'R1'!Q46</f>
        <v>4.3316078779170271</v>
      </c>
      <c r="Q46" s="338">
        <f>'R2'!Q46</f>
        <v>5.1226419804581838</v>
      </c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9.5" customHeight="1">
      <c r="A47" s="163">
        <v>43</v>
      </c>
      <c r="B47" s="215" t="s">
        <v>51</v>
      </c>
      <c r="C47" s="109">
        <f>mm!O47</f>
        <v>1917.4</v>
      </c>
      <c r="D47" s="167">
        <f>pH!Q47</f>
        <v>4.8364283496329659</v>
      </c>
      <c r="E47" s="167">
        <f>EC!Q47</f>
        <v>1.478981954730364</v>
      </c>
      <c r="F47" s="167">
        <f>'SO4'!Q47</f>
        <v>14.29994784604151</v>
      </c>
      <c r="G47" s="167">
        <f>'NO3'!Q47</f>
        <v>11.503630958589758</v>
      </c>
      <c r="H47" s="167">
        <f>Cl!Q47</f>
        <v>33.115149681860849</v>
      </c>
      <c r="I47" s="167">
        <f>'NH4'!Q47</f>
        <v>18.013987691665793</v>
      </c>
      <c r="J47" s="167">
        <f>Na!Q47</f>
        <v>30.441192239490977</v>
      </c>
      <c r="K47" s="167">
        <f>K!Q47</f>
        <v>2.8069114425784916</v>
      </c>
      <c r="L47" s="167">
        <f>Ca!Q47</f>
        <v>5.7943798894336078</v>
      </c>
      <c r="M47" s="167">
        <f>Mg!Q47</f>
        <v>3.3080171064983839</v>
      </c>
      <c r="N47" s="168">
        <f>H!Q47</f>
        <v>14.573761243656103</v>
      </c>
      <c r="O47" s="109">
        <f>'A+C'!Q47</f>
        <v>382.497047339137</v>
      </c>
      <c r="P47" s="327">
        <f>'R1'!Q47</f>
        <v>6.82707956547645</v>
      </c>
      <c r="Q47" s="328">
        <f>'R2'!Q47</f>
        <v>0.1061231095435911</v>
      </c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9.5" customHeight="1">
      <c r="A48" s="110">
        <v>44</v>
      </c>
      <c r="B48" s="203" t="s">
        <v>52</v>
      </c>
      <c r="C48" s="173">
        <f>mm!O48</f>
        <v>2454.6178343949045</v>
      </c>
      <c r="D48" s="107">
        <f>pH!Q48</f>
        <v>4.7799415173340112</v>
      </c>
      <c r="E48" s="107">
        <f>EC!Q48</f>
        <v>1.6868949724294517</v>
      </c>
      <c r="F48" s="107">
        <f>'SO4'!Q48</f>
        <v>15.624077846253652</v>
      </c>
      <c r="G48" s="107">
        <f>'NO3'!Q48</f>
        <v>13.729132922478108</v>
      </c>
      <c r="H48" s="107">
        <f>Cl!Q48</f>
        <v>44.702269088550125</v>
      </c>
      <c r="I48" s="107">
        <f>'NH4'!Q48</f>
        <v>21.371375413558223</v>
      </c>
      <c r="J48" s="107">
        <f>Na!Q48</f>
        <v>36.518380149205321</v>
      </c>
      <c r="K48" s="107">
        <f>K!Q48</f>
        <v>2.7172756406097958</v>
      </c>
      <c r="L48" s="107">
        <f>Ca!Q48</f>
        <v>5.7008539734025296</v>
      </c>
      <c r="M48" s="107">
        <f>Mg!Q48</f>
        <v>4.0839840415180024</v>
      </c>
      <c r="N48" s="108">
        <f>H!Q48</f>
        <v>16.598104046405904</v>
      </c>
      <c r="O48" s="173">
        <f>'A+C'!Q48</f>
        <v>336.1069477098622</v>
      </c>
      <c r="P48" s="329">
        <f>'R1'!Q48</f>
        <v>4.7703571769759492</v>
      </c>
      <c r="Q48" s="330">
        <f>'R2'!Q48</f>
        <v>1.2074411378371084</v>
      </c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9.5" customHeight="1">
      <c r="A49" s="110">
        <v>45</v>
      </c>
      <c r="B49" s="203" t="s">
        <v>54</v>
      </c>
      <c r="C49" s="106">
        <f>mm!O49</f>
        <v>2130.5102597402597</v>
      </c>
      <c r="D49" s="107">
        <f>pH!Q49</f>
        <v>4.7686842910140985</v>
      </c>
      <c r="E49" s="107">
        <f>EC!Q49</f>
        <v>1.4556076189704936</v>
      </c>
      <c r="F49" s="107">
        <f>'SO4'!Q49</f>
        <v>14.207593984771286</v>
      </c>
      <c r="G49" s="107">
        <f>'NO3'!Q49</f>
        <v>10.997912592855478</v>
      </c>
      <c r="H49" s="107">
        <f>Cl!Q49</f>
        <v>25.17412768552671</v>
      </c>
      <c r="I49" s="107">
        <f>'NH4'!Q49</f>
        <v>17.097312207568837</v>
      </c>
      <c r="J49" s="107">
        <f>Na!Q49</f>
        <v>19.874364373719633</v>
      </c>
      <c r="K49" s="107">
        <f>K!Q49</f>
        <v>1.1844895164739819</v>
      </c>
      <c r="L49" s="107">
        <f>Ca!Q49</f>
        <v>4.7915075250859065</v>
      </c>
      <c r="M49" s="107">
        <f>Mg!Q49</f>
        <v>2.2429265283318203</v>
      </c>
      <c r="N49" s="108">
        <f>H!Q49</f>
        <v>17.033963369469017</v>
      </c>
      <c r="O49" s="106">
        <f>'A+C'!Q49</f>
        <v>455.84553437453746</v>
      </c>
      <c r="P49" s="329">
        <f>'R1'!Q49</f>
        <v>2.8779182539719579</v>
      </c>
      <c r="Q49" s="330">
        <f>'R2'!Q49</f>
        <v>-1.6889855574401789</v>
      </c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9.5" customHeight="1">
      <c r="A50" s="110">
        <v>46</v>
      </c>
      <c r="B50" s="203" t="s">
        <v>55</v>
      </c>
      <c r="C50" s="106">
        <f>mm!O50</f>
        <v>2421.6687898089176</v>
      </c>
      <c r="D50" s="107">
        <f>pH!Q50</f>
        <v>4.7502094192042188</v>
      </c>
      <c r="E50" s="107">
        <f>EC!Q50</f>
        <v>1.7679625172934388</v>
      </c>
      <c r="F50" s="107">
        <f>'SO4'!Q50</f>
        <v>15.849106456834885</v>
      </c>
      <c r="G50" s="107">
        <f>'NO3'!Q50</f>
        <v>10.852971338565611</v>
      </c>
      <c r="H50" s="107">
        <f>Cl!Q50</f>
        <v>55.469343493324409</v>
      </c>
      <c r="I50" s="107">
        <f>'NH4'!Q50</f>
        <v>14.634193849612117</v>
      </c>
      <c r="J50" s="107">
        <f>Na!Q50</f>
        <v>50.231202906421707</v>
      </c>
      <c r="K50" s="107">
        <f>K!Q50</f>
        <v>2.0384697620335355</v>
      </c>
      <c r="L50" s="107">
        <f>Ca!Q50</f>
        <v>4.3901652364622388</v>
      </c>
      <c r="M50" s="107">
        <f>Mg!Q50</f>
        <v>5.8431541392988517</v>
      </c>
      <c r="N50" s="108">
        <f>H!Q50</f>
        <v>17.774221205710877</v>
      </c>
      <c r="O50" s="106">
        <f>'A+C'!Q50</f>
        <v>319.0819693034764</v>
      </c>
      <c r="P50" s="329">
        <f>'R1'!Q50</f>
        <v>3.5880765705083171</v>
      </c>
      <c r="Q50" s="330">
        <f>'R2'!Q50</f>
        <v>2.0746643805417775</v>
      </c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9.5" customHeight="1">
      <c r="A51" s="110">
        <v>47</v>
      </c>
      <c r="B51" s="203" t="s">
        <v>56</v>
      </c>
      <c r="C51" s="117">
        <f>mm!O51</f>
        <v>399.45859872611464</v>
      </c>
      <c r="D51" s="122">
        <f>pH!Q51</f>
        <v>4.6674020688184887</v>
      </c>
      <c r="E51" s="122">
        <f>EC!Q51</f>
        <v>2.7283345292194849</v>
      </c>
      <c r="F51" s="122">
        <f>'SO4'!Q51</f>
        <v>27.454525248115299</v>
      </c>
      <c r="G51" s="122">
        <f>'NO3'!Q51</f>
        <v>16.643045986323177</v>
      </c>
      <c r="H51" s="122">
        <f>Cl!Q51</f>
        <v>59.210495051950872</v>
      </c>
      <c r="I51" s="122">
        <f>'NH4'!Q51</f>
        <v>23.597154676800695</v>
      </c>
      <c r="J51" s="122">
        <f>Na!Q51</f>
        <v>52.619267979021728</v>
      </c>
      <c r="K51" s="122">
        <f>K!Q51</f>
        <v>2.4579670995713365</v>
      </c>
      <c r="L51" s="122">
        <f>Ca!Q51</f>
        <v>14.609210980892398</v>
      </c>
      <c r="M51" s="122">
        <f>Mg!Q51</f>
        <v>6.7726855682027605</v>
      </c>
      <c r="N51" s="331">
        <f>H!Q51</f>
        <v>21.507896167064558</v>
      </c>
      <c r="O51" s="117">
        <f>'A+C'!Q51</f>
        <v>288.36136503951781</v>
      </c>
      <c r="P51" s="332">
        <f>'R1'!Q51</f>
        <v>2.962124747337862</v>
      </c>
      <c r="Q51" s="333">
        <f>'R2'!Q51</f>
        <v>-6.4570945499797583</v>
      </c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9.5" customHeight="1">
      <c r="A52" s="110">
        <v>48</v>
      </c>
      <c r="B52" s="203" t="s">
        <v>57</v>
      </c>
      <c r="C52" s="106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8"/>
      <c r="O52" s="106"/>
      <c r="P52" s="329"/>
      <c r="Q52" s="33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9.5" customHeight="1">
      <c r="A53" s="110">
        <v>49</v>
      </c>
      <c r="B53" s="203" t="s">
        <v>58</v>
      </c>
      <c r="C53" s="106">
        <f>mm!O53</f>
        <v>1881.0828025477708</v>
      </c>
      <c r="D53" s="107">
        <f>pH!Q53</f>
        <v>4.7971276685031308</v>
      </c>
      <c r="E53" s="107">
        <f>EC!Q53</f>
        <v>1.0169450106660343</v>
      </c>
      <c r="F53" s="107">
        <f>'SO4'!Q53</f>
        <v>9.4485556127988808</v>
      </c>
      <c r="G53" s="107">
        <f>'NO3'!Q53</f>
        <v>5.5646365700029961</v>
      </c>
      <c r="H53" s="107">
        <f>Cl!Q53</f>
        <v>9.1425123397437478</v>
      </c>
      <c r="I53" s="107">
        <f>'NH4'!Q53</f>
        <v>14.545722620469123</v>
      </c>
      <c r="J53" s="107">
        <f>Na!Q53</f>
        <v>8.2914343675603188</v>
      </c>
      <c r="K53" s="107">
        <f>K!Q53</f>
        <v>0.38783774853270492</v>
      </c>
      <c r="L53" s="107">
        <f>Ca!Q53</f>
        <v>0.78060500272516997</v>
      </c>
      <c r="M53" s="107">
        <f>Mg!Q53</f>
        <v>0.72616893433697127</v>
      </c>
      <c r="N53" s="108">
        <f>H!Q53</f>
        <v>15.954100794351985</v>
      </c>
      <c r="O53" s="106">
        <f>'A+C'!Q53</f>
        <v>105.10296296489696</v>
      </c>
      <c r="P53" s="329">
        <f>'R1'!Q53</f>
        <v>9.3002588427545199</v>
      </c>
      <c r="Q53" s="330">
        <f>'R2'!Q53</f>
        <v>-1.5843548938160197</v>
      </c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9.5" customHeight="1">
      <c r="A54" s="110">
        <v>50</v>
      </c>
      <c r="B54" s="203" t="s">
        <v>60</v>
      </c>
      <c r="C54" s="106">
        <f>mm!O54</f>
        <v>3456.3997301153095</v>
      </c>
      <c r="D54" s="107">
        <f>pH!Q54</f>
        <v>4.9176426334264667</v>
      </c>
      <c r="E54" s="107">
        <f>EC!Q54</f>
        <v>1.9435414325972042</v>
      </c>
      <c r="F54" s="107">
        <f>'SO4'!Q54</f>
        <v>13.46497808188901</v>
      </c>
      <c r="G54" s="107">
        <f>'NO3'!Q54</f>
        <v>8.6858150221943884</v>
      </c>
      <c r="H54" s="107">
        <f>Cl!Q54</f>
        <v>86.768063286243162</v>
      </c>
      <c r="I54" s="107">
        <f>'NH4'!Q54</f>
        <v>9.6431532610097079</v>
      </c>
      <c r="J54" s="107">
        <f>Na!Q54</f>
        <v>76.434387582192898</v>
      </c>
      <c r="K54" s="107">
        <f>K!Q54</f>
        <v>1.9597033687584031</v>
      </c>
      <c r="L54" s="107">
        <f>Ca!Q54</f>
        <v>3.2499330484592863</v>
      </c>
      <c r="M54" s="107">
        <f>Mg!Q54</f>
        <v>8.5364362809201921</v>
      </c>
      <c r="N54" s="108">
        <f>H!Q54</f>
        <v>12.088081142109491</v>
      </c>
      <c r="O54" s="106">
        <f>'A+C'!Q54</f>
        <v>235.20347060929487</v>
      </c>
      <c r="P54" s="335">
        <f>'R1'!Q54</f>
        <v>1.7913569906323492</v>
      </c>
      <c r="Q54" s="336">
        <f>'R2'!Q54</f>
        <v>0.4383472112606806</v>
      </c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9.5" customHeight="1">
      <c r="A55" s="110">
        <v>51</v>
      </c>
      <c r="B55" s="203" t="s">
        <v>61</v>
      </c>
      <c r="C55" s="106">
        <f>mm!O55</f>
        <v>2023.5</v>
      </c>
      <c r="D55" s="107">
        <f>pH!Q55</f>
        <v>4.7816492217111213</v>
      </c>
      <c r="E55" s="107">
        <f>EC!Q55</f>
        <v>2.4056513466765508</v>
      </c>
      <c r="F55" s="107">
        <f>'SO4'!Q55</f>
        <v>14.406109066360486</v>
      </c>
      <c r="G55" s="107">
        <f>'NO3'!Q55</f>
        <v>7.9821916513546469</v>
      </c>
      <c r="H55" s="107">
        <f>Cl!Q55</f>
        <v>103.57210123647147</v>
      </c>
      <c r="I55" s="107">
        <f>'NH4'!Q55</f>
        <v>15.954819067841749</v>
      </c>
      <c r="J55" s="107">
        <f>Na!Q55</f>
        <v>84.835963944295841</v>
      </c>
      <c r="K55" s="107">
        <f>K!Q55</f>
        <v>3.9141337926233764</v>
      </c>
      <c r="L55" s="107">
        <f>Ca!Q55</f>
        <v>4.329397941463367</v>
      </c>
      <c r="M55" s="107">
        <f>Mg!Q55</f>
        <v>9.7686349070743859</v>
      </c>
      <c r="N55" s="108">
        <f>H!Q55</f>
        <v>16.532966215782466</v>
      </c>
      <c r="O55" s="106">
        <f>'A+C'!Q55</f>
        <v>376.59318436872769</v>
      </c>
      <c r="P55" s="345">
        <f>'R1'!Q55</f>
        <v>2.9270514813453357</v>
      </c>
      <c r="Q55" s="346">
        <f>'R2'!Q55</f>
        <v>-1.2475602839222149</v>
      </c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9.5" customHeight="1">
      <c r="A56" s="124">
        <v>52</v>
      </c>
      <c r="B56" s="219" t="s">
        <v>63</v>
      </c>
      <c r="C56" s="132">
        <f>mm!O56</f>
        <v>1755.5808814671846</v>
      </c>
      <c r="D56" s="133">
        <f>pH!Q56</f>
        <v>5.7496548780387435</v>
      </c>
      <c r="E56" s="133">
        <f>EC!Q56</f>
        <v>4.443977140039018</v>
      </c>
      <c r="F56" s="133">
        <f>'SO4'!Q56</f>
        <v>23.765406540327671</v>
      </c>
      <c r="G56" s="133">
        <f>'NO3'!Q56</f>
        <v>6.7126112356128012</v>
      </c>
      <c r="H56" s="133">
        <f>Cl!Q56</f>
        <v>258.23649996736361</v>
      </c>
      <c r="I56" s="133">
        <f>'NH4'!Q56</f>
        <v>12.377621969350825</v>
      </c>
      <c r="J56" s="133">
        <f>Na!Q56</f>
        <v>243.4606626632725</v>
      </c>
      <c r="K56" s="133">
        <f>K!Q56</f>
        <v>6.8495849742172705</v>
      </c>
      <c r="L56" s="133">
        <f>Ca!Q56</f>
        <v>13.104518686132446</v>
      </c>
      <c r="M56" s="133">
        <f>Mg!Q56</f>
        <v>27.75791431866147</v>
      </c>
      <c r="N56" s="134">
        <f>H!Q56</f>
        <v>1.7796931217539191</v>
      </c>
      <c r="O56" s="132">
        <f>'A+C'!Q56</f>
        <v>513.0695052793684</v>
      </c>
      <c r="P56" s="347">
        <f>'R1'!Q56</f>
        <v>4.9352311637217623</v>
      </c>
      <c r="Q56" s="348">
        <f>'R2'!Q56</f>
        <v>-1.2437282684673046</v>
      </c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9.5" customHeight="1">
      <c r="A57" s="349"/>
      <c r="B57" s="319" t="s">
        <v>229</v>
      </c>
      <c r="C57" s="350">
        <f t="shared" ref="C57:Q57" si="0">AVERAGE(C5:C54)</f>
        <v>1484.7460534234858</v>
      </c>
      <c r="D57" s="351">
        <f t="shared" si="0"/>
        <v>4.8141056306392906</v>
      </c>
      <c r="E57" s="351">
        <f t="shared" si="0"/>
        <v>2.111806761330238</v>
      </c>
      <c r="F57" s="352">
        <f t="shared" si="0"/>
        <v>19.929547219294211</v>
      </c>
      <c r="G57" s="352">
        <f t="shared" si="0"/>
        <v>17.725322974271258</v>
      </c>
      <c r="H57" s="352">
        <f t="shared" si="0"/>
        <v>67.056853497083338</v>
      </c>
      <c r="I57" s="352">
        <f t="shared" si="0"/>
        <v>22.200130585331465</v>
      </c>
      <c r="J57" s="352">
        <f t="shared" si="0"/>
        <v>56.550600059434693</v>
      </c>
      <c r="K57" s="352">
        <f t="shared" si="0"/>
        <v>2.5822422765472131</v>
      </c>
      <c r="L57" s="352">
        <f t="shared" si="0"/>
        <v>8.477801292819791</v>
      </c>
      <c r="M57" s="352">
        <f t="shared" si="0"/>
        <v>7.7501333778971171</v>
      </c>
      <c r="N57" s="352">
        <f t="shared" si="0"/>
        <v>16.632823894017363</v>
      </c>
      <c r="O57" s="353">
        <f t="shared" si="0"/>
        <v>323.55792760323999</v>
      </c>
      <c r="P57" s="352">
        <f t="shared" si="0"/>
        <v>1.9227424605917647</v>
      </c>
      <c r="Q57" s="354">
        <f t="shared" si="0"/>
        <v>0.51449144306083616</v>
      </c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9.5" customHeight="1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19.5" customHeight="1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19.5" customHeight="1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30" customHeight="1">
      <c r="A61" s="20"/>
      <c r="B61" s="355"/>
      <c r="C61" s="355" t="s">
        <v>212</v>
      </c>
      <c r="D61" s="356" t="s">
        <v>213</v>
      </c>
      <c r="E61" s="357" t="s">
        <v>214</v>
      </c>
      <c r="F61" s="358" t="s">
        <v>215</v>
      </c>
      <c r="G61" s="359" t="s">
        <v>216</v>
      </c>
      <c r="H61" s="359" t="s">
        <v>217</v>
      </c>
      <c r="I61" s="359" t="s">
        <v>218</v>
      </c>
      <c r="J61" s="359" t="s">
        <v>219</v>
      </c>
      <c r="K61" s="359" t="s">
        <v>220</v>
      </c>
      <c r="L61" s="359" t="s">
        <v>221</v>
      </c>
      <c r="M61" s="357" t="s">
        <v>222</v>
      </c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30" customHeight="1">
      <c r="A62" s="20"/>
      <c r="B62" s="360"/>
      <c r="C62" s="361" t="s">
        <v>225</v>
      </c>
      <c r="D62" s="362"/>
      <c r="E62" s="363" t="s">
        <v>226</v>
      </c>
      <c r="F62" s="364"/>
      <c r="G62" s="364"/>
      <c r="H62" s="364"/>
      <c r="I62" s="364"/>
      <c r="J62" s="364" t="s">
        <v>227</v>
      </c>
      <c r="K62" s="364"/>
      <c r="L62" s="364"/>
      <c r="M62" s="363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30" customHeight="1">
      <c r="A63" s="20"/>
      <c r="B63" s="355" t="s">
        <v>230</v>
      </c>
      <c r="C63" s="365">
        <f t="shared" ref="C63:M63" si="1">MIN(C5:C56)</f>
        <v>273.53175234760465</v>
      </c>
      <c r="D63" s="366">
        <f t="shared" si="1"/>
        <v>4.4347664946442826</v>
      </c>
      <c r="E63" s="367">
        <f t="shared" si="1"/>
        <v>1.0169450106660343</v>
      </c>
      <c r="F63" s="368">
        <f t="shared" si="1"/>
        <v>9.4485556127988808</v>
      </c>
      <c r="G63" s="369">
        <f t="shared" si="1"/>
        <v>5.5646365700029961</v>
      </c>
      <c r="H63" s="370">
        <f t="shared" si="1"/>
        <v>9.1425123397437478</v>
      </c>
      <c r="I63" s="369">
        <f t="shared" si="1"/>
        <v>3.5633536681910423</v>
      </c>
      <c r="J63" s="370">
        <f t="shared" si="1"/>
        <v>8.2914343675603188</v>
      </c>
      <c r="K63" s="369">
        <f t="shared" si="1"/>
        <v>0.38783774853270492</v>
      </c>
      <c r="L63" s="370">
        <f t="shared" si="1"/>
        <v>0.78060500272516997</v>
      </c>
      <c r="M63" s="371">
        <f t="shared" si="1"/>
        <v>0.72616893433697127</v>
      </c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30" customHeight="1">
      <c r="A64" s="20"/>
      <c r="B64" s="16" t="s">
        <v>231</v>
      </c>
      <c r="C64" s="372">
        <f t="shared" ref="C64:M64" si="2">MAX(C5:C56)</f>
        <v>3456.3997301153095</v>
      </c>
      <c r="D64" s="373">
        <f t="shared" si="2"/>
        <v>5.7496548780387435</v>
      </c>
      <c r="E64" s="374">
        <f t="shared" si="2"/>
        <v>5.3763617702595692</v>
      </c>
      <c r="F64" s="375">
        <f t="shared" si="2"/>
        <v>81.658330295297148</v>
      </c>
      <c r="G64" s="376">
        <f t="shared" si="2"/>
        <v>33.495569461562646</v>
      </c>
      <c r="H64" s="377">
        <f t="shared" si="2"/>
        <v>265.17370818755739</v>
      </c>
      <c r="I64" s="376">
        <f t="shared" si="2"/>
        <v>77.866667053845262</v>
      </c>
      <c r="J64" s="377">
        <f t="shared" si="2"/>
        <v>243.4606626632725</v>
      </c>
      <c r="K64" s="376">
        <f t="shared" si="2"/>
        <v>7.5861469859537687</v>
      </c>
      <c r="L64" s="377">
        <f t="shared" si="2"/>
        <v>65.019827439543064</v>
      </c>
      <c r="M64" s="378">
        <f t="shared" si="2"/>
        <v>32.27368564380226</v>
      </c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30" customHeight="1">
      <c r="A65" s="20"/>
      <c r="B65" s="360" t="s">
        <v>229</v>
      </c>
      <c r="C65" s="379">
        <f t="shared" ref="C65:M65" si="3">AVERAGE(C5:C56)</f>
        <v>1502.3458093934905</v>
      </c>
      <c r="D65" s="380">
        <f t="shared" si="3"/>
        <v>4.8337380836495356</v>
      </c>
      <c r="E65" s="381">
        <f t="shared" si="3"/>
        <v>2.1688940431575228</v>
      </c>
      <c r="F65" s="382">
        <f t="shared" si="3"/>
        <v>19.892860722948555</v>
      </c>
      <c r="G65" s="383">
        <f t="shared" si="3"/>
        <v>17.274108994671803</v>
      </c>
      <c r="H65" s="384">
        <f t="shared" si="3"/>
        <v>72.006742501641341</v>
      </c>
      <c r="I65" s="383">
        <f t="shared" si="3"/>
        <v>21.850830147647326</v>
      </c>
      <c r="J65" s="384">
        <f t="shared" si="3"/>
        <v>61.228761504841202</v>
      </c>
      <c r="K65" s="383">
        <f t="shared" si="3"/>
        <v>2.7039647594547391</v>
      </c>
      <c r="L65" s="384">
        <f t="shared" si="3"/>
        <v>8.4881994241666661</v>
      </c>
      <c r="M65" s="385">
        <f t="shared" si="3"/>
        <v>8.228965605504543</v>
      </c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9.5" customHeight="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9.5" customHeight="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9.5" customHeight="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9.5" customHeight="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9.5" customHeight="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9.5" customHeight="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9.5" customHeight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9.5" customHeight="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9.5" customHeight="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9.5" customHeight="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9.5" customHeight="1">
      <c r="A76" s="86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9.5" customHeight="1">
      <c r="A77" s="86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9.5" customHeight="1">
      <c r="A78" s="86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9.5" customHeight="1">
      <c r="A79" s="86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9.5" customHeight="1">
      <c r="A80" s="86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9.5" customHeight="1">
      <c r="A81" s="86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3.5" customHeight="1">
      <c r="A82" s="86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3.5" customHeight="1">
      <c r="A83" s="86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3.5" customHeight="1">
      <c r="A84" s="86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3.5" customHeight="1">
      <c r="A85" s="86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3.5" customHeight="1">
      <c r="A86" s="86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3.5" customHeight="1">
      <c r="A87" s="86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3.5" customHeight="1">
      <c r="A88" s="86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3.5" customHeight="1">
      <c r="A89" s="86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3.5" customHeight="1">
      <c r="A90" s="86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3.5" customHeight="1">
      <c r="A91" s="86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3.5" customHeight="1">
      <c r="A92" s="86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3.5" customHeight="1">
      <c r="A93" s="86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3.5" customHeight="1">
      <c r="A94" s="86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3.5" customHeight="1">
      <c r="A95" s="86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3.5" customHeight="1">
      <c r="A96" s="86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3.5" customHeight="1">
      <c r="A97" s="86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3.5" customHeight="1">
      <c r="A98" s="86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3.5" customHeight="1">
      <c r="A99" s="86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3.5" customHeight="1">
      <c r="A100" s="86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3.5" customHeight="1">
      <c r="A101" s="86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3.5" customHeight="1">
      <c r="A102" s="86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3.5" customHeight="1">
      <c r="A103" s="86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3.5" customHeight="1">
      <c r="A104" s="86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3.5" customHeight="1">
      <c r="A105" s="86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3.5" customHeight="1">
      <c r="A106" s="86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3.5" customHeight="1">
      <c r="A107" s="86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3.5" customHeight="1">
      <c r="A108" s="86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3.5" customHeight="1">
      <c r="A109" s="86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3.5" customHeight="1">
      <c r="A110" s="86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3.5" customHeight="1">
      <c r="A111" s="86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3.5" customHeight="1">
      <c r="A112" s="86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3.5" customHeight="1">
      <c r="A113" s="86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3.5" customHeight="1">
      <c r="A114" s="86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3.5" customHeight="1">
      <c r="A115" s="86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3.5" customHeight="1">
      <c r="A116" s="86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3.5" customHeight="1">
      <c r="A117" s="86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3.5" customHeight="1">
      <c r="A118" s="86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3.5" customHeight="1">
      <c r="A119" s="86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3.5" customHeight="1">
      <c r="A120" s="86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3.5" customHeight="1">
      <c r="A121" s="86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3.5" customHeight="1">
      <c r="A122" s="86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3.5" customHeight="1">
      <c r="A123" s="86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3.5" customHeight="1">
      <c r="A124" s="86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3.5" customHeight="1">
      <c r="A125" s="86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3.5" customHeight="1">
      <c r="A126" s="86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3.5" customHeight="1">
      <c r="A127" s="86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3.5" customHeight="1">
      <c r="A128" s="86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3.5" customHeight="1">
      <c r="A129" s="86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3.5" customHeight="1">
      <c r="A130" s="86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3.5" customHeight="1">
      <c r="A131" s="86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3.5" customHeight="1">
      <c r="A132" s="86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3.5" customHeight="1">
      <c r="A133" s="86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3.5" customHeight="1">
      <c r="A134" s="86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3.5" customHeight="1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3.5" customHeight="1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3.5" customHeight="1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3.5" customHeight="1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3.5" customHeight="1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3.5" customHeight="1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3.5" customHeight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3.5" customHeight="1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3.5" customHeight="1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3.5" customHeight="1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3.5" customHeight="1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3.5" customHeight="1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3.5" customHeight="1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3.5" customHeight="1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3.5" customHeight="1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3.5" customHeight="1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3.5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3.5" customHeight="1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3.5" customHeight="1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3.5" customHeight="1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3.5" customHeight="1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3.5" customHeight="1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3.5" customHeight="1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3.5" customHeight="1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3.5" customHeight="1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3.5" customHeight="1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3.5" customHeight="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3.5" customHeight="1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3.5" customHeight="1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3.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3.5" customHeight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3.5" customHeight="1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3.5" customHeight="1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3.5" customHeight="1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3.5" customHeight="1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3.5" customHeight="1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3.5" customHeight="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3.5" customHeight="1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3.5" customHeight="1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3.5" customHeight="1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3.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3.5" customHeigh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3.5" customHeight="1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3.5" customHeight="1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3.5" customHeight="1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3.5" customHeight="1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3.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3.5" customHeight="1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3.5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3.5" customHeight="1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3.5" customHeight="1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3.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3.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3.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3.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3.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3.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3.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3.5" customHeight="1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3.5" customHeight="1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3.5" customHeight="1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3.5" customHeight="1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3.5" customHeight="1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3.5" customHeight="1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3.5" customHeight="1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3.5" customHeight="1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3.5" customHeight="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3.5" customHeight="1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3.5" customHeight="1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3.5" customHeight="1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3.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3.5" customHeight="1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3.5" customHeight="1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3.5" customHeight="1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3.5" customHeight="1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3.5" customHeight="1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3.5" customHeight="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3.5" customHeight="1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3.5" customHeight="1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3.5" customHeight="1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3.5" customHeight="1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3.5" customHeight="1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3.5" customHeight="1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3.5" customHeight="1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3.5" customHeight="1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3.5" customHeight="1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3.5" customHeight="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3.5" customHeight="1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3.5" customHeight="1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3.5" customHeight="1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3.5" customHeight="1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3.5" customHeight="1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3.5" customHeight="1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3.5" customHeight="1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3.5" customHeight="1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3.5" customHeight="1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3.5" customHeight="1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3.5" customHeight="1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3.5" customHeight="1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3.5" customHeight="1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3.5" customHeight="1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3.5" customHeight="1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3.5" customHeight="1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3.5" customHeight="1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3.5" customHeight="1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3.5" customHeight="1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3.5" customHeight="1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3.5" customHeight="1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3.5" customHeight="1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3.5" customHeight="1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3.5" customHeight="1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3.5" customHeight="1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3.5" customHeight="1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3.5" customHeight="1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3.5" customHeight="1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3.5" customHeight="1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3.5" customHeight="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3.5" customHeight="1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3.5" customHeight="1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3.5" customHeight="1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3.5" customHeight="1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3.5" customHeight="1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3.5" customHeight="1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3.5" customHeight="1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3.5" customHeight="1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3.5" customHeight="1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3.5" customHeight="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3.5" customHeight="1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3.5" customHeight="1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3.5" customHeight="1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3.5" customHeight="1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3.5" customHeight="1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3.5" customHeight="1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3.5" customHeight="1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3.5" customHeight="1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3.5" customHeight="1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3.5" customHeight="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3.5" customHeight="1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3.5" customHeight="1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3.5" customHeight="1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3.5" customHeight="1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3.5" customHeight="1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3.5" customHeight="1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3.5" customHeight="1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3.5" customHeight="1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3.5" customHeight="1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3.5" customHeight="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3.5" customHeight="1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3.5" customHeight="1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3.5" customHeight="1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3.5" customHeight="1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3.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3.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3.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3.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3.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3.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3.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3.5" customHeight="1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3.5" customHeight="1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3.5" customHeight="1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3.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3.5" customHeight="1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3.5" customHeight="1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3.5" customHeight="1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3.5" customHeight="1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3.5" customHeight="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3.5" customHeight="1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3.5" customHeight="1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3.5" customHeight="1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3.5" customHeight="1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3.5" customHeight="1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3.5" customHeight="1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3.5" customHeight="1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3.5" customHeight="1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3.5" customHeight="1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3.5" customHeight="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3.5" customHeight="1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3.5" customHeight="1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3.5" customHeight="1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3.5" customHeight="1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3.5" customHeight="1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3.5" customHeight="1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3.5" customHeight="1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3.5" customHeight="1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3.5" customHeight="1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3.5" customHeight="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3.5" customHeight="1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3.5" customHeight="1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3.5" customHeight="1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3.5" customHeight="1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3.5" customHeight="1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3.5" customHeight="1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3.5" customHeight="1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3.5" customHeight="1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3.5" customHeight="1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3.5" customHeight="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3.5" customHeight="1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3.5" customHeight="1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3.5" customHeight="1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3.5" customHeight="1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3.5" customHeight="1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3.5" customHeight="1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3.5" customHeight="1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3.5" customHeight="1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3.5" customHeight="1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3.5" customHeight="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3.5" customHeight="1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3.5" customHeight="1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3.5" customHeight="1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3.5" customHeight="1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3.5" customHeight="1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3.5" customHeight="1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3.5" customHeight="1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3.5" customHeight="1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3.5" customHeight="1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3.5" customHeight="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3.5" customHeight="1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3.5" customHeight="1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3.5" customHeight="1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3.5" customHeight="1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3.5" customHeight="1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3.5" customHeight="1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3.5" customHeight="1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3.5" customHeight="1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3.5" customHeight="1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3.5" customHeight="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3.5" customHeight="1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3.5" customHeight="1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3.5" customHeight="1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3.5" customHeight="1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3.5" customHeight="1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3.5" customHeight="1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3.5" customHeight="1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3.5" customHeight="1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3.5" customHeight="1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3.5" customHeight="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3.5" customHeight="1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3.5" customHeight="1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3.5" customHeight="1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3.5" customHeight="1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3.5" customHeight="1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3.5" customHeight="1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3.5" customHeight="1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3.5" customHeight="1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3.5" customHeight="1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3.5" customHeight="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3.5" customHeight="1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3.5" customHeight="1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3.5" customHeight="1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3.5" customHeight="1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3.5" customHeight="1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3.5" customHeight="1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3.5" customHeight="1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3.5" customHeight="1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3.5" customHeight="1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3.5" customHeight="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3.5" customHeight="1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3.5" customHeight="1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3.5" customHeight="1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3.5" customHeight="1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3.5" customHeight="1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3.5" customHeight="1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3.5" customHeight="1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3.5" customHeight="1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3.5" customHeight="1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3.5" customHeight="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3.5" customHeight="1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3.5" customHeight="1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3.5" customHeight="1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3.5" customHeight="1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3.5" customHeight="1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3.5" customHeight="1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3.5" customHeight="1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3.5" customHeight="1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3.5" customHeight="1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3.5" customHeight="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3.5" customHeight="1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3.5" customHeight="1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3.5" customHeight="1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3.5" customHeight="1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3.5" customHeight="1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3.5" customHeight="1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3.5" customHeight="1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3.5" customHeight="1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3.5" customHeight="1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3.5" customHeight="1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3.5" customHeight="1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3.5" customHeight="1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3.5" customHeight="1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3.5" customHeight="1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3.5" customHeight="1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3.5" customHeight="1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3.5" customHeight="1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3.5" customHeight="1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3.5" customHeight="1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3.5" customHeight="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3.5" customHeight="1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3.5" customHeight="1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3.5" customHeight="1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3.5" customHeight="1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3.5" customHeight="1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3.5" customHeight="1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3.5" customHeight="1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3.5" customHeight="1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3.5" customHeight="1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3.5" customHeight="1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3.5" customHeight="1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3.5" customHeight="1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3.5" customHeight="1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3.5" customHeight="1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3.5" customHeight="1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3.5" customHeight="1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3.5" customHeight="1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3.5" customHeight="1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3.5" customHeight="1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3.5" customHeight="1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3.5" customHeight="1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3.5" customHeight="1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3.5" customHeight="1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3.5" customHeight="1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3.5" customHeight="1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3.5" customHeight="1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3.5" customHeight="1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3.5" customHeight="1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3.5" customHeight="1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3.5" customHeight="1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3.5" customHeight="1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3.5" customHeight="1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3.5" customHeight="1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3.5" customHeight="1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3.5" customHeight="1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3.5" customHeight="1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3.5" customHeight="1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3.5" customHeight="1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3.5" customHeight="1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3.5" customHeight="1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3.5" customHeight="1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3.5" customHeight="1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3.5" customHeight="1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3.5" customHeight="1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3.5" customHeight="1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3.5" customHeight="1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3.5" customHeight="1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3.5" customHeight="1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3.5" customHeight="1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3.5" customHeight="1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3.5" customHeight="1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3.5" customHeight="1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3.5" customHeight="1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3.5" customHeight="1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3.5" customHeight="1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3.5" customHeight="1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3.5" customHeight="1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3.5" customHeight="1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3.5" customHeight="1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3.5" customHeight="1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3.5" customHeight="1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3.5" customHeight="1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3.5" customHeight="1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3.5" customHeight="1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3.5" customHeight="1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3.5" customHeight="1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3.5" customHeight="1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3.5" customHeight="1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3.5" customHeight="1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3.5" customHeight="1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3.5" customHeight="1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3.5" customHeight="1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3.5" customHeight="1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3.5" customHeight="1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3.5" customHeight="1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3.5" customHeight="1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3.5" customHeight="1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3.5" customHeight="1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3.5" customHeight="1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3.5" customHeight="1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3.5" customHeight="1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3.5" customHeight="1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3.5" customHeight="1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3.5" customHeight="1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3.5" customHeight="1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3.5" customHeight="1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3.5" customHeight="1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3.5" customHeight="1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3.5" customHeight="1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3.5" customHeight="1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3.5" customHeight="1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3.5" customHeight="1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3.5" customHeight="1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3.5" customHeight="1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3.5" customHeight="1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3.5" customHeight="1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3.5" customHeight="1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3.5" customHeight="1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3.5" customHeight="1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3.5" customHeight="1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3.5" customHeight="1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3.5" customHeight="1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3.5" customHeight="1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3.5" customHeight="1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3.5" customHeight="1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3.5" customHeight="1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3.5" customHeight="1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3.5" customHeight="1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3.5" customHeight="1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3.5" customHeight="1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3.5" customHeight="1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3.5" customHeight="1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3.5" customHeight="1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3.5" customHeight="1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3.5" customHeight="1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3.5" customHeight="1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3.5" customHeight="1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3.5" customHeight="1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3.5" customHeight="1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3.5" customHeight="1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3.5" customHeight="1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3.5" customHeight="1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3.5" customHeight="1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3.5" customHeight="1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3.5" customHeight="1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3.5" customHeight="1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3.5" customHeight="1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3.5" customHeight="1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3.5" customHeight="1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3.5" customHeight="1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3.5" customHeight="1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3.5" customHeight="1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3.5" customHeight="1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3.5" customHeight="1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3.5" customHeight="1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3.5" customHeight="1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3.5" customHeight="1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3.5" customHeight="1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3.5" customHeight="1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3.5" customHeight="1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3.5" customHeight="1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3.5" customHeight="1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3.5" customHeight="1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3.5" customHeight="1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3.5" customHeight="1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3.5" customHeight="1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3.5" customHeight="1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3.5" customHeight="1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3.5" customHeight="1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3.5" customHeight="1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3.5" customHeight="1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3.5" customHeight="1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3.5" customHeight="1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3.5" customHeight="1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3.5" customHeight="1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3.5" customHeight="1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3.5" customHeight="1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3.5" customHeight="1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3.5" customHeight="1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3.5" customHeight="1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3.5" customHeight="1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3.5" customHeight="1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3.5" customHeight="1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3.5" customHeight="1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3.5" customHeight="1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3.5" customHeight="1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3.5" customHeight="1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3.5" customHeight="1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3.5" customHeight="1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3.5" customHeight="1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3.5" customHeight="1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3.5" customHeight="1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3.5" customHeight="1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3.5" customHeight="1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3.5" customHeight="1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3.5" customHeight="1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3.5" customHeight="1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3.5" customHeight="1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3.5" customHeight="1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3.5" customHeight="1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3.5" customHeight="1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3.5" customHeight="1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3.5" customHeight="1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3.5" customHeight="1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3.5" customHeight="1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3.5" customHeight="1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3.5" customHeight="1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3.5" customHeight="1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3.5" customHeight="1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3.5" customHeight="1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3.5" customHeight="1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3.5" customHeight="1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3.5" customHeight="1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3.5" customHeight="1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3.5" customHeight="1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3.5" customHeight="1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3.5" customHeight="1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3.5" customHeight="1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3.5" customHeight="1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3.5" customHeight="1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3.5" customHeight="1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3.5" customHeight="1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3.5" customHeight="1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3.5" customHeight="1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3.5" customHeight="1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3.5" customHeight="1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3.5" customHeight="1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3.5" customHeight="1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3.5" customHeight="1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3.5" customHeight="1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3.5" customHeight="1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3.5" customHeight="1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3.5" customHeight="1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3.5" customHeight="1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3.5" customHeight="1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3.5" customHeight="1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3.5" customHeight="1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3.5" customHeight="1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3.5" customHeight="1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3.5" customHeight="1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3.5" customHeight="1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3.5" customHeight="1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3.5" customHeight="1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3.5" customHeight="1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3.5" customHeight="1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3.5" customHeight="1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3.5" customHeight="1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3.5" customHeight="1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3.5" customHeight="1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3.5" customHeight="1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3.5" customHeight="1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3.5" customHeight="1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3.5" customHeight="1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3.5" customHeight="1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3.5" customHeight="1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3.5" customHeight="1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3.5" customHeight="1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3.5" customHeight="1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3.5" customHeight="1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3.5" customHeight="1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3.5" customHeight="1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3.5" customHeight="1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3.5" customHeight="1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3.5" customHeight="1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3.5" customHeight="1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3.5" customHeight="1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3.5" customHeight="1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3.5" customHeight="1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3.5" customHeight="1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3.5" customHeight="1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3.5" customHeight="1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3.5" customHeight="1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3.5" customHeight="1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3.5" customHeight="1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3.5" customHeight="1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3.5" customHeight="1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3.5" customHeight="1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3.5" customHeight="1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3.5" customHeight="1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3.5" customHeight="1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3.5" customHeight="1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3.5" customHeight="1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3.5" customHeight="1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3.5" customHeight="1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3.5" customHeight="1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3.5" customHeight="1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3.5" customHeight="1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3.5" customHeight="1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3.5" customHeight="1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3.5" customHeight="1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3.5" customHeight="1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3.5" customHeight="1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3.5" customHeight="1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3.5" customHeight="1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3.5" customHeight="1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3.5" customHeight="1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3.5" customHeight="1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3.5" customHeight="1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3.5" customHeight="1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3.5" customHeight="1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3.5" customHeight="1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3.5" customHeight="1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3.5" customHeight="1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3.5" customHeight="1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3.5" customHeight="1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3.5" customHeight="1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3.5" customHeight="1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3.5" customHeight="1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3.5" customHeight="1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3.5" customHeight="1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3.5" customHeight="1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3.5" customHeight="1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3.5" customHeight="1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3.5" customHeight="1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3.5" customHeight="1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3.5" customHeight="1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3.5" customHeight="1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3.5" customHeight="1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3.5" customHeight="1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3.5" customHeight="1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3.5" customHeight="1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3.5" customHeight="1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3.5" customHeight="1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3.5" customHeight="1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3.5" customHeight="1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3.5" customHeight="1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3.5" customHeight="1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3.5" customHeight="1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3.5" customHeight="1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3.5" customHeight="1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3.5" customHeight="1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3.5" customHeight="1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3.5" customHeight="1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3.5" customHeight="1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3.5" customHeight="1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3.5" customHeight="1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3.5" customHeight="1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3.5" customHeight="1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3.5" customHeight="1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3.5" customHeight="1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3.5" customHeight="1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3.5" customHeight="1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3.5" customHeight="1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3.5" customHeight="1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3.5" customHeight="1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3.5" customHeight="1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3.5" customHeight="1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3.5" customHeight="1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3.5" customHeight="1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3.5" customHeight="1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3.5" customHeight="1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3.5" customHeight="1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3.5" customHeight="1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3.5" customHeight="1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3.5" customHeight="1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3.5" customHeight="1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3.5" customHeight="1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3.5" customHeight="1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3.5" customHeight="1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3.5" customHeight="1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3.5" customHeight="1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3.5" customHeight="1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3.5" customHeight="1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3.5" customHeight="1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3.5" customHeight="1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3.5" customHeight="1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3.5" customHeight="1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3.5" customHeight="1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3.5" customHeight="1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3.5" customHeight="1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3.5" customHeight="1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3.5" customHeight="1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3.5" customHeight="1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3.5" customHeight="1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3.5" customHeight="1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3.5" customHeight="1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3.5" customHeight="1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3.5" customHeight="1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3.5" customHeight="1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3.5" customHeight="1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3.5" customHeight="1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3.5" customHeight="1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3.5" customHeight="1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3.5" customHeight="1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3.5" customHeight="1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3.5" customHeight="1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3.5" customHeight="1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3.5" customHeight="1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3.5" customHeight="1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3.5" customHeight="1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3.5" customHeight="1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3.5" customHeight="1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3.5" customHeight="1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3.5" customHeight="1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3.5" customHeight="1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3.5" customHeight="1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3.5" customHeight="1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3.5" customHeight="1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3.5" customHeight="1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3.5" customHeight="1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3.5" customHeight="1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3.5" customHeight="1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3.5" customHeight="1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3.5" customHeight="1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3.5" customHeight="1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3.5" customHeight="1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3.5" customHeight="1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3.5" customHeight="1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3.5" customHeight="1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3.5" customHeight="1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3.5" customHeight="1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3.5" customHeight="1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3.5" customHeight="1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3.5" customHeight="1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3.5" customHeight="1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3.5" customHeight="1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3.5" customHeight="1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3.5" customHeight="1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3.5" customHeight="1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3.5" customHeight="1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3.5" customHeight="1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3.5" customHeight="1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3.5" customHeight="1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3.5" customHeight="1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3.5" customHeight="1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3.5" customHeight="1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3.5" customHeight="1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3.5" customHeight="1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3.5" customHeight="1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3.5" customHeight="1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3.5" customHeight="1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3.5" customHeight="1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3.5" customHeight="1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3.5" customHeight="1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3.5" customHeight="1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3.5" customHeight="1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3.5" customHeight="1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3.5" customHeight="1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3.5" customHeight="1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3.5" customHeight="1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3.5" customHeight="1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3.5" customHeight="1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3.5" customHeight="1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3.5" customHeight="1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3.5" customHeight="1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3.5" customHeight="1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3.5" customHeight="1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3.5" customHeight="1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3.5" customHeight="1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3.5" customHeight="1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3.5" customHeight="1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3.5" customHeight="1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3.5" customHeight="1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3.5" customHeight="1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3.5" customHeight="1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3.5" customHeight="1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3.5" customHeight="1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3.5" customHeight="1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3.5" customHeight="1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3.5" customHeight="1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3.5" customHeight="1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3.5" customHeight="1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3.5" customHeight="1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3.5" customHeight="1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3.5" customHeight="1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3.5" customHeight="1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3.5" customHeight="1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3.5" customHeight="1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3.5" customHeight="1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3.5" customHeight="1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3.5" customHeight="1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3.5" customHeight="1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3.5" customHeight="1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3.5" customHeight="1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3.5" customHeight="1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3.5" customHeight="1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3.5" customHeight="1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3.5" customHeight="1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3.5" customHeight="1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3.5" customHeight="1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3.5" customHeight="1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3.5" customHeight="1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3.5" customHeight="1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3.5" customHeight="1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3.5" customHeight="1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3.5" customHeight="1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3.5" customHeight="1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3.5" customHeight="1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3.5" customHeight="1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3.5" customHeight="1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3.5" customHeight="1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3.5" customHeight="1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3.5" customHeight="1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3.5" customHeight="1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3.5" customHeight="1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3.5" customHeight="1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3.5" customHeight="1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3.5" customHeight="1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3.5" customHeight="1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3.5" customHeight="1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3.5" customHeight="1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3.5" customHeight="1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3.5" customHeight="1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3.5" customHeight="1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3.5" customHeight="1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3.5" customHeight="1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3.5" customHeight="1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3.5" customHeight="1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3.5" customHeight="1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3.5" customHeight="1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3.5" customHeight="1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3.5" customHeight="1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3.5" customHeight="1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3.5" customHeight="1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3.5" customHeight="1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3.5" customHeight="1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3.5" customHeight="1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3.5" customHeight="1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3.5" customHeight="1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3.5" customHeight="1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3.5" customHeight="1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3.5" customHeight="1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3.5" customHeight="1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3.5" customHeight="1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3.5" customHeight="1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3.5" customHeight="1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3.5" customHeight="1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3.5" customHeight="1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3.5" customHeight="1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3.5" customHeight="1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3.5" customHeight="1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3.5" customHeight="1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3.5" customHeight="1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3.5" customHeight="1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3.5" customHeight="1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3.5" customHeight="1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3.5" customHeight="1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3.5" customHeight="1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3.5" customHeight="1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3.5" customHeight="1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3.5" customHeight="1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3.5" customHeight="1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3.5" customHeight="1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3.5" customHeight="1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3.5" customHeight="1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3.5" customHeight="1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3.5" customHeight="1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3.5" customHeight="1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3.5" customHeight="1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3.5" customHeight="1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3.5" customHeight="1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3.5" customHeight="1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3.5" customHeight="1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3.5" customHeight="1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3.5" customHeight="1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3.5" customHeight="1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3.5" customHeight="1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3.5" customHeight="1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3.5" customHeight="1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3.5" customHeight="1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3.5" customHeight="1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3.5" customHeight="1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3.5" customHeight="1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3.5" customHeight="1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3.5" customHeight="1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3.5" customHeight="1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3.5" customHeight="1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3.5" customHeight="1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3.5" customHeight="1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3.5" customHeight="1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3.5" customHeight="1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3.5" customHeight="1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3.5" customHeight="1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3.5" customHeight="1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3.5" customHeight="1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3.5" customHeight="1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3.5" customHeight="1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3.5" customHeight="1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3.5" customHeight="1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3.5" customHeight="1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3.5" customHeight="1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3.5" customHeight="1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3.5" customHeight="1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3.5" customHeight="1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3.5" customHeight="1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3.5" customHeight="1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3.5" customHeight="1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3.5" customHeight="1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3.5" customHeight="1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phoneticPr fontId="18"/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Z1000"/>
  <sheetViews>
    <sheetView workbookViewId="0"/>
  </sheetViews>
  <sheetFormatPr defaultColWidth="12.625" defaultRowHeight="15" customHeight="1"/>
  <cols>
    <col min="1" max="1" width="3.75" customWidth="1"/>
    <col min="2" max="2" width="12.75" customWidth="1"/>
    <col min="3" max="3" width="10.5" customWidth="1"/>
    <col min="4" max="12" width="9.75" customWidth="1"/>
    <col min="13" max="13" width="8.75" customWidth="1"/>
    <col min="14" max="17" width="9" customWidth="1"/>
    <col min="18" max="26" width="8" customWidth="1"/>
  </cols>
  <sheetData>
    <row r="1" spans="1:26" ht="19.5" customHeight="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9.5" customHeight="1">
      <c r="A2" s="287"/>
      <c r="B2" s="20"/>
      <c r="C2" s="288" t="s">
        <v>232</v>
      </c>
      <c r="D2" s="20"/>
      <c r="E2" s="20"/>
      <c r="F2" s="20"/>
      <c r="G2" s="20"/>
      <c r="H2" s="20"/>
      <c r="I2" s="20"/>
      <c r="J2" s="184" t="s">
        <v>211</v>
      </c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19.5" customHeight="1">
      <c r="A3" s="312"/>
      <c r="B3" s="313" t="s">
        <v>1</v>
      </c>
      <c r="C3" s="314" t="s">
        <v>212</v>
      </c>
      <c r="D3" s="315" t="s">
        <v>215</v>
      </c>
      <c r="E3" s="315" t="s">
        <v>216</v>
      </c>
      <c r="F3" s="315" t="s">
        <v>217</v>
      </c>
      <c r="G3" s="315" t="s">
        <v>218</v>
      </c>
      <c r="H3" s="315" t="s">
        <v>219</v>
      </c>
      <c r="I3" s="315" t="s">
        <v>220</v>
      </c>
      <c r="J3" s="315" t="s">
        <v>221</v>
      </c>
      <c r="K3" s="315" t="s">
        <v>222</v>
      </c>
      <c r="L3" s="317" t="s">
        <v>223</v>
      </c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19.5" customHeight="1">
      <c r="A4" s="318"/>
      <c r="B4" s="319"/>
      <c r="C4" s="320" t="s">
        <v>225</v>
      </c>
      <c r="D4" s="323"/>
      <c r="E4" s="324"/>
      <c r="F4" s="324"/>
      <c r="G4" s="324"/>
      <c r="H4" s="324" t="s">
        <v>233</v>
      </c>
      <c r="I4" s="324"/>
      <c r="J4" s="324"/>
      <c r="K4" s="324"/>
      <c r="L4" s="176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19.5" customHeight="1">
      <c r="A5" s="97">
        <v>1</v>
      </c>
      <c r="B5" s="203" t="s">
        <v>2</v>
      </c>
      <c r="C5" s="109">
        <f>mm!O5</f>
        <v>1020</v>
      </c>
      <c r="D5" s="107">
        <f>$C5*年まとめ!F5/1000</f>
        <v>20.418799190980174</v>
      </c>
      <c r="E5" s="107">
        <f>$C5*年まとめ!G5/1000</f>
        <v>12.415709722248817</v>
      </c>
      <c r="F5" s="107">
        <f>$C5*年まとめ!H5/1000</f>
        <v>104.72219458695392</v>
      </c>
      <c r="G5" s="107">
        <f>$C5*年まとめ!I5/1000</f>
        <v>23.202060078773908</v>
      </c>
      <c r="H5" s="107">
        <f>$C5*年まとめ!J5/1000</f>
        <v>85.256245180854464</v>
      </c>
      <c r="I5" s="107">
        <f>$C5*年まとめ!K5/1000</f>
        <v>2.7753312742595306</v>
      </c>
      <c r="J5" s="107">
        <f>$C5*年まとめ!L5/1000</f>
        <v>6.6200379161410448</v>
      </c>
      <c r="K5" s="107">
        <f>$C5*年まとめ!M5/1000</f>
        <v>10.045715112826773</v>
      </c>
      <c r="L5" s="107">
        <f>$C5*年まとめ!N5/1000</f>
        <v>20.617021203860258</v>
      </c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19.5" customHeight="1">
      <c r="A6" s="110">
        <v>2</v>
      </c>
      <c r="B6" s="203" t="s">
        <v>3</v>
      </c>
      <c r="C6" s="106"/>
      <c r="D6" s="107"/>
      <c r="E6" s="107"/>
      <c r="F6" s="107"/>
      <c r="G6" s="107"/>
      <c r="H6" s="107"/>
      <c r="I6" s="107"/>
      <c r="J6" s="107"/>
      <c r="K6" s="107"/>
      <c r="L6" s="107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19.5" customHeight="1">
      <c r="A7" s="110">
        <v>3</v>
      </c>
      <c r="B7" s="203" t="s">
        <v>4</v>
      </c>
      <c r="C7" s="106">
        <f>mm!O7</f>
        <v>940.03184713375788</v>
      </c>
      <c r="D7" s="107">
        <f>$C7*年まとめ!F7/1000</f>
        <v>18.186203821656051</v>
      </c>
      <c r="E7" s="107">
        <f>$C7*年まとめ!G7/1000</f>
        <v>11.243382165605095</v>
      </c>
      <c r="F7" s="107">
        <f>$C7*年まとめ!H7/1000</f>
        <v>65.159452229299347</v>
      </c>
      <c r="G7" s="107">
        <f>$C7*年まとめ!I7/1000</f>
        <v>19.488560509554141</v>
      </c>
      <c r="H7" s="107">
        <f>$C7*年まとめ!J7/1000</f>
        <v>48.7040127388535</v>
      </c>
      <c r="I7" s="107">
        <f>$C7*年まとめ!K7/1000</f>
        <v>1.7219267515923566</v>
      </c>
      <c r="J7" s="107">
        <f>$C7*年まとめ!L7/1000</f>
        <v>5.454694267515924</v>
      </c>
      <c r="K7" s="107">
        <f>$C7*年まとめ!M7/1000</f>
        <v>6.514385350318471</v>
      </c>
      <c r="L7" s="107">
        <f>$C7*年まとめ!N7/1000</f>
        <v>14.741974582976017</v>
      </c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19.5" customHeight="1">
      <c r="A8" s="110">
        <v>4</v>
      </c>
      <c r="B8" s="203" t="s">
        <v>5</v>
      </c>
      <c r="C8" s="117">
        <f>mm!O8</f>
        <v>441.56687898089172</v>
      </c>
      <c r="D8" s="122">
        <f>$C8*年まとめ!F8/1000</f>
        <v>7.3140914012738847</v>
      </c>
      <c r="E8" s="122">
        <f>$C8*年まとめ!G8/1000</f>
        <v>6.9698156050955404</v>
      </c>
      <c r="F8" s="122">
        <f>$C8*年まとめ!H8/1000</f>
        <v>27.990762420382165</v>
      </c>
      <c r="G8" s="122">
        <f>$C8*年まとめ!I8/1000</f>
        <v>9.9961162420382159</v>
      </c>
      <c r="H8" s="122">
        <f>$C8*年まとめ!J8/1000</f>
        <v>25.631488535031846</v>
      </c>
      <c r="I8" s="122">
        <f>$C8*年まとめ!K8/1000</f>
        <v>1.2455226114649682</v>
      </c>
      <c r="J8" s="122">
        <f>$C8*年まとめ!L8/1000</f>
        <v>2.6950837579617835</v>
      </c>
      <c r="K8" s="122">
        <f>$C8*年まとめ!M8/1000</f>
        <v>2.465689171974522</v>
      </c>
      <c r="L8" s="122">
        <f>$C8*年まとめ!N8/1000</f>
        <v>5.4441009895333528</v>
      </c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19.5" customHeight="1">
      <c r="A9" s="110">
        <v>5</v>
      </c>
      <c r="B9" s="203" t="s">
        <v>6</v>
      </c>
      <c r="C9" s="117">
        <f>mm!O9</f>
        <v>654.07643312101914</v>
      </c>
      <c r="D9" s="122">
        <f>$C9*年まとめ!F9/1000</f>
        <v>15.55736305732484</v>
      </c>
      <c r="E9" s="122">
        <f>$C9*年まとめ!G9/1000</f>
        <v>9.1528853503184706</v>
      </c>
      <c r="F9" s="122">
        <f>$C9*年まとめ!H9/1000</f>
        <v>102.96335031847133</v>
      </c>
      <c r="G9" s="122">
        <f>$C9*年まとめ!I9/1000</f>
        <v>13.15975159235669</v>
      </c>
      <c r="H9" s="122">
        <f>$C9*年まとめ!J9/1000</f>
        <v>94.170636942675159</v>
      </c>
      <c r="I9" s="122">
        <f>$C9*年まとめ!K9/1000</f>
        <v>2.7458598726114647</v>
      </c>
      <c r="J9" s="122">
        <f>$C9*年まとめ!L9/1000</f>
        <v>3.4656815286624201</v>
      </c>
      <c r="K9" s="122">
        <f>$C9*年まとめ!M9/1000</f>
        <v>10.18588535031847</v>
      </c>
      <c r="L9" s="122">
        <f>$C9*年まとめ!N9/1000</f>
        <v>10.770914523416804</v>
      </c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19.5" customHeight="1">
      <c r="A10" s="110">
        <v>6</v>
      </c>
      <c r="B10" s="203" t="s">
        <v>7</v>
      </c>
      <c r="C10" s="106">
        <f>mm!O10</f>
        <v>1314.3399999999997</v>
      </c>
      <c r="D10" s="107">
        <f>$C10*年まとめ!F10/1000</f>
        <v>15.061706808868246</v>
      </c>
      <c r="E10" s="107">
        <f>$C10*年まとめ!G10/1000</f>
        <v>18.820571989261715</v>
      </c>
      <c r="F10" s="107">
        <f>$C10*年まとめ!H10/1000</f>
        <v>31.55414661997068</v>
      </c>
      <c r="G10" s="107">
        <f>$C10*年まとめ!I10/1000</f>
        <v>29.138175937141504</v>
      </c>
      <c r="H10" s="107">
        <f>$C10*年まとめ!J10/1000</f>
        <v>26.843895598872013</v>
      </c>
      <c r="I10" s="107">
        <f>$C10*年まとめ!K10/1000</f>
        <v>1.5863309109153338</v>
      </c>
      <c r="J10" s="107">
        <f>$C10*年まとめ!L10/1000</f>
        <v>7.0737492810522147</v>
      </c>
      <c r="K10" s="107">
        <f>$C10*年まとめ!M10/1000</f>
        <v>3.9167453932531298</v>
      </c>
      <c r="L10" s="107">
        <f>$C10*年まとめ!N10/1000</f>
        <v>13.7333981080276</v>
      </c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9.5" customHeight="1">
      <c r="A11" s="110">
        <v>7</v>
      </c>
      <c r="B11" s="203" t="s">
        <v>8</v>
      </c>
      <c r="C11" s="106">
        <f>mm!O11</f>
        <v>1955.5</v>
      </c>
      <c r="D11" s="107">
        <f>$C11*年まとめ!F11/1000</f>
        <v>23.000799999999995</v>
      </c>
      <c r="E11" s="107">
        <f>$C11*年まとめ!G11/1000</f>
        <v>29.740849999999998</v>
      </c>
      <c r="F11" s="107">
        <f>$C11*年まとめ!H11/1000</f>
        <v>70.168549999999982</v>
      </c>
      <c r="G11" s="107">
        <f>$C11*年まとめ!I11/1000</f>
        <v>29.395250000000004</v>
      </c>
      <c r="H11" s="107">
        <f>$C11*年まとめ!J11/1000</f>
        <v>56.087849999999996</v>
      </c>
      <c r="I11" s="107">
        <f>$C11*年まとめ!K11/1000</f>
        <v>2.2565999999999997</v>
      </c>
      <c r="J11" s="107">
        <f>$C11*年まとめ!L11/1000</f>
        <v>5.6063999999999998</v>
      </c>
      <c r="K11" s="107">
        <f>$C11*年まとめ!M11/1000</f>
        <v>7.7776999999999994</v>
      </c>
      <c r="L11" s="107">
        <f>$C11*年まとめ!N11/1000</f>
        <v>23.933014779299473</v>
      </c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9.5" customHeight="1">
      <c r="A12" s="110">
        <v>8</v>
      </c>
      <c r="B12" s="207" t="s">
        <v>10</v>
      </c>
      <c r="C12" s="106">
        <f>mm!O12</f>
        <v>1914.9187898089174</v>
      </c>
      <c r="D12" s="159">
        <f>$C12*年まとめ!F12/1000</f>
        <v>47.36562828781836</v>
      </c>
      <c r="E12" s="159">
        <f>$C12*年まとめ!G12/1000</f>
        <v>29.947629303000273</v>
      </c>
      <c r="F12" s="159">
        <f>$C12*年まとめ!H12/1000</f>
        <v>327.27680995759545</v>
      </c>
      <c r="G12" s="159">
        <f>$C12*年まとめ!I12/1000</f>
        <v>34.126395861801129</v>
      </c>
      <c r="H12" s="159">
        <f>$C12*年まとめ!J12/1000</f>
        <v>291.54418981792571</v>
      </c>
      <c r="I12" s="159">
        <f>$C12*年まとめ!K12/1000</f>
        <v>8.6835775472526766</v>
      </c>
      <c r="J12" s="159">
        <f>$C12*年まとめ!L12/1000</f>
        <v>11.884699721734874</v>
      </c>
      <c r="K12" s="159">
        <f>$C12*年まとめ!M12/1000</f>
        <v>31.179540495729341</v>
      </c>
      <c r="L12" s="159">
        <f>$C12*年まとめ!N12/1000</f>
        <v>35.272870084378134</v>
      </c>
      <c r="M12" s="386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9.5" customHeight="1">
      <c r="A13" s="124">
        <v>9</v>
      </c>
      <c r="B13" s="219" t="s">
        <v>11</v>
      </c>
      <c r="C13" s="132"/>
      <c r="D13" s="133"/>
      <c r="E13" s="133"/>
      <c r="F13" s="133"/>
      <c r="G13" s="133"/>
      <c r="H13" s="133"/>
      <c r="I13" s="133"/>
      <c r="J13" s="133"/>
      <c r="K13" s="133"/>
      <c r="L13" s="133"/>
      <c r="M13" s="386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9.5" customHeight="1">
      <c r="A14" s="97">
        <v>10</v>
      </c>
      <c r="B14" s="213" t="s">
        <v>12</v>
      </c>
      <c r="C14" s="143">
        <f>mm!O14</f>
        <v>893</v>
      </c>
      <c r="D14" s="339">
        <f>$C14*年まとめ!F14/1000</f>
        <v>11.689180999999998</v>
      </c>
      <c r="E14" s="339">
        <f>$C14*年まとめ!G14/1000</f>
        <v>24.719308999999999</v>
      </c>
      <c r="F14" s="339">
        <f>$C14*年まとめ!H14/1000</f>
        <v>14.543873000000001</v>
      </c>
      <c r="G14" s="339">
        <f>$C14*年まとめ!I14/1000</f>
        <v>26.560939999999995</v>
      </c>
      <c r="H14" s="339">
        <f>$C14*年まとめ!J14/1000</f>
        <v>12.604951000000003</v>
      </c>
      <c r="I14" s="339">
        <f>$C14*年まとめ!K14/1000</f>
        <v>1.7069689999999997</v>
      </c>
      <c r="J14" s="339">
        <f>$C14*年まとめ!L14/1000</f>
        <v>5.9261080000000002</v>
      </c>
      <c r="K14" s="339">
        <f>$C14*年まとめ!M14/1000</f>
        <v>2.4872139999999998</v>
      </c>
      <c r="L14" s="339">
        <f>$C14*年まとめ!N14/1000</f>
        <v>10.478187591133876</v>
      </c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9.5" customHeight="1">
      <c r="A15" s="110">
        <v>11</v>
      </c>
      <c r="B15" s="203" t="s">
        <v>13</v>
      </c>
      <c r="C15" s="106">
        <f>mm!O15</f>
        <v>1255.9000000000001</v>
      </c>
      <c r="D15" s="107">
        <f>$C15*年まとめ!F15/1000</f>
        <v>14.097163231313758</v>
      </c>
      <c r="E15" s="107">
        <f>$C15*年まとめ!G15/1000</f>
        <v>22.186966618287371</v>
      </c>
      <c r="F15" s="107">
        <f>$C15*年まとめ!H15/1000</f>
        <v>33.976764456981662</v>
      </c>
      <c r="G15" s="107">
        <f>$C15*年まとめ!I15/1000</f>
        <v>25.090748337028824</v>
      </c>
      <c r="H15" s="107">
        <f>$C15*年まとめ!J15/1000</f>
        <v>31.163584167029143</v>
      </c>
      <c r="I15" s="107">
        <f>$C15*年まとめ!K15/1000</f>
        <v>2.0407007672634268</v>
      </c>
      <c r="J15" s="107">
        <f>$C15*年まとめ!L15/1000</f>
        <v>7.0940494011976041</v>
      </c>
      <c r="K15" s="107">
        <f>$C15*年まとめ!M15/1000</f>
        <v>4.1503865131578941</v>
      </c>
      <c r="L15" s="107">
        <f>$C15*年まとめ!N15/1000</f>
        <v>11.097451529598422</v>
      </c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9.5" customHeight="1">
      <c r="A16" s="110">
        <v>12</v>
      </c>
      <c r="B16" s="203" t="s">
        <v>14</v>
      </c>
      <c r="C16" s="106"/>
      <c r="D16" s="107"/>
      <c r="E16" s="107"/>
      <c r="F16" s="107"/>
      <c r="G16" s="107"/>
      <c r="H16" s="107"/>
      <c r="I16" s="107"/>
      <c r="J16" s="107"/>
      <c r="K16" s="107"/>
      <c r="L16" s="107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9.5" customHeight="1">
      <c r="A17" s="110">
        <v>13</v>
      </c>
      <c r="B17" s="203" t="s">
        <v>15</v>
      </c>
      <c r="C17" s="106">
        <f>mm!O17</f>
        <v>1263.27</v>
      </c>
      <c r="D17" s="107">
        <f>$C17*年まとめ!F17/1000</f>
        <v>17.364628124999996</v>
      </c>
      <c r="E17" s="107">
        <f>$C17*年まとめ!G17/1000</f>
        <v>38.394280645161288</v>
      </c>
      <c r="F17" s="107">
        <f>$C17*年まとめ!H17/1000</f>
        <v>26.38017464788733</v>
      </c>
      <c r="G17" s="107">
        <f>$C17*年まとめ!I17/1000</f>
        <v>41.556549999999987</v>
      </c>
      <c r="H17" s="107">
        <f>$C17*年まとめ!J17/1000</f>
        <v>18.46317391304348</v>
      </c>
      <c r="I17" s="107">
        <f>$C17*年まとめ!K17/1000</f>
        <v>0.80032992327365715</v>
      </c>
      <c r="J17" s="107">
        <f>$C17*年まとめ!L17/1000</f>
        <v>6.7577274999999997</v>
      </c>
      <c r="K17" s="107">
        <f>$C17*年まとめ!M17/1000</f>
        <v>2.6470696721311473</v>
      </c>
      <c r="L17" s="107">
        <f>$C17*年まとめ!N17/1000</f>
        <v>29.120357692114712</v>
      </c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9.5" customHeight="1">
      <c r="A18" s="110">
        <v>14</v>
      </c>
      <c r="B18" s="203" t="s">
        <v>16</v>
      </c>
      <c r="C18" s="106"/>
      <c r="D18" s="107"/>
      <c r="E18" s="107"/>
      <c r="F18" s="107"/>
      <c r="G18" s="107"/>
      <c r="H18" s="107"/>
      <c r="I18" s="107"/>
      <c r="J18" s="107"/>
      <c r="K18" s="107"/>
      <c r="L18" s="107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9.5" customHeight="1">
      <c r="A19" s="110">
        <v>15</v>
      </c>
      <c r="B19" s="203" t="s">
        <v>17</v>
      </c>
      <c r="C19" s="106">
        <f>mm!O19</f>
        <v>1027.771974522293</v>
      </c>
      <c r="D19" s="107">
        <f>$C19*年まとめ!F19/1000</f>
        <v>23.88041299424167</v>
      </c>
      <c r="E19" s="107">
        <f>$C19*年まとめ!G19/1000</f>
        <v>21.774275226018968</v>
      </c>
      <c r="F19" s="107">
        <f>$C19*年まとめ!H19/1000</f>
        <v>40.570074563596449</v>
      </c>
      <c r="G19" s="107">
        <f>$C19*年まとめ!I19/1000</f>
        <v>13.885281534088902</v>
      </c>
      <c r="H19" s="107">
        <f>$C19*年まとめ!J19/1000</f>
        <v>20.921989204120919</v>
      </c>
      <c r="I19" s="107">
        <f>$C19*年まとめ!K19/1000</f>
        <v>3.1377681708382541</v>
      </c>
      <c r="J19" s="107">
        <f>$C19*年まとめ!L19/1000</f>
        <v>11.695179068614365</v>
      </c>
      <c r="K19" s="107">
        <f>$C19*年まとめ!M19/1000</f>
        <v>8.308310129891229</v>
      </c>
      <c r="L19" s="107">
        <f>$C19*年まとめ!N19/1000</f>
        <v>10.170888239427116</v>
      </c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9.5" customHeight="1">
      <c r="A20" s="110">
        <v>16</v>
      </c>
      <c r="B20" s="203" t="s">
        <v>18</v>
      </c>
      <c r="C20" s="106">
        <f>mm!O20</f>
        <v>1761.783439490446</v>
      </c>
      <c r="D20" s="107">
        <f>$C20*年まとめ!F20/1000</f>
        <v>32.170785108552707</v>
      </c>
      <c r="E20" s="107">
        <f>$C20*年まとめ!G20/1000</f>
        <v>25.114770824615224</v>
      </c>
      <c r="F20" s="107">
        <f>$C20*年まとめ!H20/1000</f>
        <v>207.59726567209012</v>
      </c>
      <c r="G20" s="107">
        <f>$C20*年まとめ!I20/1000</f>
        <v>7.2085891552692392</v>
      </c>
      <c r="H20" s="107">
        <f>$C20*年まとめ!J20/1000</f>
        <v>199.47033267682511</v>
      </c>
      <c r="I20" s="107">
        <f>$C20*年まとめ!K20/1000</f>
        <v>10.017865959962974</v>
      </c>
      <c r="J20" s="107">
        <f>$C20*年まとめ!L20/1000</f>
        <v>8.0254300316564304</v>
      </c>
      <c r="K20" s="107">
        <f>$C20*年まとめ!M20/1000</f>
        <v>29.125877745267481</v>
      </c>
      <c r="L20" s="107">
        <f>$C20*年まとめ!N20/1000</f>
        <v>17.126244904704578</v>
      </c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9.5" customHeight="1">
      <c r="A21" s="110">
        <v>17</v>
      </c>
      <c r="B21" s="203" t="s">
        <v>19</v>
      </c>
      <c r="C21" s="106">
        <f>mm!O21</f>
        <v>1234</v>
      </c>
      <c r="D21" s="107">
        <f>$C21*年まとめ!F21/1000</f>
        <v>12.473362336340831</v>
      </c>
      <c r="E21" s="107">
        <f>$C21*年まとめ!G21/1000</f>
        <v>13.67529163787407</v>
      </c>
      <c r="F21" s="107">
        <f>$C21*年まとめ!H21/1000</f>
        <v>63.364105169581578</v>
      </c>
      <c r="G21" s="107">
        <f>$C21*年まとめ!I21/1000</f>
        <v>22.208058971387718</v>
      </c>
      <c r="H21" s="107">
        <f>$C21*年まとめ!J21/1000</f>
        <v>44.387594619266821</v>
      </c>
      <c r="I21" s="107">
        <f>$C21*年まとめ!K21/1000</f>
        <v>8.359813705754819</v>
      </c>
      <c r="J21" s="107">
        <f>$C21*年まとめ!L21/1000</f>
        <v>5.7384121623109809</v>
      </c>
      <c r="K21" s="107">
        <f>$C21*年まとめ!M21/1000</f>
        <v>6.8517663947809631</v>
      </c>
      <c r="L21" s="107">
        <f>$C21*年まとめ!N21/1000</f>
        <v>7.9759754159802476</v>
      </c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9.5" customHeight="1">
      <c r="A22" s="110">
        <v>18</v>
      </c>
      <c r="B22" s="203" t="s">
        <v>20</v>
      </c>
      <c r="C22" s="106">
        <f>mm!O22</f>
        <v>1310.3503184713375</v>
      </c>
      <c r="D22" s="107">
        <f>$C22*年まとめ!F22/1000</f>
        <v>107.00101910828027</v>
      </c>
      <c r="E22" s="107">
        <f>$C22*年まとめ!G22/1000</f>
        <v>35.132133757961789</v>
      </c>
      <c r="F22" s="107">
        <f>$C22*年まとめ!H22/1000</f>
        <v>67.404888535031844</v>
      </c>
      <c r="G22" s="107">
        <f>$C22*年まとめ!I22/1000</f>
        <v>53.801942675159239</v>
      </c>
      <c r="H22" s="107">
        <f>$C22*年まとめ!J22/1000</f>
        <v>50.159872611464969</v>
      </c>
      <c r="I22" s="107">
        <f>$C22*年まとめ!K22/1000</f>
        <v>2.3734968152866247</v>
      </c>
      <c r="J22" s="107">
        <f>$C22*年まとめ!L22/1000</f>
        <v>85.198751592356658</v>
      </c>
      <c r="K22" s="107">
        <f>$C22*年まとめ!M22/1000</f>
        <v>19.167070063694268</v>
      </c>
      <c r="L22" s="107">
        <f>$C22*年まとめ!N22/1000</f>
        <v>11.867081529848313</v>
      </c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9.5" customHeight="1">
      <c r="A23" s="110">
        <v>19</v>
      </c>
      <c r="B23" s="203" t="s">
        <v>21</v>
      </c>
      <c r="C23" s="106">
        <f>mm!O23</f>
        <v>1281.2992125984254</v>
      </c>
      <c r="D23" s="107">
        <f>$C23*年まとめ!F23/1000</f>
        <v>15.531975065616793</v>
      </c>
      <c r="E23" s="107">
        <f>$C23*年まとめ!G23/1000</f>
        <v>20.136272965879265</v>
      </c>
      <c r="F23" s="107">
        <f>$C23*年まとめ!H23/1000</f>
        <v>69.763129921259846</v>
      </c>
      <c r="G23" s="107">
        <f>$C23*年まとめ!I23/1000</f>
        <v>36.020413385826771</v>
      </c>
      <c r="H23" s="107">
        <f>$C23*年まとめ!J23/1000</f>
        <v>55.250613517060373</v>
      </c>
      <c r="I23" s="107">
        <f>$C23*年まとめ!K23/1000</f>
        <v>1.9866174540682411</v>
      </c>
      <c r="J23" s="107">
        <f>$C23*年まとめ!L23/1000</f>
        <v>7.1480150918635168</v>
      </c>
      <c r="K23" s="107">
        <f>$C23*年まとめ!M23/1000</f>
        <v>6.186453412073492</v>
      </c>
      <c r="L23" s="107">
        <f>$C23*年まとめ!N23/1000</f>
        <v>11.151227727700457</v>
      </c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9.5" customHeight="1">
      <c r="A24" s="110">
        <v>20</v>
      </c>
      <c r="B24" s="203" t="s">
        <v>22</v>
      </c>
      <c r="C24" s="106">
        <f>mm!O24</f>
        <v>1645.5414012738854</v>
      </c>
      <c r="D24" s="107">
        <f>$C24*年まとめ!F24/1000</f>
        <v>25.694299363057318</v>
      </c>
      <c r="E24" s="107">
        <f>$C24*年まとめ!G24/1000</f>
        <v>34.338630573248409</v>
      </c>
      <c r="F24" s="107">
        <f>$C24*年まとめ!H24/1000</f>
        <v>80.612404458598732</v>
      </c>
      <c r="G24" s="107">
        <f>$C24*年まとめ!I24/1000</f>
        <v>56.735780254777076</v>
      </c>
      <c r="H24" s="107">
        <f>$C24*年まとめ!J24/1000</f>
        <v>48.458184713375793</v>
      </c>
      <c r="I24" s="107">
        <f>$C24*年まとめ!K24/1000</f>
        <v>1.4205891719745223</v>
      </c>
      <c r="J24" s="107">
        <f>$C24*年まとめ!L24/1000</f>
        <v>6.5938694267515929</v>
      </c>
      <c r="K24" s="107">
        <f>$C24*年まとめ!M24/1000</f>
        <v>6.7079458598726109</v>
      </c>
      <c r="L24" s="107">
        <f>$C24*年まとめ!N24/1000</f>
        <v>25.537176648315747</v>
      </c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9.5" customHeight="1">
      <c r="A25" s="124">
        <v>21</v>
      </c>
      <c r="B25" s="207" t="s">
        <v>23</v>
      </c>
      <c r="C25" s="162">
        <f>mm!O25</f>
        <v>1447.4216380182004</v>
      </c>
      <c r="D25" s="159">
        <f>$C25*年まとめ!F25/1000</f>
        <v>16.700689343417221</v>
      </c>
      <c r="E25" s="159">
        <f>$C25*年まとめ!G25/1000</f>
        <v>27.937189233886237</v>
      </c>
      <c r="F25" s="159">
        <f>$C25*年まとめ!H25/1000</f>
        <v>36.144277031266292</v>
      </c>
      <c r="G25" s="159">
        <f>$C25*年まとめ!I25/1000</f>
        <v>5.157675203251241</v>
      </c>
      <c r="H25" s="159">
        <f>$C25*年まとめ!J25/1000</f>
        <v>25.971379287413683</v>
      </c>
      <c r="I25" s="159">
        <f>$C25*年まとめ!K25/1000</f>
        <v>0.98695761308301011</v>
      </c>
      <c r="J25" s="159">
        <f>$C25*年まとめ!L25/1000</f>
        <v>8.4206864329985152</v>
      </c>
      <c r="K25" s="159">
        <f>$C25*年まとめ!M25/1000</f>
        <v>3.3250969468930927</v>
      </c>
      <c r="L25" s="159">
        <f>$C25*年まとめ!N25/1000</f>
        <v>17.151354697559057</v>
      </c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9.5" customHeight="1">
      <c r="A26" s="163">
        <v>22</v>
      </c>
      <c r="B26" s="215" t="s">
        <v>24</v>
      </c>
      <c r="C26" s="109">
        <f>mm!O26</f>
        <v>1988.4</v>
      </c>
      <c r="D26" s="167">
        <f>$C26*年まとめ!F26/1000</f>
        <v>46.903962</v>
      </c>
      <c r="E26" s="167">
        <f>$C26*年まとめ!G26/1000</f>
        <v>36.443915000000004</v>
      </c>
      <c r="F26" s="167">
        <f>$C26*年まとめ!H26/1000</f>
        <v>254.428888</v>
      </c>
      <c r="G26" s="167">
        <f>$C26*年まとめ!I26/1000</f>
        <v>50.567717000000002</v>
      </c>
      <c r="H26" s="167">
        <f>$C26*年まとめ!J26/1000</f>
        <v>199.55603600000003</v>
      </c>
      <c r="I26" s="167">
        <f>$C26*年まとめ!K26/1000</f>
        <v>7.2927460000000002</v>
      </c>
      <c r="J26" s="167">
        <f>$C26*年まとめ!L26/1000</f>
        <v>23.137781000000004</v>
      </c>
      <c r="K26" s="167">
        <f>$C26*年まとめ!M26/1000</f>
        <v>27.143678999999999</v>
      </c>
      <c r="L26" s="167">
        <f>$C26*年まとめ!N26/1000</f>
        <v>36.758462543940468</v>
      </c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9.5" customHeight="1">
      <c r="A27" s="110">
        <v>23</v>
      </c>
      <c r="B27" s="203" t="s">
        <v>25</v>
      </c>
      <c r="C27" s="106">
        <f>mm!O27</f>
        <v>2785.7097390197323</v>
      </c>
      <c r="D27" s="107">
        <f>$C27*年まとめ!F27/1000</f>
        <v>73.605754296626344</v>
      </c>
      <c r="E27" s="107">
        <f>$C27*年まとめ!G27/1000</f>
        <v>59.372991725015922</v>
      </c>
      <c r="F27" s="107">
        <f>$C27*年まとめ!H27/1000</f>
        <v>413.51546467218338</v>
      </c>
      <c r="G27" s="107">
        <f>$C27*年まとめ!I27/1000</f>
        <v>61.634662635264171</v>
      </c>
      <c r="H27" s="107">
        <f>$C27*年まとめ!J27/1000</f>
        <v>373.0822883513685</v>
      </c>
      <c r="I27" s="107">
        <f>$C27*年まとめ!K27/1000</f>
        <v>7.7893825588796926</v>
      </c>
      <c r="J27" s="107">
        <f>$C27*年まとめ!L27/1000</f>
        <v>20.956588160407385</v>
      </c>
      <c r="K27" s="107">
        <f>$C27*年まとめ!M27/1000</f>
        <v>41.447552514322091</v>
      </c>
      <c r="L27" s="107">
        <f>$C27*年まとめ!N27/1000</f>
        <v>66.447071367245201</v>
      </c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9.5" customHeight="1">
      <c r="A28" s="110">
        <v>24</v>
      </c>
      <c r="B28" s="203" t="s">
        <v>27</v>
      </c>
      <c r="C28" s="106">
        <f>mm!O28</f>
        <v>2927.5938892425211</v>
      </c>
      <c r="D28" s="107">
        <f>$C28*年まとめ!F28/1000</f>
        <v>75.975292807129208</v>
      </c>
      <c r="E28" s="107">
        <f>$C28*年まとめ!G28/1000</f>
        <v>58.844449395289637</v>
      </c>
      <c r="F28" s="107">
        <f>$C28*年まとめ!H28/1000</f>
        <v>413.36948440483769</v>
      </c>
      <c r="G28" s="107">
        <f>$C28*年まとめ!I28/1000</f>
        <v>64.461384468491403</v>
      </c>
      <c r="H28" s="107">
        <f>$C28*年まとめ!J28/1000</f>
        <v>379.26496499045192</v>
      </c>
      <c r="I28" s="107">
        <f>$C28*年まとめ!K28/1000</f>
        <v>11.818749204328453</v>
      </c>
      <c r="J28" s="107">
        <f>$C28*年まとめ!L28/1000</f>
        <v>23.36217377466582</v>
      </c>
      <c r="K28" s="107">
        <f>$C28*年まとめ!M28/1000</f>
        <v>41.627301082113306</v>
      </c>
      <c r="L28" s="107">
        <f>$C28*年まとめ!N28/1000</f>
        <v>60.771640421732336</v>
      </c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9.5" customHeight="1">
      <c r="A29" s="110">
        <v>25</v>
      </c>
      <c r="B29" s="203" t="s">
        <v>28</v>
      </c>
      <c r="C29" s="106">
        <f>mm!O29</f>
        <v>1988.0891719745225</v>
      </c>
      <c r="D29" s="107">
        <f>$C29*年まとめ!F29/1000</f>
        <v>120.18800636942676</v>
      </c>
      <c r="E29" s="107">
        <f>$C29*年まとめ!G29/1000</f>
        <v>52.802289808917209</v>
      </c>
      <c r="F29" s="107">
        <f>$C29*年まとめ!H29/1000</f>
        <v>307.54592675159239</v>
      </c>
      <c r="G29" s="107">
        <f>$C29*年まとめ!I29/1000</f>
        <v>60.537582802547767</v>
      </c>
      <c r="H29" s="107">
        <f>$C29*年まとめ!J29/1000</f>
        <v>271.24827707006369</v>
      </c>
      <c r="I29" s="107">
        <f>$C29*年まとめ!K29/1000</f>
        <v>8.9037070063694284</v>
      </c>
      <c r="J29" s="107">
        <f>$C29*年まとめ!L29/1000</f>
        <v>49.784063694267523</v>
      </c>
      <c r="K29" s="107">
        <f>$C29*年まとめ!M29/1000</f>
        <v>64.162964968152863</v>
      </c>
      <c r="L29" s="107">
        <f>$C29*年まとめ!N29/1000</f>
        <v>71.494858350061392</v>
      </c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9.5" customHeight="1">
      <c r="A30" s="110">
        <v>26</v>
      </c>
      <c r="B30" s="203" t="s">
        <v>29</v>
      </c>
      <c r="C30" s="106"/>
      <c r="D30" s="107"/>
      <c r="E30" s="107"/>
      <c r="F30" s="107"/>
      <c r="G30" s="107"/>
      <c r="H30" s="107"/>
      <c r="I30" s="107"/>
      <c r="J30" s="107"/>
      <c r="K30" s="107"/>
      <c r="L30" s="107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9.5" customHeight="1">
      <c r="A31" s="110">
        <v>27</v>
      </c>
      <c r="B31" s="203" t="s">
        <v>30</v>
      </c>
      <c r="C31" s="106">
        <f>mm!O31</f>
        <v>1600.9872611464966</v>
      </c>
      <c r="D31" s="107">
        <f>$C31*年まとめ!F31/1000</f>
        <v>16.66279617834395</v>
      </c>
      <c r="E31" s="107">
        <f>$C31*年まとめ!G31/1000</f>
        <v>20.594321656050955</v>
      </c>
      <c r="F31" s="107">
        <f>$C31*年まとめ!H31/1000</f>
        <v>61.737025477707007</v>
      </c>
      <c r="G31" s="107">
        <f>$C31*年まとめ!I31/1000</f>
        <v>22.893872611464968</v>
      </c>
      <c r="H31" s="107">
        <f>$C31*年まとめ!J31/1000</f>
        <v>52.614729299363049</v>
      </c>
      <c r="I31" s="107">
        <f>$C31*年まとめ!K31/1000</f>
        <v>2.3641050955414014</v>
      </c>
      <c r="J31" s="107">
        <f>$C31*年まとめ!L31/1000</f>
        <v>9.3815955414012748</v>
      </c>
      <c r="K31" s="107">
        <f>$C31*年まとめ!M31/1000</f>
        <v>6.7365382165605086</v>
      </c>
      <c r="L31" s="107">
        <f>$C31*年まとめ!N31/1000</f>
        <v>15.192356128903679</v>
      </c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9.5" customHeight="1">
      <c r="A32" s="110">
        <v>28</v>
      </c>
      <c r="B32" s="203" t="s">
        <v>31</v>
      </c>
      <c r="C32" s="106">
        <f>mm!O32</f>
        <v>1653.5987261146497</v>
      </c>
      <c r="D32" s="107">
        <f>$C32*年まとめ!F32/1000</f>
        <v>40.479908390589209</v>
      </c>
      <c r="E32" s="107">
        <f>$C32*年まとめ!G32/1000</f>
        <v>55.388230992124754</v>
      </c>
      <c r="F32" s="107">
        <f>$C32*年まとめ!H32/1000</f>
        <v>76.44893229002902</v>
      </c>
      <c r="G32" s="107">
        <f>$C32*年まとめ!I32/1000</f>
        <v>128.76022144703208</v>
      </c>
      <c r="H32" s="107">
        <f>$C32*年まとめ!J32/1000</f>
        <v>60.338602830055265</v>
      </c>
      <c r="I32" s="107">
        <f>$C32*年まとめ!K32/1000</f>
        <v>6.8122729568149607</v>
      </c>
      <c r="J32" s="107">
        <f>$C32*年まとめ!L32/1000</f>
        <v>24.516810328387816</v>
      </c>
      <c r="K32" s="107">
        <f>$C32*年まとめ!M32/1000</f>
        <v>16.847002699798171</v>
      </c>
      <c r="L32" s="107">
        <f>$C32*年まとめ!N32/1000</f>
        <v>13.920887027820266</v>
      </c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9.5" customHeight="1">
      <c r="A33" s="110">
        <v>29</v>
      </c>
      <c r="B33" s="203" t="s">
        <v>32</v>
      </c>
      <c r="C33" s="117">
        <f>mm!O33</f>
        <v>273.53175234760465</v>
      </c>
      <c r="D33" s="122">
        <f>$C33*年まとめ!F33/1000</f>
        <v>4.6668269861179184</v>
      </c>
      <c r="E33" s="122">
        <f>$C33*年まとめ!G33/1000</f>
        <v>4.6939952567296794</v>
      </c>
      <c r="F33" s="122">
        <f>$C33*年まとめ!H33/1000</f>
        <v>9.3398736196156502</v>
      </c>
      <c r="G33" s="122">
        <f>$C33*年まとめ!I33/1000</f>
        <v>6.9835790308766175</v>
      </c>
      <c r="H33" s="122">
        <f>$C33*年まとめ!J33/1000</f>
        <v>7.2616068222042722</v>
      </c>
      <c r="I33" s="122">
        <f>$C33*年まとめ!K33/1000</f>
        <v>0.35378704277730721</v>
      </c>
      <c r="J33" s="122">
        <f>$C33*年まとめ!L33/1000</f>
        <v>2.4935526051192225</v>
      </c>
      <c r="K33" s="122">
        <f>$C33*年まとめ!M33/1000</f>
        <v>0.99269372118506471</v>
      </c>
      <c r="L33" s="122">
        <f>$C33*年まとめ!N33/1000</f>
        <v>2.3440682167043878</v>
      </c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9.5" customHeight="1">
      <c r="A34" s="110">
        <v>30</v>
      </c>
      <c r="B34" s="203" t="s">
        <v>33</v>
      </c>
      <c r="C34" s="117">
        <f>mm!O34</f>
        <v>562.13375796178343</v>
      </c>
      <c r="D34" s="122">
        <f>$C34*年まとめ!F34/1000</f>
        <v>10.825575477707007</v>
      </c>
      <c r="E34" s="122">
        <f>$C34*年まとめ!G34/1000</f>
        <v>12.71557643312102</v>
      </c>
      <c r="F34" s="122">
        <f>$C34*年まとめ!H34/1000</f>
        <v>19.765283757961786</v>
      </c>
      <c r="G34" s="122">
        <f>$C34*年まとめ!I34/1000</f>
        <v>13.810080573248412</v>
      </c>
      <c r="H34" s="122">
        <f>$C34*年まとめ!J34/1000</f>
        <v>17.377552547770701</v>
      </c>
      <c r="I34" s="122">
        <f>$C34*年まとめ!K34/1000</f>
        <v>1.1385343949044586</v>
      </c>
      <c r="J34" s="122">
        <f>$C34*年まとめ!L34/1000</f>
        <v>5.7123277070063692</v>
      </c>
      <c r="K34" s="122">
        <f>$C34*年まとめ!M34/1000</f>
        <v>2.5912812101910832</v>
      </c>
      <c r="L34" s="122">
        <f>$C34*年まとめ!N34/1000</f>
        <v>13.107835751726077</v>
      </c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9.5" customHeight="1">
      <c r="A35" s="110">
        <v>31</v>
      </c>
      <c r="B35" s="203" t="s">
        <v>35</v>
      </c>
      <c r="C35" s="106">
        <f>mm!O35</f>
        <v>1257</v>
      </c>
      <c r="D35" s="107">
        <f>$C35*年まとめ!F35/1000</f>
        <v>15.724715</v>
      </c>
      <c r="E35" s="107">
        <f>$C35*年まとめ!G35/1000</f>
        <v>24.228399000000003</v>
      </c>
      <c r="F35" s="107">
        <f>$C35*年まとめ!H35/1000</f>
        <v>30.464805000000002</v>
      </c>
      <c r="G35" s="107">
        <f>$C35*年まとめ!I35/1000</f>
        <v>19.171781000000003</v>
      </c>
      <c r="H35" s="107">
        <f>$C35*年まとめ!J35/1000</f>
        <v>26.590858999999998</v>
      </c>
      <c r="I35" s="107">
        <f>$C35*年まとめ!K35/1000</f>
        <v>3.1152570000000002</v>
      </c>
      <c r="J35" s="107">
        <f>$C35*年まとめ!L35/1000</f>
        <v>4.5421519999999997</v>
      </c>
      <c r="K35" s="107">
        <f>$C35*年まとめ!M35/1000</f>
        <v>4.5199849999999993</v>
      </c>
      <c r="L35" s="107">
        <f>$C35*年まとめ!N35/1000</f>
        <v>17.447897719764057</v>
      </c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9.5" customHeight="1">
      <c r="A36" s="110">
        <v>32</v>
      </c>
      <c r="B36" s="203" t="s">
        <v>36</v>
      </c>
      <c r="C36" s="106">
        <f>mm!O36</f>
        <v>1742.1019108280254</v>
      </c>
      <c r="D36" s="107">
        <f>$C36*年まとめ!F36/1000</f>
        <v>21.376103039610697</v>
      </c>
      <c r="E36" s="107">
        <f>$C36*年まとめ!G36/1000</f>
        <v>27.533345626020491</v>
      </c>
      <c r="F36" s="107">
        <f>$C36*年まとめ!H36/1000</f>
        <v>33.699824348051365</v>
      </c>
      <c r="G36" s="107">
        <f>$C36*年まとめ!I36/1000</f>
        <v>24.680301667688866</v>
      </c>
      <c r="H36" s="107">
        <f>$C36*年まとめ!J36/1000</f>
        <v>23.366362555860622</v>
      </c>
      <c r="I36" s="107">
        <f>$C36*年まとめ!K36/1000</f>
        <v>1.280376620740725</v>
      </c>
      <c r="J36" s="107">
        <f>$C36*年まとめ!L36/1000</f>
        <v>6.3017515923566876</v>
      </c>
      <c r="K36" s="107">
        <f>$C36*年まとめ!M36/1000</f>
        <v>3.169717242723574</v>
      </c>
      <c r="L36" s="107">
        <f>$C36*年まとめ!N36/1000</f>
        <v>32.41667703495083</v>
      </c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9.5" customHeight="1">
      <c r="A37" s="110">
        <v>33</v>
      </c>
      <c r="B37" s="203" t="s">
        <v>37</v>
      </c>
      <c r="C37" s="106">
        <f>mm!O37</f>
        <v>1567.1974522292994</v>
      </c>
      <c r="D37" s="107">
        <f>$C37*年まとめ!F37/1000</f>
        <v>22.218181528662424</v>
      </c>
      <c r="E37" s="107">
        <f>$C37*年まとめ!G37/1000</f>
        <v>32.49649044585987</v>
      </c>
      <c r="F37" s="107">
        <f>$C37*年まとめ!H37/1000</f>
        <v>31.610812101910835</v>
      </c>
      <c r="G37" s="107">
        <f>$C37*年まとめ!I37/1000</f>
        <v>84.441363057324835</v>
      </c>
      <c r="H37" s="107">
        <f>$C37*年まとめ!J37/1000</f>
        <v>18.146108280254776</v>
      </c>
      <c r="I37" s="107">
        <f>$C37*年まとめ!K37/1000</f>
        <v>1.9409299363057326</v>
      </c>
      <c r="J37" s="107">
        <f>$C37*年まとめ!L37/1000</f>
        <v>10.377869426751591</v>
      </c>
      <c r="K37" s="107">
        <f>$C37*年まとめ!M37/1000</f>
        <v>3.8012961783439496</v>
      </c>
      <c r="L37" s="107">
        <f>$C37*年まとめ!N37/1000</f>
        <v>19.078032249329535</v>
      </c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9.5" customHeight="1">
      <c r="A38" s="110">
        <v>34</v>
      </c>
      <c r="B38" s="203" t="s">
        <v>38</v>
      </c>
      <c r="C38" s="117">
        <f>mm!O38</f>
        <v>345.78930617441119</v>
      </c>
      <c r="D38" s="122">
        <f>$C38*年まとめ!F38/1000</f>
        <v>4.3300792488860607</v>
      </c>
      <c r="E38" s="122">
        <f>$C38*年まとめ!G38/1000</f>
        <v>3.8818173138128587</v>
      </c>
      <c r="F38" s="122">
        <f>$C38*年まとめ!H38/1000</f>
        <v>16.692588478676001</v>
      </c>
      <c r="G38" s="122">
        <f>$C38*年まとめ!I38/1000</f>
        <v>2.9934872692552514</v>
      </c>
      <c r="H38" s="122">
        <f>$C38*年まとめ!J38/1000</f>
        <v>15.33766359007002</v>
      </c>
      <c r="I38" s="122">
        <f>$C38*年まとめ!K38/1000</f>
        <v>1.1292154678548696</v>
      </c>
      <c r="J38" s="122">
        <f>$C38*年まとめ!L38/1000</f>
        <v>1.5681327180140043</v>
      </c>
      <c r="K38" s="122">
        <f>$C38*年まとめ!M38/1000</f>
        <v>1.7037167409293448</v>
      </c>
      <c r="L38" s="122">
        <f>$C38*年まとめ!N38/1000</f>
        <v>4.5156758584211092</v>
      </c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9.5" customHeight="1">
      <c r="A39" s="169">
        <v>35</v>
      </c>
      <c r="B39" s="207" t="s">
        <v>40</v>
      </c>
      <c r="C39" s="162">
        <f>mm!O39</f>
        <v>1154.6200126538008</v>
      </c>
      <c r="D39" s="159">
        <f>$C39*年まとめ!F39/1000</f>
        <v>23.036574199607813</v>
      </c>
      <c r="E39" s="159">
        <f>$C39*年まとめ!G39/1000</f>
        <v>21.323442148159501</v>
      </c>
      <c r="F39" s="159">
        <f>$C39*年まとめ!H39/1000</f>
        <v>76.332561137112961</v>
      </c>
      <c r="G39" s="159">
        <f>$C39*年まとめ!I39/1000</f>
        <v>25.120082406894355</v>
      </c>
      <c r="H39" s="159">
        <f>$C39*年まとめ!J39/1000</f>
        <v>68.303981035018012</v>
      </c>
      <c r="I39" s="159">
        <f>$C39*年まとめ!K39/1000</f>
        <v>2.089931386534313</v>
      </c>
      <c r="J39" s="159">
        <f>$C39*年まとめ!L39/1000</f>
        <v>8.9302056439094741</v>
      </c>
      <c r="K39" s="159">
        <f>$C39*年まとめ!M39/1000</f>
        <v>8.4728739060553551</v>
      </c>
      <c r="L39" s="159">
        <f>$C39*年まとめ!N39/1000</f>
        <v>22.295550759978159</v>
      </c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9.5" customHeight="1">
      <c r="A40" s="97">
        <v>36</v>
      </c>
      <c r="B40" s="215" t="s">
        <v>41</v>
      </c>
      <c r="C40" s="109">
        <f>mm!O40</f>
        <v>930.40271072595874</v>
      </c>
      <c r="D40" s="167">
        <f>$C40*年まとめ!F40/1000</f>
        <v>18.75643733605455</v>
      </c>
      <c r="E40" s="167">
        <f>$C40*年まとめ!G40/1000</f>
        <v>15.593018055707367</v>
      </c>
      <c r="F40" s="167">
        <f>$C40*年まとめ!H40/1000</f>
        <v>13.200750576806366</v>
      </c>
      <c r="G40" s="167">
        <f>$C40*年まとめ!I40/1000</f>
        <v>14.510213532972838</v>
      </c>
      <c r="H40" s="167">
        <f>$C40*年まとめ!J40/1000</f>
        <v>8.8527783246222089</v>
      </c>
      <c r="I40" s="167">
        <f>$C40*年まとめ!K40/1000</f>
        <v>0.78517316809948434</v>
      </c>
      <c r="J40" s="167">
        <f>$C40*年まとめ!L40/1000</f>
        <v>5.4000156086240469</v>
      </c>
      <c r="K40" s="167">
        <f>$C40*年まとめ!M40/1000</f>
        <v>2.5264257486224269</v>
      </c>
      <c r="L40" s="167">
        <f>$C40*年まとめ!N40/1000</f>
        <v>25.347885189849595</v>
      </c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9.5" customHeight="1">
      <c r="A41" s="163">
        <v>37</v>
      </c>
      <c r="B41" s="213" t="s">
        <v>42</v>
      </c>
      <c r="C41" s="143">
        <f>mm!O41</f>
        <v>1463.9617834394905</v>
      </c>
      <c r="D41" s="339">
        <f>$C41*年まとめ!F41/1000</f>
        <v>53.374274959505996</v>
      </c>
      <c r="E41" s="339">
        <f>$C41*年まとめ!G41/1000</f>
        <v>38.543787062318984</v>
      </c>
      <c r="F41" s="339">
        <f>$C41*年まとめ!H41/1000</f>
        <v>388.20417475951956</v>
      </c>
      <c r="G41" s="339">
        <f>$C41*年まとめ!I41/1000</f>
        <v>32.692793687995291</v>
      </c>
      <c r="H41" s="339">
        <f>$C41*年まとめ!J41/1000</f>
        <v>340.98236199238289</v>
      </c>
      <c r="I41" s="339">
        <f>$C41*年まとめ!K41/1000</f>
        <v>11.105829270990995</v>
      </c>
      <c r="J41" s="339">
        <f>$C41*年まとめ!L41/1000</f>
        <v>30.354071503243837</v>
      </c>
      <c r="K41" s="339">
        <f>$C41*年まとめ!M41/1000</f>
        <v>41.931951565626328</v>
      </c>
      <c r="L41" s="339">
        <f>$C41*年まとめ!N41/1000</f>
        <v>38.60467875558134</v>
      </c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9.5" customHeight="1">
      <c r="A42" s="110">
        <v>38</v>
      </c>
      <c r="B42" s="203" t="s">
        <v>44</v>
      </c>
      <c r="C42" s="106">
        <f>mm!O42</f>
        <v>1737.683004455761</v>
      </c>
      <c r="D42" s="107">
        <f>$C42*年まとめ!F42/1000</f>
        <v>44.365371751397156</v>
      </c>
      <c r="E42" s="107">
        <f>$C42*年まとめ!G42/1000</f>
        <v>41.65679187799018</v>
      </c>
      <c r="F42" s="107">
        <f>$C42*年まとめ!H42/1000</f>
        <v>280.90323831429544</v>
      </c>
      <c r="G42" s="107">
        <f>$C42*年まとめ!I42/1000</f>
        <v>39.555427538492154</v>
      </c>
      <c r="H42" s="107">
        <f>$C42*年まとめ!J42/1000</f>
        <v>242.85885478648322</v>
      </c>
      <c r="I42" s="107">
        <f>$C42*年まとめ!K42/1000</f>
        <v>10.087223605982311</v>
      </c>
      <c r="J42" s="107">
        <f>$C42*年まとめ!L42/1000</f>
        <v>19.966130755675156</v>
      </c>
      <c r="K42" s="107">
        <f>$C42*年まとめ!M42/1000</f>
        <v>28.655371260225884</v>
      </c>
      <c r="L42" s="107">
        <f>$C42*年まとめ!N42/1000</f>
        <v>32.192276634844568</v>
      </c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19.5" customHeight="1">
      <c r="A43" s="110">
        <v>39</v>
      </c>
      <c r="B43" s="203" t="s">
        <v>45</v>
      </c>
      <c r="C43" s="106">
        <f>mm!O43</f>
        <v>1405.6</v>
      </c>
      <c r="D43" s="107">
        <f>$C43*年まとめ!F43/1000</f>
        <v>17.268682999999996</v>
      </c>
      <c r="E43" s="107">
        <f>$C43*年まとめ!G43/1000</f>
        <v>16.958746999999999</v>
      </c>
      <c r="F43" s="107">
        <f>$C43*年まとめ!H43/1000</f>
        <v>21.638347</v>
      </c>
      <c r="G43" s="107">
        <f>$C43*年まとめ!I43/1000</f>
        <v>20.054836999999999</v>
      </c>
      <c r="H43" s="107">
        <f>$C43*年まとめ!J43/1000</f>
        <v>17.023057999999999</v>
      </c>
      <c r="I43" s="107">
        <f>$C43*年まとめ!K43/1000</f>
        <v>2.3947940000000001</v>
      </c>
      <c r="J43" s="107">
        <f>$C43*年まとめ!L43/1000</f>
        <v>1.9765320000000002</v>
      </c>
      <c r="K43" s="107">
        <f>$C43*年まとめ!M43/1000</f>
        <v>1.8651970000000002</v>
      </c>
      <c r="L43" s="107">
        <f>$C43*年まとめ!N43/1000</f>
        <v>26.088657762397403</v>
      </c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19.5" customHeight="1">
      <c r="A44" s="110">
        <v>40</v>
      </c>
      <c r="B44" s="203" t="s">
        <v>46</v>
      </c>
      <c r="C44" s="117">
        <f>mm!O44</f>
        <v>359.23566878980887</v>
      </c>
      <c r="D44" s="122">
        <f>$C44*年まとめ!F44/1000</f>
        <v>9.8038025477707009</v>
      </c>
      <c r="E44" s="122">
        <f>$C44*年まとめ!G44/1000</f>
        <v>12.012312101910831</v>
      </c>
      <c r="F44" s="122">
        <f>$C44*年まとめ!H44/1000</f>
        <v>46.612515923566875</v>
      </c>
      <c r="G44" s="122">
        <f>$C44*年まとめ!I44/1000</f>
        <v>12.101292993630574</v>
      </c>
      <c r="H44" s="122">
        <f>$C44*年まとめ!J44/1000</f>
        <v>32.691324840764331</v>
      </c>
      <c r="I44" s="122">
        <f>$C44*年まとめ!K44/1000</f>
        <v>1.1361050955414014</v>
      </c>
      <c r="J44" s="122">
        <f>$C44*年まとめ!L44/1000</f>
        <v>3.9953949044585988</v>
      </c>
      <c r="K44" s="122">
        <f>$C44*年まとめ!M44/1000</f>
        <v>3.9785796178343951</v>
      </c>
      <c r="L44" s="122">
        <f>$C44*年まとめ!N44/1000</f>
        <v>13.201186205959051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9.5" customHeight="1">
      <c r="A45" s="110">
        <v>41</v>
      </c>
      <c r="B45" s="203" t="s">
        <v>47</v>
      </c>
      <c r="C45" s="117">
        <f>mm!O45</f>
        <v>1300.7006369426751</v>
      </c>
      <c r="D45" s="122">
        <f>$C45*年まとめ!F45/1000</f>
        <v>13.838330891719744</v>
      </c>
      <c r="E45" s="122">
        <f>$C45*年まとめ!G45/1000</f>
        <v>11.692715286624203</v>
      </c>
      <c r="F45" s="122">
        <f>$C45*年まとめ!H45/1000</f>
        <v>44.428500636942665</v>
      </c>
      <c r="G45" s="122">
        <f>$C45*年まとめ!I45/1000</f>
        <v>12.209617515923568</v>
      </c>
      <c r="H45" s="122">
        <f>$C45*年まとめ!J45/1000</f>
        <v>37.641885668789811</v>
      </c>
      <c r="I45" s="122">
        <f>$C45*年まとめ!K45/1000</f>
        <v>2.0475235668789806</v>
      </c>
      <c r="J45" s="122">
        <f>$C45*年まとめ!L45/1000</f>
        <v>5.2936958598726118</v>
      </c>
      <c r="K45" s="122">
        <f>$C45*年まとめ!M45/1000</f>
        <v>4.5470544585987254</v>
      </c>
      <c r="L45" s="122">
        <f>$C45*年まとめ!N45/1000</f>
        <v>18.762033721035436</v>
      </c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9.5" customHeight="1">
      <c r="A46" s="124">
        <v>42</v>
      </c>
      <c r="B46" s="207" t="s">
        <v>49</v>
      </c>
      <c r="C46" s="162">
        <f>mm!O46</f>
        <v>2262.5796178343944</v>
      </c>
      <c r="D46" s="159">
        <f>$C46*年まとめ!F46/1000</f>
        <v>38.155167455341029</v>
      </c>
      <c r="E46" s="159">
        <f>$C46*年まとめ!G46/1000</f>
        <v>41.623243093044998</v>
      </c>
      <c r="F46" s="159">
        <f>$C46*年まとめ!H46/1000</f>
        <v>80.895643156786576</v>
      </c>
      <c r="G46" s="159">
        <f>$C46*年まとめ!I46/1000</f>
        <v>38.869624308651794</v>
      </c>
      <c r="H46" s="159">
        <f>$C46*年まとめ!J46/1000</f>
        <v>72.785677260440323</v>
      </c>
      <c r="I46" s="159">
        <f>$C46*年まとめ!K46/1000</f>
        <v>6.5859866778552458</v>
      </c>
      <c r="J46" s="159">
        <f>$C46*年まとめ!L46/1000</f>
        <v>9.0982920591719747</v>
      </c>
      <c r="K46" s="159">
        <f>$C46*年まとめ!M46/1000</f>
        <v>5.9374123393808098</v>
      </c>
      <c r="L46" s="159">
        <f>$C46*年まとめ!N46/1000</f>
        <v>63.185534983279837</v>
      </c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9.5" customHeight="1">
      <c r="A47" s="163">
        <v>43</v>
      </c>
      <c r="B47" s="215" t="s">
        <v>51</v>
      </c>
      <c r="C47" s="109">
        <f>mm!O47</f>
        <v>1917.4</v>
      </c>
      <c r="D47" s="167">
        <f>$C47*年まとめ!F47/1000</f>
        <v>27.418719999999993</v>
      </c>
      <c r="E47" s="167">
        <f>$C47*年まとめ!G47/1000</f>
        <v>22.057062000000002</v>
      </c>
      <c r="F47" s="167">
        <f>$C47*年まとめ!H47/1000</f>
        <v>63.494987999999999</v>
      </c>
      <c r="G47" s="167">
        <f>$C47*年まとめ!I47/1000</f>
        <v>34.540019999999998</v>
      </c>
      <c r="H47" s="167">
        <f>$C47*年まとめ!J47/1000</f>
        <v>58.367941999999999</v>
      </c>
      <c r="I47" s="167">
        <f>$C47*年まとめ!K47/1000</f>
        <v>5.3819719999999993</v>
      </c>
      <c r="J47" s="167">
        <f>$C47*年まとめ!L47/1000</f>
        <v>11.110144</v>
      </c>
      <c r="K47" s="167">
        <f>$C47*年まとめ!M47/1000</f>
        <v>6.3427920000000011</v>
      </c>
      <c r="L47" s="167">
        <f>$C47*年まとめ!N47/1000</f>
        <v>27.943729808586212</v>
      </c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9.5" customHeight="1">
      <c r="A48" s="110">
        <v>44</v>
      </c>
      <c r="B48" s="203" t="s">
        <v>52</v>
      </c>
      <c r="C48" s="173">
        <f>mm!O48</f>
        <v>2454.6178343949045</v>
      </c>
      <c r="D48" s="107">
        <f>$C48*年まとめ!F48/1000</f>
        <v>38.35114012738854</v>
      </c>
      <c r="E48" s="107">
        <f>$C48*年まとめ!G48/1000</f>
        <v>33.699774522293005</v>
      </c>
      <c r="F48" s="107">
        <f>$C48*年まとめ!H48/1000</f>
        <v>109.7269869426752</v>
      </c>
      <c r="G48" s="107">
        <f>$C48*年まとめ!I48/1000</f>
        <v>52.458559235668794</v>
      </c>
      <c r="H48" s="107">
        <f>$C48*年まとめ!J48/1000</f>
        <v>89.638667197452236</v>
      </c>
      <c r="I48" s="107">
        <f>$C48*年まとめ!K48/1000</f>
        <v>6.6698732484076437</v>
      </c>
      <c r="J48" s="107">
        <f>$C48*年まとめ!L48/1000</f>
        <v>13.993417834394904</v>
      </c>
      <c r="K48" s="107">
        <f>$C48*年まとめ!M48/1000</f>
        <v>10.024620063694268</v>
      </c>
      <c r="L48" s="107">
        <f>$C48*年まとめ!N48/1000</f>
        <v>40.742002209450163</v>
      </c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9.5" customHeight="1">
      <c r="A49" s="110">
        <v>45</v>
      </c>
      <c r="B49" s="203" t="s">
        <v>54</v>
      </c>
      <c r="C49" s="106">
        <f>mm!O49</f>
        <v>2130.5102597402597</v>
      </c>
      <c r="D49" s="107">
        <f>$C49*年まとめ!F49/1000</f>
        <v>30.269424750779223</v>
      </c>
      <c r="E49" s="107">
        <f>$C49*年まとめ!G49/1000</f>
        <v>23.431165614805199</v>
      </c>
      <c r="F49" s="107">
        <f>$C49*年まとめ!H49/1000</f>
        <v>53.633737314025971</v>
      </c>
      <c r="G49" s="107">
        <f>$C49*年まとめ!I49/1000</f>
        <v>36.425999072207802</v>
      </c>
      <c r="H49" s="107">
        <f>$C49*年まとめ!J49/1000</f>
        <v>42.342537204025973</v>
      </c>
      <c r="I49" s="107">
        <f>$C49*年まとめ!K49/1000</f>
        <v>2.5235670674025976</v>
      </c>
      <c r="J49" s="107">
        <f>$C49*年まとめ!L49/1000</f>
        <v>10.208355941818184</v>
      </c>
      <c r="K49" s="107">
        <f>$C49*年まとめ!M49/1000</f>
        <v>4.7785779804545454</v>
      </c>
      <c r="L49" s="107">
        <f>$C49*年まとめ!N49/1000</f>
        <v>36.291033722693506</v>
      </c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9.5" customHeight="1">
      <c r="A50" s="110">
        <v>46</v>
      </c>
      <c r="B50" s="203" t="s">
        <v>55</v>
      </c>
      <c r="C50" s="106">
        <f>mm!O50</f>
        <v>2421.6687898089176</v>
      </c>
      <c r="D50" s="107">
        <f>$C50*年まとめ!F50/1000</f>
        <v>38.38128645287604</v>
      </c>
      <c r="E50" s="107">
        <f>$C50*年まとめ!G50/1000</f>
        <v>26.282301967295055</v>
      </c>
      <c r="F50" s="107">
        <f>$C50*年まとめ!H50/1000</f>
        <v>134.32837792897408</v>
      </c>
      <c r="G50" s="107">
        <f>$C50*年まとめ!I50/1000</f>
        <v>35.439170509619281</v>
      </c>
      <c r="H50" s="107">
        <f>$C50*年まとめ!J50/1000</f>
        <v>121.64333635304044</v>
      </c>
      <c r="I50" s="107">
        <f>$C50*年まとめ!K50/1000</f>
        <v>4.9364986016858241</v>
      </c>
      <c r="J50" s="107">
        <f>$C50*年まとめ!L50/1000</f>
        <v>10.631526135244691</v>
      </c>
      <c r="K50" s="107">
        <f>$C50*年まとめ!M50/1000</f>
        <v>14.150184013182818</v>
      </c>
      <c r="L50" s="107">
        <f>$C50*年まとめ!N50/1000</f>
        <v>43.043276757029858</v>
      </c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9.5" customHeight="1">
      <c r="A51" s="110">
        <v>47</v>
      </c>
      <c r="B51" s="203" t="s">
        <v>56</v>
      </c>
      <c r="C51" s="117">
        <f>mm!O51</f>
        <v>399.45859872611464</v>
      </c>
      <c r="D51" s="122">
        <f>$C51*年まとめ!F51/1000</f>
        <v>10.966946184302873</v>
      </c>
      <c r="E51" s="122">
        <f>$C51*年まとめ!G51/1000</f>
        <v>6.6482078282309427</v>
      </c>
      <c r="F51" s="122">
        <f>$C51*年まとめ!H51/1000</f>
        <v>23.652141383331841</v>
      </c>
      <c r="G51" s="122">
        <f>$C51*年まとめ!I51/1000</f>
        <v>9.4260863411181894</v>
      </c>
      <c r="H51" s="122">
        <f>$C51*年まとめ!J51/1000</f>
        <v>21.019219052893934</v>
      </c>
      <c r="I51" s="122">
        <f>$C51*年まとめ!K51/1000</f>
        <v>0.9818560933096584</v>
      </c>
      <c r="J51" s="122">
        <f>$C51*年まとめ!L51/1000</f>
        <v>5.8357749469214442</v>
      </c>
      <c r="K51" s="122">
        <f>$C51*年まとめ!M51/1000</f>
        <v>2.705407486686854</v>
      </c>
      <c r="L51" s="122">
        <f>$C51*年まとめ!N51/1000</f>
        <v>8.5915140644423804</v>
      </c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9.5" customHeight="1">
      <c r="A52" s="110">
        <v>48</v>
      </c>
      <c r="B52" s="203" t="s">
        <v>57</v>
      </c>
      <c r="C52" s="106"/>
      <c r="D52" s="107"/>
      <c r="E52" s="107"/>
      <c r="F52" s="107"/>
      <c r="G52" s="107"/>
      <c r="H52" s="107"/>
      <c r="I52" s="107"/>
      <c r="J52" s="107"/>
      <c r="K52" s="107"/>
      <c r="L52" s="107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9.5" customHeight="1">
      <c r="A53" s="110">
        <v>49</v>
      </c>
      <c r="B53" s="203" t="s">
        <v>58</v>
      </c>
      <c r="C53" s="106">
        <f>mm!O53</f>
        <v>1881.0828025477708</v>
      </c>
      <c r="D53" s="107">
        <f>$C53*年まとめ!F53/1000</f>
        <v>17.773515472152191</v>
      </c>
      <c r="E53" s="107">
        <f>$C53*年まとめ!G53/1000</f>
        <v>10.467542154261052</v>
      </c>
      <c r="F53" s="107">
        <f>$C53*年まとめ!H53/1000</f>
        <v>17.197822734372746</v>
      </c>
      <c r="G53" s="107">
        <f>$C53*年まとめ!I53/1000</f>
        <v>27.361708671994563</v>
      </c>
      <c r="H53" s="107">
        <f>$C53*年まとめ!J53/1000</f>
        <v>15.596874597271269</v>
      </c>
      <c r="I53" s="107">
        <f>$C53*年まとめ!K53/1000</f>
        <v>0.72955491894371816</v>
      </c>
      <c r="J53" s="107">
        <f>$C53*年まとめ!L53/1000</f>
        <v>1.468382646209073</v>
      </c>
      <c r="K53" s="107">
        <f>$C53*年まとめ!M53/1000</f>
        <v>1.3659838941257181</v>
      </c>
      <c r="L53" s="107">
        <f>$C53*年まとめ!N53/1000</f>
        <v>30.010984634369247</v>
      </c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9.5" customHeight="1">
      <c r="A54" s="110">
        <v>50</v>
      </c>
      <c r="B54" s="203" t="s">
        <v>60</v>
      </c>
      <c r="C54" s="106">
        <f>mm!O54</f>
        <v>3456.3997301153095</v>
      </c>
      <c r="D54" s="107">
        <f>$C54*年まとめ!F54/1000</f>
        <v>46.540346608249735</v>
      </c>
      <c r="E54" s="107">
        <f>$C54*年まとめ!G54/1000</f>
        <v>30.021648698544183</v>
      </c>
      <c r="F54" s="107">
        <f>$C54*年まとめ!H54/1000</f>
        <v>299.90511052519901</v>
      </c>
      <c r="G54" s="107">
        <f>$C54*年まとめ!I54/1000</f>
        <v>33.330592328814518</v>
      </c>
      <c r="H54" s="107">
        <f>$C54*年まとめ!J54/1000</f>
        <v>264.18779661062052</v>
      </c>
      <c r="I54" s="107">
        <f>$C54*年まとめ!K54/1000</f>
        <v>6.7735181948826071</v>
      </c>
      <c r="J54" s="107">
        <f>$C54*年まとめ!L54/1000</f>
        <v>11.233067711587502</v>
      </c>
      <c r="K54" s="107">
        <f>$C54*年まとめ!M54/1000</f>
        <v>29.505336057519088</v>
      </c>
      <c r="L54" s="107">
        <f>$C54*年まとめ!N54/1000</f>
        <v>41.781240397199213</v>
      </c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9.5" customHeight="1">
      <c r="A55" s="110">
        <v>51</v>
      </c>
      <c r="B55" s="203" t="s">
        <v>61</v>
      </c>
      <c r="C55" s="106">
        <f>mm!O55</f>
        <v>2023.5</v>
      </c>
      <c r="D55" s="107">
        <f>$C55*年まとめ!F55/1000</f>
        <v>29.150761695780442</v>
      </c>
      <c r="E55" s="107">
        <f>$C55*年まとめ!G55/1000</f>
        <v>16.151964806516126</v>
      </c>
      <c r="F55" s="107">
        <f>$C55*年まとめ!H55/1000</f>
        <v>209.578146852</v>
      </c>
      <c r="G55" s="107">
        <f>$C55*年まとめ!I55/1000</f>
        <v>32.284576383777775</v>
      </c>
      <c r="H55" s="107">
        <f>$C55*年まとめ!J55/1000</f>
        <v>171.66557304128261</v>
      </c>
      <c r="I55" s="107">
        <f>$C55*年まとめ!K55/1000</f>
        <v>7.9202497293734027</v>
      </c>
      <c r="J55" s="107">
        <f>$C55*年まとめ!L55/1000</f>
        <v>8.7605367345511223</v>
      </c>
      <c r="K55" s="107">
        <f>$C55*年まとめ!M55/1000</f>
        <v>19.766832734465019</v>
      </c>
      <c r="L55" s="107">
        <f>$C55*年まとめ!N55/1000</f>
        <v>33.454457137635821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9.5" customHeight="1">
      <c r="A56" s="124">
        <v>52</v>
      </c>
      <c r="B56" s="219" t="s">
        <v>63</v>
      </c>
      <c r="C56" s="132">
        <f>mm!O56</f>
        <v>1755.5808814671846</v>
      </c>
      <c r="D56" s="133">
        <f>$C56*年まとめ!F56/1000</f>
        <v>41.722093362494448</v>
      </c>
      <c r="E56" s="133">
        <f>$C56*年まとめ!G56/1000</f>
        <v>11.784531949963649</v>
      </c>
      <c r="F56" s="133">
        <f>$C56*年まとめ!H56/1000</f>
        <v>453.35506223970475</v>
      </c>
      <c r="G56" s="133">
        <f>$C56*年まとめ!I56/1000</f>
        <v>21.72991648742051</v>
      </c>
      <c r="H56" s="133">
        <f>$C56*年まとめ!J56/1000</f>
        <v>427.41488476097283</v>
      </c>
      <c r="I56" s="133">
        <f>$C56*年まとめ!K56/1000</f>
        <v>12.025000426720739</v>
      </c>
      <c r="J56" s="133">
        <f>$C56*年まとめ!L56/1000</f>
        <v>23.006042466203592</v>
      </c>
      <c r="K56" s="133">
        <f>$C56*年まとめ!M56/1000</f>
        <v>48.73126368724629</v>
      </c>
      <c r="L56" s="133">
        <f>$C56*年まとめ!N56/1000</f>
        <v>3.124395219429831</v>
      </c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9.5" customHeight="1">
      <c r="A57" s="387"/>
      <c r="B57" s="313" t="s">
        <v>230</v>
      </c>
      <c r="C57" s="388">
        <f t="shared" ref="C57:L57" si="0">MIN(C5:C56)</f>
        <v>273.53175234760465</v>
      </c>
      <c r="D57" s="389">
        <f t="shared" si="0"/>
        <v>4.3300792488860607</v>
      </c>
      <c r="E57" s="389">
        <f t="shared" si="0"/>
        <v>3.8818173138128587</v>
      </c>
      <c r="F57" s="389">
        <f t="shared" si="0"/>
        <v>9.3398736196156502</v>
      </c>
      <c r="G57" s="389">
        <f t="shared" si="0"/>
        <v>2.9934872692552514</v>
      </c>
      <c r="H57" s="389">
        <f t="shared" si="0"/>
        <v>7.2616068222042722</v>
      </c>
      <c r="I57" s="389">
        <f t="shared" si="0"/>
        <v>0.35378704277730721</v>
      </c>
      <c r="J57" s="389">
        <f t="shared" si="0"/>
        <v>1.468382646209073</v>
      </c>
      <c r="K57" s="389">
        <f t="shared" si="0"/>
        <v>0.99269372118506471</v>
      </c>
      <c r="L57" s="390">
        <f t="shared" si="0"/>
        <v>2.3440682167043878</v>
      </c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9.5" customHeight="1">
      <c r="A58" s="391"/>
      <c r="B58" s="180" t="s">
        <v>231</v>
      </c>
      <c r="C58" s="392">
        <f t="shared" ref="C58:L58" si="1">MAX(C5:C56)</f>
        <v>3456.3997301153095</v>
      </c>
      <c r="D58" s="393">
        <f t="shared" si="1"/>
        <v>120.18800636942676</v>
      </c>
      <c r="E58" s="393">
        <f t="shared" si="1"/>
        <v>59.372991725015922</v>
      </c>
      <c r="F58" s="393">
        <f t="shared" si="1"/>
        <v>453.35506223970475</v>
      </c>
      <c r="G58" s="393">
        <f t="shared" si="1"/>
        <v>128.76022144703208</v>
      </c>
      <c r="H58" s="393">
        <f t="shared" si="1"/>
        <v>427.41488476097283</v>
      </c>
      <c r="I58" s="393">
        <f t="shared" si="1"/>
        <v>12.025000426720739</v>
      </c>
      <c r="J58" s="393">
        <f t="shared" si="1"/>
        <v>85.198751592356658</v>
      </c>
      <c r="K58" s="393">
        <f t="shared" si="1"/>
        <v>64.162964968152863</v>
      </c>
      <c r="L58" s="394">
        <f t="shared" si="1"/>
        <v>71.494858350061392</v>
      </c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19.5" customHeight="1">
      <c r="A59" s="349"/>
      <c r="B59" s="319" t="s">
        <v>229</v>
      </c>
      <c r="C59" s="395">
        <f t="shared" ref="C59:L59" si="2">AVERAGE(C5:C56)</f>
        <v>1502.3458093934905</v>
      </c>
      <c r="D59" s="396">
        <f t="shared" si="2"/>
        <v>29.905177964397009</v>
      </c>
      <c r="E59" s="396">
        <f t="shared" si="2"/>
        <v>25.014000944327609</v>
      </c>
      <c r="F59" s="396">
        <f t="shared" si="2"/>
        <v>116.43259212862708</v>
      </c>
      <c r="G59" s="396">
        <f t="shared" si="2"/>
        <v>31.864757419931102</v>
      </c>
      <c r="H59" s="396">
        <f t="shared" si="2"/>
        <v>100.26721301276818</v>
      </c>
      <c r="I59" s="396">
        <f t="shared" si="2"/>
        <v>4.1730429975375616</v>
      </c>
      <c r="J59" s="396">
        <f t="shared" si="2"/>
        <v>12.147716532197432</v>
      </c>
      <c r="K59" s="396">
        <f t="shared" si="2"/>
        <v>13.284183565222204</v>
      </c>
      <c r="L59" s="397">
        <f t="shared" si="2"/>
        <v>24.659676975700762</v>
      </c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19.5" customHeight="1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13.5" customHeight="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3.5" customHeight="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3.5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3.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3.5" customHeight="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3.5" customHeight="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3.5" customHeight="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3.5" customHeight="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3.5" customHeight="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3.5" customHeight="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3.5" customHeight="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3.5" customHeight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3.5" customHeight="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3.5" customHeight="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3.5" customHeight="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3.5" customHeight="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3.5" customHeight="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3.5" customHeight="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3.5" customHeight="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3.5" customHeight="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3.5" customHeight="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3.5" customHeight="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3.5" customHeight="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3.5" customHeight="1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3.5" customHeight="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3.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3.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3.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3.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3.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3.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3.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3.5" customHeight="1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3.5" customHeight="1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3.5" customHeight="1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3.5" customHeight="1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3.5" customHeight="1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3.5" customHeight="1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3.5" customHeight="1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3.5" customHeight="1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3.5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3.5" customHeight="1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3.5" customHeight="1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3.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3.5" customHeight="1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3.5" customHeight="1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3.5" customHeight="1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3.5" customHeight="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3.5" customHeight="1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3.5" customHeight="1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3.5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3.5" customHeight="1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3.5" customHeight="1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3.5" customHeight="1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3.5" customHeight="1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3.5" customHeight="1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3.5" customHeight="1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3.5" customHeigh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3.5" customHeight="1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3.5" customHeight="1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3.5" customHeight="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3.5" customHeight="1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3.5" customHeight="1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3.5" customHeight="1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3.5" customHeight="1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3.5" customHeight="1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3.5" customHeight="1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3.5" customHeight="1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3.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3.5" customHeight="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3.5" customHeight="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3.5" customHeight="1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3.5" customHeight="1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3.5" customHeight="1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3.5" customHeight="1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3.5" customHeight="1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3.5" customHeight="1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3.5" customHeight="1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3.5" customHeight="1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3.5" customHeight="1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3.5" customHeight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3.5" customHeight="1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3.5" customHeight="1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3.5" customHeight="1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3.5" customHeight="1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3.5" customHeight="1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3.5" customHeight="1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3.5" customHeight="1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3.5" customHeight="1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3.5" customHeight="1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3.5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3.5" customHeight="1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3.5" customHeight="1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3.5" customHeight="1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3.5" customHeight="1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3.5" customHeight="1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3.5" customHeight="1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3.5" customHeight="1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3.5" customHeight="1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3.5" customHeight="1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3.5" customHeight="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3.5" customHeight="1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3.5" customHeight="1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3.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3.5" customHeight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3.5" customHeight="1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3.5" customHeight="1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3.5" customHeight="1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3.5" customHeight="1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3.5" customHeight="1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3.5" customHeight="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3.5" customHeight="1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3.5" customHeight="1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3.5" customHeight="1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3.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3.5" customHeigh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3.5" customHeight="1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3.5" customHeight="1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3.5" customHeight="1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3.5" customHeight="1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3.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3.5" customHeight="1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3.5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3.5" customHeight="1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3.5" customHeight="1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3.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3.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3.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3.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3.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3.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3.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3.5" customHeight="1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3.5" customHeight="1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3.5" customHeight="1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3.5" customHeight="1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3.5" customHeight="1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3.5" customHeight="1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3.5" customHeight="1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3.5" customHeight="1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3.5" customHeight="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3.5" customHeight="1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3.5" customHeight="1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3.5" customHeight="1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3.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3.5" customHeight="1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3.5" customHeight="1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3.5" customHeight="1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3.5" customHeight="1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3.5" customHeight="1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3.5" customHeight="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3.5" customHeight="1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3.5" customHeight="1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3.5" customHeight="1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3.5" customHeight="1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3.5" customHeight="1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3.5" customHeight="1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3.5" customHeight="1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3.5" customHeight="1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3.5" customHeight="1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3.5" customHeight="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3.5" customHeight="1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3.5" customHeight="1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3.5" customHeight="1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3.5" customHeight="1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3.5" customHeight="1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3.5" customHeight="1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3.5" customHeight="1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3.5" customHeight="1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3.5" customHeight="1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3.5" customHeight="1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3.5" customHeight="1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3.5" customHeight="1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3.5" customHeight="1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3.5" customHeight="1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3.5" customHeight="1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3.5" customHeight="1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3.5" customHeight="1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3.5" customHeight="1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3.5" customHeight="1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3.5" customHeight="1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3.5" customHeight="1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3.5" customHeight="1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3.5" customHeight="1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3.5" customHeight="1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3.5" customHeight="1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3.5" customHeight="1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3.5" customHeight="1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3.5" customHeight="1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3.5" customHeight="1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3.5" customHeight="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3.5" customHeight="1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3.5" customHeight="1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3.5" customHeight="1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3.5" customHeight="1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3.5" customHeight="1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3.5" customHeight="1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3.5" customHeight="1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3.5" customHeight="1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3.5" customHeight="1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3.5" customHeight="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3.5" customHeight="1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3.5" customHeight="1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3.5" customHeight="1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3.5" customHeight="1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3.5" customHeight="1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3.5" customHeight="1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3.5" customHeight="1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3.5" customHeight="1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3.5" customHeight="1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3.5" customHeight="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3.5" customHeight="1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3.5" customHeight="1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3.5" customHeight="1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3.5" customHeight="1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3.5" customHeight="1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3.5" customHeight="1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3.5" customHeight="1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3.5" customHeight="1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3.5" customHeight="1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3.5" customHeight="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3.5" customHeight="1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3.5" customHeight="1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3.5" customHeight="1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3.5" customHeight="1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3.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3.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3.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3.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3.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3.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3.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3.5" customHeight="1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3.5" customHeight="1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3.5" customHeight="1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3.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3.5" customHeight="1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3.5" customHeight="1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3.5" customHeight="1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3.5" customHeight="1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3.5" customHeight="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3.5" customHeight="1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3.5" customHeight="1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3.5" customHeight="1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3.5" customHeight="1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3.5" customHeight="1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3.5" customHeight="1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3.5" customHeight="1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3.5" customHeight="1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3.5" customHeight="1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3.5" customHeight="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3.5" customHeight="1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3.5" customHeight="1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3.5" customHeight="1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3.5" customHeight="1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3.5" customHeight="1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3.5" customHeight="1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3.5" customHeight="1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3.5" customHeight="1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3.5" customHeight="1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3.5" customHeight="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3.5" customHeight="1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3.5" customHeight="1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3.5" customHeight="1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3.5" customHeight="1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3.5" customHeight="1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3.5" customHeight="1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3.5" customHeight="1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3.5" customHeight="1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3.5" customHeight="1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3.5" customHeight="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3.5" customHeight="1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3.5" customHeight="1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3.5" customHeight="1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3.5" customHeight="1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3.5" customHeight="1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3.5" customHeight="1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3.5" customHeight="1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3.5" customHeight="1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3.5" customHeight="1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3.5" customHeight="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3.5" customHeight="1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3.5" customHeight="1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3.5" customHeight="1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3.5" customHeight="1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3.5" customHeight="1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3.5" customHeight="1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3.5" customHeight="1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3.5" customHeight="1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3.5" customHeight="1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3.5" customHeight="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3.5" customHeight="1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3.5" customHeight="1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3.5" customHeight="1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3.5" customHeight="1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3.5" customHeight="1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3.5" customHeight="1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3.5" customHeight="1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3.5" customHeight="1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3.5" customHeight="1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3.5" customHeight="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3.5" customHeight="1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3.5" customHeight="1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3.5" customHeight="1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3.5" customHeight="1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3.5" customHeight="1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3.5" customHeight="1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3.5" customHeight="1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3.5" customHeight="1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3.5" customHeight="1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3.5" customHeight="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3.5" customHeight="1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3.5" customHeight="1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3.5" customHeight="1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3.5" customHeight="1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3.5" customHeight="1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3.5" customHeight="1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3.5" customHeight="1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3.5" customHeight="1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3.5" customHeight="1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3.5" customHeight="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3.5" customHeight="1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3.5" customHeight="1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3.5" customHeight="1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3.5" customHeight="1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3.5" customHeight="1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3.5" customHeight="1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3.5" customHeight="1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3.5" customHeight="1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3.5" customHeight="1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3.5" customHeight="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3.5" customHeight="1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3.5" customHeight="1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3.5" customHeight="1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3.5" customHeight="1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3.5" customHeight="1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3.5" customHeight="1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3.5" customHeight="1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3.5" customHeight="1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3.5" customHeight="1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3.5" customHeight="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3.5" customHeight="1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3.5" customHeight="1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3.5" customHeight="1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3.5" customHeight="1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3.5" customHeight="1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3.5" customHeight="1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3.5" customHeight="1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3.5" customHeight="1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3.5" customHeight="1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3.5" customHeight="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3.5" customHeight="1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3.5" customHeight="1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3.5" customHeight="1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3.5" customHeight="1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3.5" customHeight="1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3.5" customHeight="1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3.5" customHeight="1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3.5" customHeight="1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3.5" customHeight="1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3.5" customHeight="1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3.5" customHeight="1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3.5" customHeight="1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3.5" customHeight="1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3.5" customHeight="1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3.5" customHeight="1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3.5" customHeight="1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3.5" customHeight="1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3.5" customHeight="1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3.5" customHeight="1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3.5" customHeight="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3.5" customHeight="1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3.5" customHeight="1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3.5" customHeight="1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3.5" customHeight="1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3.5" customHeight="1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3.5" customHeight="1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3.5" customHeight="1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3.5" customHeight="1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3.5" customHeight="1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3.5" customHeight="1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3.5" customHeight="1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3.5" customHeight="1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3.5" customHeight="1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3.5" customHeight="1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3.5" customHeight="1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3.5" customHeight="1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3.5" customHeight="1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3.5" customHeight="1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3.5" customHeight="1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3.5" customHeight="1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3.5" customHeight="1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3.5" customHeight="1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3.5" customHeight="1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3.5" customHeight="1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3.5" customHeight="1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3.5" customHeight="1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3.5" customHeight="1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3.5" customHeight="1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3.5" customHeight="1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3.5" customHeight="1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3.5" customHeight="1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3.5" customHeight="1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3.5" customHeight="1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3.5" customHeight="1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3.5" customHeight="1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3.5" customHeight="1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3.5" customHeight="1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3.5" customHeight="1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3.5" customHeight="1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3.5" customHeight="1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3.5" customHeight="1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3.5" customHeight="1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3.5" customHeight="1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3.5" customHeight="1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3.5" customHeight="1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3.5" customHeight="1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3.5" customHeight="1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3.5" customHeight="1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3.5" customHeight="1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3.5" customHeight="1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3.5" customHeight="1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3.5" customHeight="1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3.5" customHeight="1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3.5" customHeight="1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3.5" customHeight="1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3.5" customHeight="1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3.5" customHeight="1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3.5" customHeight="1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3.5" customHeight="1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3.5" customHeight="1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3.5" customHeight="1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3.5" customHeight="1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3.5" customHeight="1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3.5" customHeight="1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3.5" customHeight="1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3.5" customHeight="1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3.5" customHeight="1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3.5" customHeight="1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3.5" customHeight="1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3.5" customHeight="1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3.5" customHeight="1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3.5" customHeight="1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3.5" customHeight="1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3.5" customHeight="1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3.5" customHeight="1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3.5" customHeight="1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3.5" customHeight="1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3.5" customHeight="1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3.5" customHeight="1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3.5" customHeight="1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3.5" customHeight="1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3.5" customHeight="1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3.5" customHeight="1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3.5" customHeight="1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3.5" customHeight="1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3.5" customHeight="1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3.5" customHeight="1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3.5" customHeight="1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3.5" customHeight="1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3.5" customHeight="1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3.5" customHeight="1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3.5" customHeight="1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3.5" customHeight="1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3.5" customHeight="1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3.5" customHeight="1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3.5" customHeight="1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3.5" customHeight="1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3.5" customHeight="1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3.5" customHeight="1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3.5" customHeight="1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3.5" customHeight="1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3.5" customHeight="1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3.5" customHeight="1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3.5" customHeight="1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3.5" customHeight="1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3.5" customHeight="1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3.5" customHeight="1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3.5" customHeight="1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3.5" customHeight="1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3.5" customHeight="1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3.5" customHeight="1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3.5" customHeight="1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3.5" customHeight="1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3.5" customHeight="1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3.5" customHeight="1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3.5" customHeight="1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3.5" customHeight="1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3.5" customHeight="1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3.5" customHeight="1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3.5" customHeight="1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3.5" customHeight="1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3.5" customHeight="1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3.5" customHeight="1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3.5" customHeight="1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3.5" customHeight="1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3.5" customHeight="1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3.5" customHeight="1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3.5" customHeight="1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3.5" customHeight="1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3.5" customHeight="1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3.5" customHeight="1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3.5" customHeight="1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3.5" customHeight="1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3.5" customHeight="1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3.5" customHeight="1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3.5" customHeight="1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3.5" customHeight="1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3.5" customHeight="1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3.5" customHeight="1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3.5" customHeight="1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3.5" customHeight="1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3.5" customHeight="1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3.5" customHeight="1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3.5" customHeight="1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3.5" customHeight="1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3.5" customHeight="1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3.5" customHeight="1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3.5" customHeight="1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3.5" customHeight="1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3.5" customHeight="1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3.5" customHeight="1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3.5" customHeight="1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3.5" customHeight="1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3.5" customHeight="1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3.5" customHeight="1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3.5" customHeight="1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3.5" customHeight="1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3.5" customHeight="1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3.5" customHeight="1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3.5" customHeight="1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3.5" customHeight="1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3.5" customHeight="1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3.5" customHeight="1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3.5" customHeight="1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3.5" customHeight="1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3.5" customHeight="1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3.5" customHeight="1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3.5" customHeight="1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3.5" customHeight="1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3.5" customHeight="1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3.5" customHeight="1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3.5" customHeight="1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3.5" customHeight="1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3.5" customHeight="1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3.5" customHeight="1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3.5" customHeight="1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3.5" customHeight="1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3.5" customHeight="1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3.5" customHeight="1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3.5" customHeight="1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3.5" customHeight="1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3.5" customHeight="1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3.5" customHeight="1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3.5" customHeight="1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3.5" customHeight="1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3.5" customHeight="1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3.5" customHeight="1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3.5" customHeight="1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3.5" customHeight="1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3.5" customHeight="1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3.5" customHeight="1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3.5" customHeight="1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3.5" customHeight="1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3.5" customHeight="1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3.5" customHeight="1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3.5" customHeight="1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3.5" customHeight="1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3.5" customHeight="1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3.5" customHeight="1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3.5" customHeight="1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3.5" customHeight="1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3.5" customHeight="1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3.5" customHeight="1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3.5" customHeight="1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3.5" customHeight="1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3.5" customHeight="1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3.5" customHeight="1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3.5" customHeight="1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3.5" customHeight="1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3.5" customHeight="1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3.5" customHeight="1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3.5" customHeight="1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3.5" customHeight="1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3.5" customHeight="1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3.5" customHeight="1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3.5" customHeight="1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3.5" customHeight="1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3.5" customHeight="1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3.5" customHeight="1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3.5" customHeight="1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3.5" customHeight="1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3.5" customHeight="1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3.5" customHeight="1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3.5" customHeight="1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3.5" customHeight="1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3.5" customHeight="1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3.5" customHeight="1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3.5" customHeight="1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3.5" customHeight="1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3.5" customHeight="1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3.5" customHeight="1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3.5" customHeight="1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3.5" customHeight="1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3.5" customHeight="1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3.5" customHeight="1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3.5" customHeight="1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3.5" customHeight="1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3.5" customHeight="1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3.5" customHeight="1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3.5" customHeight="1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3.5" customHeight="1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3.5" customHeight="1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3.5" customHeight="1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3.5" customHeight="1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3.5" customHeight="1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3.5" customHeight="1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3.5" customHeight="1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3.5" customHeight="1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3.5" customHeight="1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3.5" customHeight="1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3.5" customHeight="1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3.5" customHeight="1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3.5" customHeight="1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3.5" customHeight="1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3.5" customHeight="1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3.5" customHeight="1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3.5" customHeight="1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3.5" customHeight="1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3.5" customHeight="1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3.5" customHeight="1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3.5" customHeight="1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3.5" customHeight="1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3.5" customHeight="1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3.5" customHeight="1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3.5" customHeight="1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3.5" customHeight="1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3.5" customHeight="1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3.5" customHeight="1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3.5" customHeight="1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3.5" customHeight="1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3.5" customHeight="1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3.5" customHeight="1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3.5" customHeight="1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3.5" customHeight="1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3.5" customHeight="1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3.5" customHeight="1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3.5" customHeight="1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3.5" customHeight="1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3.5" customHeight="1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3.5" customHeight="1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3.5" customHeight="1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3.5" customHeight="1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3.5" customHeight="1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3.5" customHeight="1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3.5" customHeight="1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3.5" customHeight="1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3.5" customHeight="1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3.5" customHeight="1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3.5" customHeight="1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3.5" customHeight="1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3.5" customHeight="1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3.5" customHeight="1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3.5" customHeight="1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3.5" customHeight="1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3.5" customHeight="1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3.5" customHeight="1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3.5" customHeight="1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3.5" customHeight="1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3.5" customHeight="1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3.5" customHeight="1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3.5" customHeight="1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3.5" customHeight="1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3.5" customHeight="1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3.5" customHeight="1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3.5" customHeight="1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3.5" customHeight="1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3.5" customHeight="1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3.5" customHeight="1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3.5" customHeight="1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3.5" customHeight="1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3.5" customHeight="1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3.5" customHeight="1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3.5" customHeight="1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3.5" customHeight="1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3.5" customHeight="1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3.5" customHeight="1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3.5" customHeight="1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3.5" customHeight="1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3.5" customHeight="1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3.5" customHeight="1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3.5" customHeight="1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3.5" customHeight="1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3.5" customHeight="1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3.5" customHeight="1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3.5" customHeight="1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3.5" customHeight="1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3.5" customHeight="1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3.5" customHeight="1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3.5" customHeight="1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3.5" customHeight="1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3.5" customHeight="1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3.5" customHeight="1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3.5" customHeight="1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3.5" customHeight="1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3.5" customHeight="1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3.5" customHeight="1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3.5" customHeight="1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3.5" customHeight="1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3.5" customHeight="1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3.5" customHeight="1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3.5" customHeight="1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3.5" customHeight="1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3.5" customHeight="1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3.5" customHeight="1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3.5" customHeight="1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3.5" customHeight="1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3.5" customHeight="1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3.5" customHeight="1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3.5" customHeight="1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3.5" customHeight="1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3.5" customHeight="1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3.5" customHeight="1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3.5" customHeight="1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3.5" customHeight="1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3.5" customHeight="1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3.5" customHeight="1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3.5" customHeight="1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3.5" customHeight="1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3.5" customHeight="1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3.5" customHeight="1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3.5" customHeight="1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3.5" customHeight="1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3.5" customHeight="1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3.5" customHeight="1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3.5" customHeight="1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3.5" customHeight="1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3.5" customHeight="1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3.5" customHeight="1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3.5" customHeight="1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3.5" customHeight="1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3.5" customHeight="1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3.5" customHeight="1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3.5" customHeight="1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3.5" customHeight="1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3.5" customHeight="1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3.5" customHeight="1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3.5" customHeight="1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3.5" customHeight="1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3.5" customHeight="1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3.5" customHeight="1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3.5" customHeight="1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3.5" customHeight="1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3.5" customHeight="1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3.5" customHeight="1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3.5" customHeight="1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3.5" customHeight="1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3.5" customHeight="1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3.5" customHeight="1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3.5" customHeight="1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3.5" customHeight="1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3.5" customHeight="1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3.5" customHeight="1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3.5" customHeight="1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3.5" customHeight="1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3.5" customHeight="1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3.5" customHeight="1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3.5" customHeight="1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3.5" customHeight="1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3.5" customHeight="1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3.5" customHeight="1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3.5" customHeight="1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3.5" customHeight="1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3.5" customHeight="1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3.5" customHeight="1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3.5" customHeight="1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3.5" customHeight="1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3.5" customHeight="1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3.5" customHeight="1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3.5" customHeight="1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3.5" customHeight="1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3.5" customHeight="1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3.5" customHeight="1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3.5" customHeight="1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3.5" customHeight="1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3.5" customHeight="1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3.5" customHeight="1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3.5" customHeight="1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3.5" customHeight="1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3.5" customHeight="1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3.5" customHeight="1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3.5" customHeight="1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3.5" customHeight="1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3.5" customHeight="1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3.5" customHeight="1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3.5" customHeight="1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3.5" customHeight="1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3.5" customHeight="1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3.5" customHeight="1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3.5" customHeight="1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3.5" customHeight="1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3.5" customHeight="1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3.5" customHeight="1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3.5" customHeight="1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3.5" customHeight="1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3.5" customHeight="1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3.5" customHeight="1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3.5" customHeight="1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3.5" customHeight="1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3.5" customHeight="1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3.5" customHeight="1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3.5" customHeight="1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3.5" customHeight="1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3.5" customHeight="1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3.5" customHeight="1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3.5" customHeight="1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3.5" customHeight="1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3.5" customHeight="1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3.5" customHeight="1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3.5" customHeight="1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3.5" customHeight="1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3.5" customHeight="1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3.5" customHeight="1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3.5" customHeight="1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3.5" customHeight="1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3.5" customHeight="1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3.5" customHeight="1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3.5" customHeight="1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3.5" customHeight="1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3.5" customHeight="1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3.5" customHeight="1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3.5" customHeight="1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3.5" customHeight="1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3.5" customHeight="1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3.5" customHeight="1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3.5" customHeight="1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3.5" customHeight="1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3.5" customHeight="1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3.5" customHeight="1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3.5" customHeight="1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3.5" customHeight="1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3.5" customHeight="1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3.5" customHeight="1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3.5" customHeight="1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3.5" customHeight="1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3.5" customHeight="1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3.5" customHeight="1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3.5" customHeight="1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3.5" customHeight="1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3.5" customHeight="1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3.5" customHeight="1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3.5" customHeight="1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3.5" customHeight="1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3.5" customHeight="1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3.5" customHeight="1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3.5" customHeight="1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3.5" customHeight="1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3.5" customHeight="1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3.5" customHeight="1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3.5" customHeight="1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3.5" customHeight="1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3.5" customHeight="1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3.5" customHeight="1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3.5" customHeight="1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3.5" customHeight="1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3.5" customHeight="1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3.5" customHeight="1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3.5" customHeight="1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3.5" customHeight="1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3.5" customHeight="1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3.5" customHeight="1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3.5" customHeight="1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3.5" customHeight="1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3.5" customHeight="1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3.5" customHeight="1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3.5" customHeight="1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3.5" customHeight="1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3.5" customHeight="1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3.5" customHeight="1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3.5" customHeight="1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3.5" customHeight="1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3.5" customHeight="1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3.5" customHeight="1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3.5" customHeight="1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3.5" customHeight="1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3.5" customHeight="1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3.5" customHeight="1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3.5" customHeight="1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3.5" customHeight="1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3.5" customHeight="1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3.5" customHeight="1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3.5" customHeight="1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3.5" customHeight="1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3.5" customHeight="1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3.5" customHeight="1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3.5" customHeight="1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3.5" customHeight="1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3.5" customHeight="1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3.5" customHeight="1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3.5" customHeight="1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3.5" customHeight="1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3.5" customHeight="1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3.5" customHeight="1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3.5" customHeight="1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3.5" customHeight="1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3.5" customHeight="1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3.5" customHeight="1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3.5" customHeight="1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3.5" customHeight="1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3.5" customHeight="1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3.5" customHeight="1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3.5" customHeight="1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3.5" customHeight="1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3.5" customHeight="1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3.5" customHeight="1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3.5" customHeight="1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3.5" customHeight="1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3.5" customHeight="1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3.5" customHeight="1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3.5" customHeight="1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3.5" customHeight="1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3.5" customHeight="1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3.5" customHeight="1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3.5" customHeight="1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3.5" customHeight="1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3.5" customHeight="1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3.5" customHeight="1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3.5" customHeight="1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3.5" customHeight="1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3.5" customHeight="1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3.5" customHeight="1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3.5" customHeight="1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3.5" customHeight="1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3.5" customHeight="1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3.5" customHeight="1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3.5" customHeight="1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3.5" customHeight="1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3.5" customHeight="1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3.5" customHeight="1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3.5" customHeight="1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phoneticPr fontId="18"/>
  <pageMargins left="0.7" right="0.7" top="0.75" bottom="0.75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M1000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ColWidth="12.625" defaultRowHeight="15" customHeight="1"/>
  <cols>
    <col min="1" max="1" width="3.875" customWidth="1"/>
    <col min="2" max="2" width="3.25" customWidth="1"/>
    <col min="3" max="4" width="4.125" customWidth="1"/>
    <col min="5" max="7" width="6.5" customWidth="1"/>
    <col min="8" max="16" width="5.625" customWidth="1"/>
    <col min="17" max="20" width="6.125" customWidth="1"/>
    <col min="21" max="23" width="5.125" customWidth="1"/>
    <col min="24" max="24" width="7.125" customWidth="1"/>
    <col min="25" max="33" width="5.125" customWidth="1"/>
    <col min="34" max="34" width="8.125" customWidth="1"/>
    <col min="35" max="35" width="11" customWidth="1"/>
    <col min="36" max="39" width="9" customWidth="1"/>
  </cols>
  <sheetData>
    <row r="1" spans="1:39" ht="13.5" customHeight="1">
      <c r="A1" s="181"/>
      <c r="B1" s="181"/>
      <c r="C1" s="181"/>
      <c r="D1" s="181"/>
      <c r="E1" s="181" t="s">
        <v>234</v>
      </c>
      <c r="F1" s="398"/>
      <c r="G1" s="398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  <c r="AH1" s="181"/>
      <c r="AI1" s="181"/>
      <c r="AJ1" s="181"/>
      <c r="AK1" s="181"/>
      <c r="AL1" s="181"/>
      <c r="AM1" s="181"/>
    </row>
    <row r="2" spans="1:39" ht="15" customHeight="1">
      <c r="A2" s="399"/>
      <c r="B2" s="400"/>
      <c r="C2" s="401"/>
      <c r="D2" s="401"/>
      <c r="E2" s="399" t="s">
        <v>235</v>
      </c>
      <c r="F2" s="402"/>
      <c r="G2" s="402" t="s">
        <v>226</v>
      </c>
      <c r="H2" s="400" t="s">
        <v>227</v>
      </c>
      <c r="I2" s="400" t="s">
        <v>227</v>
      </c>
      <c r="J2" s="400" t="s">
        <v>227</v>
      </c>
      <c r="K2" s="400" t="s">
        <v>227</v>
      </c>
      <c r="L2" s="400" t="s">
        <v>227</v>
      </c>
      <c r="M2" s="400" t="s">
        <v>227</v>
      </c>
      <c r="N2" s="400" t="s">
        <v>227</v>
      </c>
      <c r="O2" s="400" t="s">
        <v>227</v>
      </c>
      <c r="P2" s="401" t="s">
        <v>227</v>
      </c>
      <c r="Q2" s="403"/>
      <c r="R2" s="399" t="s">
        <v>236</v>
      </c>
      <c r="S2" s="400" t="s">
        <v>236</v>
      </c>
      <c r="T2" s="400" t="s">
        <v>236</v>
      </c>
      <c r="U2" s="400"/>
      <c r="V2" s="400"/>
      <c r="W2" s="401"/>
      <c r="X2" s="404" t="s">
        <v>235</v>
      </c>
      <c r="Y2" s="405"/>
      <c r="Z2" s="403"/>
      <c r="AA2" s="403"/>
      <c r="AB2" s="403"/>
      <c r="AC2" s="403" t="s">
        <v>237</v>
      </c>
      <c r="AD2" s="403"/>
      <c r="AE2" s="403"/>
      <c r="AF2" s="403"/>
      <c r="AG2" s="406"/>
      <c r="AH2" s="406"/>
      <c r="AI2" s="181"/>
      <c r="AJ2" s="181"/>
      <c r="AK2" s="181"/>
      <c r="AL2" s="181"/>
      <c r="AM2" s="181"/>
    </row>
    <row r="3" spans="1:39" ht="39" customHeight="1">
      <c r="A3" s="407" t="s">
        <v>238</v>
      </c>
      <c r="B3" s="408" t="s">
        <v>239</v>
      </c>
      <c r="C3" s="409" t="s">
        <v>240</v>
      </c>
      <c r="D3" s="410" t="s">
        <v>241</v>
      </c>
      <c r="E3" s="411" t="s">
        <v>242</v>
      </c>
      <c r="F3" s="412" t="s">
        <v>213</v>
      </c>
      <c r="G3" s="412" t="s">
        <v>214</v>
      </c>
      <c r="H3" s="412" t="s">
        <v>215</v>
      </c>
      <c r="I3" s="412" t="s">
        <v>216</v>
      </c>
      <c r="J3" s="412" t="s">
        <v>217</v>
      </c>
      <c r="K3" s="412" t="s">
        <v>223</v>
      </c>
      <c r="L3" s="412" t="s">
        <v>218</v>
      </c>
      <c r="M3" s="412" t="s">
        <v>219</v>
      </c>
      <c r="N3" s="412" t="s">
        <v>220</v>
      </c>
      <c r="O3" s="412" t="s">
        <v>222</v>
      </c>
      <c r="P3" s="410" t="s">
        <v>221</v>
      </c>
      <c r="Q3" s="413" t="s">
        <v>243</v>
      </c>
      <c r="R3" s="411" t="s">
        <v>244</v>
      </c>
      <c r="S3" s="412" t="s">
        <v>245</v>
      </c>
      <c r="T3" s="412" t="s">
        <v>246</v>
      </c>
      <c r="U3" s="412" t="s">
        <v>69</v>
      </c>
      <c r="V3" s="412" t="s">
        <v>247</v>
      </c>
      <c r="W3" s="410" t="s">
        <v>101</v>
      </c>
      <c r="X3" s="414" t="s">
        <v>212</v>
      </c>
      <c r="Y3" s="415" t="s">
        <v>215</v>
      </c>
      <c r="Z3" s="415" t="s">
        <v>216</v>
      </c>
      <c r="AA3" s="415" t="s">
        <v>217</v>
      </c>
      <c r="AB3" s="415" t="s">
        <v>218</v>
      </c>
      <c r="AC3" s="415" t="s">
        <v>219</v>
      </c>
      <c r="AD3" s="415" t="s">
        <v>220</v>
      </c>
      <c r="AE3" s="415" t="s">
        <v>221</v>
      </c>
      <c r="AF3" s="415" t="s">
        <v>222</v>
      </c>
      <c r="AG3" s="410" t="s">
        <v>223</v>
      </c>
      <c r="AH3" s="416"/>
      <c r="AI3" s="417" t="s">
        <v>224</v>
      </c>
      <c r="AJ3" s="417" t="s">
        <v>248</v>
      </c>
      <c r="AK3" s="417" t="s">
        <v>249</v>
      </c>
      <c r="AL3" s="417"/>
      <c r="AM3" s="417" t="s">
        <v>250</v>
      </c>
    </row>
    <row r="4" spans="1:39" ht="12.75" customHeight="1">
      <c r="A4" s="418">
        <v>1</v>
      </c>
      <c r="B4" s="419">
        <v>4</v>
      </c>
      <c r="C4" s="420">
        <v>1</v>
      </c>
      <c r="D4" s="421">
        <f>測定日数!C5</f>
        <v>38</v>
      </c>
      <c r="E4" s="422">
        <f>mm!C5</f>
        <v>78.5</v>
      </c>
      <c r="F4" s="423">
        <f>pH!C5</f>
        <v>4.5532624746232546</v>
      </c>
      <c r="G4" s="423">
        <f>EC!C5</f>
        <v>2.7649044585987261</v>
      </c>
      <c r="H4" s="424">
        <f>'SO4'!C5</f>
        <v>25.599517050564458</v>
      </c>
      <c r="I4" s="424">
        <f>'NO3'!C5</f>
        <v>14.936513458579988</v>
      </c>
      <c r="J4" s="424">
        <f>Cl!C5</f>
        <v>86.808197950035364</v>
      </c>
      <c r="K4" s="424">
        <f>H!C5</f>
        <v>27.97290209940536</v>
      </c>
      <c r="L4" s="424">
        <f>'NH4'!C5</f>
        <v>25.349321589701201</v>
      </c>
      <c r="M4" s="424">
        <f>Na!C5</f>
        <v>61.309013299684302</v>
      </c>
      <c r="N4" s="424">
        <f>K!C5</f>
        <v>2.328133462235578</v>
      </c>
      <c r="O4" s="424">
        <f>Mg!C5</f>
        <v>8.1112306781183765</v>
      </c>
      <c r="P4" s="425">
        <f>Ca!C5</f>
        <v>11.307000071405593</v>
      </c>
      <c r="Q4" s="426">
        <f>1.24*10^(F4-5.35)</f>
        <v>0.19800864861961151</v>
      </c>
      <c r="R4" s="422">
        <f>SUM(H4:J4)+H4</f>
        <v>152.94374550974428</v>
      </c>
      <c r="S4" s="427">
        <f>SUM(K4:P4)+O4+P4</f>
        <v>155.79583195007439</v>
      </c>
      <c r="T4" s="427">
        <f>SUM(H4:J4,Q4)+H4</f>
        <v>153.14175415836388</v>
      </c>
      <c r="U4" s="427">
        <f>(S4-R4)/(R4+S4)*100</f>
        <v>0.92378387759544722</v>
      </c>
      <c r="V4" s="427">
        <f>(S4-T4)/(S4+T4)*100</f>
        <v>0.85909837813613088</v>
      </c>
      <c r="W4" s="421">
        <f>100*((349.7*10^(2-F4)+(80*2*H4+71.5*I4+76.3*J4+73.5*L4+50.1*M4+73.5*N4+59.8*2*P4+53.3*2*O4)/10000)-G4)/((349.7*10^(2-F4)+(80*2*H4+71.5*I4+76.3*J4+73.5*L4+50.1*M4+73.5*N4+59.8*2*P4+53.3*2*O4)/10000)+G4)</f>
        <v>2.1988805981113067</v>
      </c>
      <c r="X4" s="428">
        <f>E4</f>
        <v>78.5</v>
      </c>
      <c r="Y4" s="429">
        <f t="shared" ref="Y4:AA4" si="0">H4*$E4/1000</f>
        <v>2.0095620884693099</v>
      </c>
      <c r="Z4" s="429">
        <f t="shared" si="0"/>
        <v>1.1725163064985291</v>
      </c>
      <c r="AA4" s="429">
        <f t="shared" si="0"/>
        <v>6.814443539077776</v>
      </c>
      <c r="AB4" s="429">
        <f t="shared" ref="AB4:AF4" si="1">L4*$E4/1000</f>
        <v>1.9899217447915443</v>
      </c>
      <c r="AC4" s="429">
        <f t="shared" si="1"/>
        <v>4.8127575440252173</v>
      </c>
      <c r="AD4" s="429">
        <f t="shared" si="1"/>
        <v>0.1827584767854929</v>
      </c>
      <c r="AE4" s="429">
        <f t="shared" si="1"/>
        <v>0.63673160823229247</v>
      </c>
      <c r="AF4" s="429">
        <f t="shared" si="1"/>
        <v>0.88759950560533896</v>
      </c>
      <c r="AG4" s="430">
        <f>K4*$E4/1000</f>
        <v>2.1958728148033204</v>
      </c>
      <c r="AH4" s="431"/>
      <c r="AI4" s="432">
        <f>R4+S4</f>
        <v>308.73957745981863</v>
      </c>
      <c r="AJ4" s="181"/>
      <c r="AK4" s="181"/>
      <c r="AL4" s="181"/>
      <c r="AM4" s="432">
        <f>+R4-M4*(100)</f>
        <v>-5977.9575844586861</v>
      </c>
    </row>
    <row r="5" spans="1:39" ht="12.75" customHeight="1">
      <c r="A5" s="418">
        <v>2</v>
      </c>
      <c r="B5" s="433">
        <v>4</v>
      </c>
      <c r="C5" s="420">
        <v>2</v>
      </c>
      <c r="D5" s="434"/>
      <c r="E5" s="435"/>
      <c r="F5" s="436"/>
      <c r="G5" s="436"/>
      <c r="H5" s="437"/>
      <c r="I5" s="437"/>
      <c r="J5" s="437"/>
      <c r="K5" s="437"/>
      <c r="L5" s="437"/>
      <c r="M5" s="437"/>
      <c r="N5" s="437"/>
      <c r="O5" s="437"/>
      <c r="P5" s="438"/>
      <c r="Q5" s="439"/>
      <c r="R5" s="440"/>
      <c r="S5" s="441"/>
      <c r="T5" s="441"/>
      <c r="U5" s="441"/>
      <c r="V5" s="441"/>
      <c r="W5" s="434"/>
      <c r="X5" s="442"/>
      <c r="Y5" s="443"/>
      <c r="Z5" s="443"/>
      <c r="AA5" s="443"/>
      <c r="AB5" s="443"/>
      <c r="AC5" s="443"/>
      <c r="AD5" s="443"/>
      <c r="AE5" s="443"/>
      <c r="AF5" s="443"/>
      <c r="AG5" s="444"/>
      <c r="AH5" s="445"/>
      <c r="AI5" s="432"/>
      <c r="AJ5" s="181"/>
      <c r="AK5" s="181"/>
      <c r="AL5" s="181"/>
      <c r="AM5" s="181"/>
    </row>
    <row r="6" spans="1:39" ht="12.75" customHeight="1">
      <c r="A6" s="418">
        <v>3</v>
      </c>
      <c r="B6" s="433">
        <v>4</v>
      </c>
      <c r="C6" s="420">
        <v>3</v>
      </c>
      <c r="D6" s="446">
        <f>測定日数!C7</f>
        <v>38</v>
      </c>
      <c r="E6" s="447">
        <f>mm!C7</f>
        <v>57.07006369426751</v>
      </c>
      <c r="F6" s="448">
        <f>pH!C7</f>
        <v>5.23</v>
      </c>
      <c r="G6" s="448">
        <f>EC!C7</f>
        <v>1.48</v>
      </c>
      <c r="H6" s="449">
        <f>'SO4'!C7</f>
        <v>21.1</v>
      </c>
      <c r="I6" s="449">
        <f>'NO3'!C7</f>
        <v>11.9</v>
      </c>
      <c r="J6" s="449">
        <f>Cl!C7</f>
        <v>28.5</v>
      </c>
      <c r="K6" s="449">
        <f>H!C7</f>
        <v>5.8884365535558842</v>
      </c>
      <c r="L6" s="449">
        <f>'NH4'!C7</f>
        <v>19.7</v>
      </c>
      <c r="M6" s="449">
        <f>Na!C7</f>
        <v>24.3</v>
      </c>
      <c r="N6" s="449">
        <f>K!C7</f>
        <v>1.2</v>
      </c>
      <c r="O6" s="449">
        <f>Mg!C7</f>
        <v>4.3</v>
      </c>
      <c r="P6" s="450">
        <f>Ca!C7</f>
        <v>13.4</v>
      </c>
      <c r="Q6" s="451">
        <f>1.24*10^(F6-5.35)</f>
        <v>0.94063619303618951</v>
      </c>
      <c r="R6" s="447">
        <f>SUM(H6:J6)+H6</f>
        <v>82.6</v>
      </c>
      <c r="S6" s="452">
        <f>SUM(K6:P6)+O6+P6</f>
        <v>86.488436553555886</v>
      </c>
      <c r="T6" s="452">
        <f>SUM(H6:J6,Q6)+H6</f>
        <v>83.540636193036192</v>
      </c>
      <c r="U6" s="452">
        <f>(S6-R6)/(R6+S6)*100</f>
        <v>2.2996466422021093</v>
      </c>
      <c r="V6" s="452">
        <f>(S6-T6)/(S6+T6)*100</f>
        <v>1.7337037207237116</v>
      </c>
      <c r="W6" s="446">
        <f>100*((349.7*10^(2-F6)+(80*2*H6+71.5*I6+76.3*J6+73.5*L6+50.1*M6+73.5*N6+59.8*2*P6+53.3*2*O6)/10000)-G6)/((349.7*10^(2-F6)+(80*2*H6+71.5*I6+76.3*J6+73.5*L6+50.1*M6+73.5*N6+59.8*2*P6+53.3*2*O6)/10000)+G6)</f>
        <v>-5.4311794156930677</v>
      </c>
      <c r="X6" s="453">
        <f>E6</f>
        <v>57.07006369426751</v>
      </c>
      <c r="Y6" s="454">
        <f t="shared" ref="Y6:AA6" si="2">H6*$E6/1000</f>
        <v>1.2041783439490445</v>
      </c>
      <c r="Z6" s="454">
        <f t="shared" si="2"/>
        <v>0.67913375796178344</v>
      </c>
      <c r="AA6" s="454">
        <f t="shared" si="2"/>
        <v>1.6264968152866239</v>
      </c>
      <c r="AB6" s="454">
        <f t="shared" ref="AB6:AF6" si="3">L6*$E6/1000</f>
        <v>1.1242802547770701</v>
      </c>
      <c r="AC6" s="454">
        <f t="shared" si="3"/>
        <v>1.3868025477707007</v>
      </c>
      <c r="AD6" s="454">
        <f t="shared" si="3"/>
        <v>6.8484076433121002E-2</v>
      </c>
      <c r="AE6" s="454">
        <f t="shared" si="3"/>
        <v>0.2454012738853503</v>
      </c>
      <c r="AF6" s="454">
        <f t="shared" si="3"/>
        <v>0.76473885350318471</v>
      </c>
      <c r="AG6" s="455">
        <f>K6*$E6/1000</f>
        <v>0.33605344917108737</v>
      </c>
      <c r="AH6" s="456"/>
      <c r="AI6" s="432">
        <f>R6+S6</f>
        <v>169.08843655355588</v>
      </c>
      <c r="AJ6" s="181"/>
      <c r="AK6" s="181"/>
      <c r="AL6" s="181"/>
      <c r="AM6" s="181"/>
    </row>
    <row r="7" spans="1:39" ht="12.75" customHeight="1">
      <c r="A7" s="418">
        <v>4</v>
      </c>
      <c r="B7" s="433">
        <v>4</v>
      </c>
      <c r="C7" s="420">
        <v>4</v>
      </c>
      <c r="D7" s="446"/>
      <c r="E7" s="447"/>
      <c r="F7" s="448"/>
      <c r="G7" s="448"/>
      <c r="H7" s="449"/>
      <c r="I7" s="449"/>
      <c r="J7" s="449"/>
      <c r="K7" s="449"/>
      <c r="L7" s="449"/>
      <c r="M7" s="449"/>
      <c r="N7" s="449"/>
      <c r="O7" s="449"/>
      <c r="P7" s="450"/>
      <c r="Q7" s="451"/>
      <c r="R7" s="447"/>
      <c r="S7" s="452"/>
      <c r="T7" s="452"/>
      <c r="U7" s="452"/>
      <c r="V7" s="452"/>
      <c r="W7" s="446"/>
      <c r="X7" s="453"/>
      <c r="Y7" s="454"/>
      <c r="Z7" s="454"/>
      <c r="AA7" s="454"/>
      <c r="AB7" s="454"/>
      <c r="AC7" s="454"/>
      <c r="AD7" s="454"/>
      <c r="AE7" s="454"/>
      <c r="AF7" s="454"/>
      <c r="AG7" s="455"/>
      <c r="AH7" s="456"/>
      <c r="AI7" s="432"/>
      <c r="AJ7" s="181"/>
      <c r="AK7" s="181"/>
      <c r="AL7" s="181"/>
      <c r="AM7" s="181"/>
    </row>
    <row r="8" spans="1:39" ht="12.75" customHeight="1">
      <c r="A8" s="418">
        <v>5</v>
      </c>
      <c r="B8" s="433">
        <v>4</v>
      </c>
      <c r="C8" s="420">
        <v>5</v>
      </c>
      <c r="D8" s="446"/>
      <c r="E8" s="447"/>
      <c r="F8" s="448"/>
      <c r="G8" s="448"/>
      <c r="H8" s="449"/>
      <c r="I8" s="449"/>
      <c r="J8" s="449"/>
      <c r="K8" s="449"/>
      <c r="L8" s="449"/>
      <c r="M8" s="449"/>
      <c r="N8" s="449"/>
      <c r="O8" s="449"/>
      <c r="P8" s="450"/>
      <c r="Q8" s="451"/>
      <c r="R8" s="447"/>
      <c r="S8" s="452"/>
      <c r="T8" s="452"/>
      <c r="U8" s="452"/>
      <c r="V8" s="452"/>
      <c r="W8" s="446"/>
      <c r="X8" s="453"/>
      <c r="Y8" s="454"/>
      <c r="Z8" s="454"/>
      <c r="AA8" s="454"/>
      <c r="AB8" s="454"/>
      <c r="AC8" s="454"/>
      <c r="AD8" s="454"/>
      <c r="AE8" s="454"/>
      <c r="AF8" s="454"/>
      <c r="AG8" s="455"/>
      <c r="AH8" s="456"/>
      <c r="AI8" s="432"/>
      <c r="AJ8" s="181"/>
      <c r="AK8" s="181"/>
      <c r="AL8" s="181"/>
      <c r="AM8" s="181"/>
    </row>
    <row r="9" spans="1:39" ht="12.75" customHeight="1">
      <c r="A9" s="418">
        <v>6</v>
      </c>
      <c r="B9" s="433">
        <v>4</v>
      </c>
      <c r="C9" s="420">
        <v>6</v>
      </c>
      <c r="D9" s="446">
        <f>測定日数!C10</f>
        <v>38</v>
      </c>
      <c r="E9" s="447">
        <f>mm!C10</f>
        <v>46</v>
      </c>
      <c r="F9" s="448">
        <f>pH!C10</f>
        <v>5.1525960767245484</v>
      </c>
      <c r="G9" s="448">
        <f>EC!C10</f>
        <v>2.06</v>
      </c>
      <c r="H9" s="449">
        <f>'SO4'!C10</f>
        <v>26.537391304347828</v>
      </c>
      <c r="I9" s="449">
        <f>'NO3'!C10</f>
        <v>27.769782608695653</v>
      </c>
      <c r="J9" s="449">
        <f>Cl!C10</f>
        <v>41.148478260869574</v>
      </c>
      <c r="K9" s="449">
        <f>H!C10</f>
        <v>7.0372652893049539</v>
      </c>
      <c r="L9" s="449">
        <f>'NH4'!C10</f>
        <v>68.299673913043478</v>
      </c>
      <c r="M9" s="449">
        <f>Na!C10</f>
        <v>35.327173913043474</v>
      </c>
      <c r="N9" s="449">
        <f>K!C10</f>
        <v>3.2078260869565218</v>
      </c>
      <c r="O9" s="449">
        <f>Mg!C10</f>
        <v>5.8146739130434772</v>
      </c>
      <c r="P9" s="450">
        <f>Ca!C10</f>
        <v>18.373586956521738</v>
      </c>
      <c r="Q9" s="451">
        <f t="shared" ref="Q9:Q11" si="4">1.24*10^(F9-5.35)</f>
        <v>0.78707797915332012</v>
      </c>
      <c r="R9" s="447">
        <f t="shared" ref="R9:R11" si="5">SUM(H9:J9)+H9</f>
        <v>121.99304347826089</v>
      </c>
      <c r="S9" s="452">
        <f t="shared" ref="S9:S11" si="6">SUM(K9:P9)+O9+P9</f>
        <v>162.24846094147884</v>
      </c>
      <c r="T9" s="452">
        <f t="shared" ref="T9:T11" si="7">SUM(H9:J9,Q9)+H9</f>
        <v>122.7801214574142</v>
      </c>
      <c r="U9" s="452">
        <f t="shared" ref="U9:U11" si="8">(S9-R9)/(R9+S9)*100</f>
        <v>14.162399521982804</v>
      </c>
      <c r="V9" s="452">
        <f t="shared" ref="V9:V11" si="9">(S9-T9)/(S9+T9)*100</f>
        <v>13.847151451228607</v>
      </c>
      <c r="W9" s="457">
        <f t="shared" ref="W9:W11" si="10">100*((349.7*10^(2-F9)+(80*2*H9+71.5*I9+76.3*J9+73.5*L9+50.1*M9+73.5*N9+59.8*2*P9+53.3*2*O9)/10000)-G9)/((349.7*10^(2-F9)+(80*2*H9+71.5*I9+76.3*J9+73.5*L9+50.1*M9+73.5*N9+59.8*2*P9+53.3*2*O9)/10000)+G9)</f>
        <v>2.5431057924826517</v>
      </c>
      <c r="X9" s="453">
        <f t="shared" ref="X9:X11" si="11">E9</f>
        <v>46</v>
      </c>
      <c r="Y9" s="454">
        <f t="shared" ref="Y9:AA9" si="12">H9*$E9/1000</f>
        <v>1.22072</v>
      </c>
      <c r="Z9" s="454">
        <f t="shared" si="12"/>
        <v>1.2774100000000002</v>
      </c>
      <c r="AA9" s="454">
        <f t="shared" si="12"/>
        <v>1.8928300000000005</v>
      </c>
      <c r="AB9" s="454">
        <f t="shared" ref="AB9:AF9" si="13">L9*$E9/1000</f>
        <v>3.141785</v>
      </c>
      <c r="AC9" s="454">
        <f t="shared" si="13"/>
        <v>1.6250499999999997</v>
      </c>
      <c r="AD9" s="454">
        <f t="shared" si="13"/>
        <v>0.14756</v>
      </c>
      <c r="AE9" s="454">
        <f t="shared" si="13"/>
        <v>0.26747499999999996</v>
      </c>
      <c r="AF9" s="454">
        <f t="shared" si="13"/>
        <v>0.84518499999999996</v>
      </c>
      <c r="AG9" s="455">
        <f t="shared" ref="AG9:AG11" si="14">K9*$E9/1000</f>
        <v>0.32371420330802791</v>
      </c>
      <c r="AH9" s="456"/>
      <c r="AI9" s="432">
        <f t="shared" ref="AI9:AI11" si="15">R9+S9</f>
        <v>284.24150441973973</v>
      </c>
      <c r="AJ9" s="181"/>
      <c r="AK9" s="181"/>
      <c r="AL9" s="181"/>
      <c r="AM9" s="181"/>
    </row>
    <row r="10" spans="1:39" ht="12.75" customHeight="1">
      <c r="A10" s="418">
        <v>7</v>
      </c>
      <c r="B10" s="433">
        <v>4</v>
      </c>
      <c r="C10" s="420">
        <v>7</v>
      </c>
      <c r="D10" s="446">
        <f>測定日数!C11</f>
        <v>38</v>
      </c>
      <c r="E10" s="447">
        <f>mm!C11</f>
        <v>442.5</v>
      </c>
      <c r="F10" s="448">
        <f>pH!C11</f>
        <v>4.96</v>
      </c>
      <c r="G10" s="448">
        <f>EC!C11</f>
        <v>1.76</v>
      </c>
      <c r="H10" s="449">
        <f>'SO4'!C11</f>
        <v>15.4</v>
      </c>
      <c r="I10" s="449">
        <f>'NO3'!C11</f>
        <v>12.7</v>
      </c>
      <c r="J10" s="449">
        <f>Cl!C11</f>
        <v>73.8</v>
      </c>
      <c r="K10" s="449">
        <f>H!C11</f>
        <v>10.964781961431854</v>
      </c>
      <c r="L10" s="449">
        <f>'NH4'!C11</f>
        <v>20.6</v>
      </c>
      <c r="M10" s="449">
        <f>Na!C11</f>
        <v>56.7</v>
      </c>
      <c r="N10" s="449">
        <f>K!C11</f>
        <v>1.8</v>
      </c>
      <c r="O10" s="449">
        <f>Mg!C11</f>
        <v>7</v>
      </c>
      <c r="P10" s="450">
        <f>Ca!C11</f>
        <v>3.9</v>
      </c>
      <c r="Q10" s="451">
        <f t="shared" si="4"/>
        <v>0.50515154447710009</v>
      </c>
      <c r="R10" s="447">
        <f t="shared" si="5"/>
        <v>117.30000000000001</v>
      </c>
      <c r="S10" s="452">
        <f t="shared" si="6"/>
        <v>111.86478196143186</v>
      </c>
      <c r="T10" s="452">
        <f t="shared" si="7"/>
        <v>117.80515154447711</v>
      </c>
      <c r="U10" s="452">
        <f t="shared" si="8"/>
        <v>-2.371751013418324</v>
      </c>
      <c r="V10" s="452">
        <f t="shared" si="9"/>
        <v>-2.5864811698969814</v>
      </c>
      <c r="W10" s="446">
        <f t="shared" si="10"/>
        <v>2.5931374135784551</v>
      </c>
      <c r="X10" s="453">
        <f t="shared" si="11"/>
        <v>442.5</v>
      </c>
      <c r="Y10" s="454">
        <f t="shared" ref="Y10:AA10" si="16">H10*$E10/1000</f>
        <v>6.8144999999999998</v>
      </c>
      <c r="Z10" s="454">
        <f t="shared" si="16"/>
        <v>5.6197499999999998</v>
      </c>
      <c r="AA10" s="454">
        <f t="shared" si="16"/>
        <v>32.656500000000001</v>
      </c>
      <c r="AB10" s="454">
        <f t="shared" ref="AB10:AF10" si="17">L10*$E10/1000</f>
        <v>9.1155000000000008</v>
      </c>
      <c r="AC10" s="454">
        <f t="shared" si="17"/>
        <v>25.089749999999999</v>
      </c>
      <c r="AD10" s="454">
        <f t="shared" si="17"/>
        <v>0.79649999999999999</v>
      </c>
      <c r="AE10" s="454">
        <f t="shared" si="17"/>
        <v>3.0975000000000001</v>
      </c>
      <c r="AF10" s="454">
        <f t="shared" si="17"/>
        <v>1.7257499999999999</v>
      </c>
      <c r="AG10" s="455">
        <f t="shared" si="14"/>
        <v>4.8519160179335952</v>
      </c>
      <c r="AH10" s="456"/>
      <c r="AI10" s="432">
        <f t="shared" si="15"/>
        <v>229.16478196143186</v>
      </c>
      <c r="AJ10" s="181"/>
      <c r="AK10" s="181"/>
      <c r="AL10" s="181"/>
      <c r="AM10" s="181"/>
    </row>
    <row r="11" spans="1:39" ht="12.75" customHeight="1">
      <c r="A11" s="418">
        <v>8</v>
      </c>
      <c r="B11" s="433">
        <v>4</v>
      </c>
      <c r="C11" s="420">
        <v>8</v>
      </c>
      <c r="D11" s="434">
        <f>測定日数!C12</f>
        <v>38</v>
      </c>
      <c r="E11" s="435">
        <f>mm!C12</f>
        <v>80.25477707006371</v>
      </c>
      <c r="F11" s="436">
        <f>pH!C12</f>
        <v>5.0382448222190064</v>
      </c>
      <c r="G11" s="436">
        <f>EC!C12</f>
        <v>3.0047222222222212</v>
      </c>
      <c r="H11" s="437">
        <f>'SO4'!C12</f>
        <v>53.336640211640201</v>
      </c>
      <c r="I11" s="437">
        <f>'NO3'!C12</f>
        <v>15.204813108038909</v>
      </c>
      <c r="J11" s="437">
        <f>Cl!C12</f>
        <v>68.181207602928311</v>
      </c>
      <c r="K11" s="437">
        <f>H!C12</f>
        <v>9.157041402029245</v>
      </c>
      <c r="L11" s="437">
        <f>'NH4'!C12</f>
        <v>15.674823633156965</v>
      </c>
      <c r="M11" s="437">
        <f>Na!C12</f>
        <v>131.71445824706691</v>
      </c>
      <c r="N11" s="437">
        <f>K!C12</f>
        <v>2.9756830268339214</v>
      </c>
      <c r="O11" s="437">
        <f>Mg!C12</f>
        <v>6.4231824417009582</v>
      </c>
      <c r="P11" s="438">
        <f>Ca!C12</f>
        <v>7.868650793650791</v>
      </c>
      <c r="Q11" s="439">
        <f t="shared" si="4"/>
        <v>0.60487621487050469</v>
      </c>
      <c r="R11" s="440">
        <f t="shared" si="5"/>
        <v>190.05930113424762</v>
      </c>
      <c r="S11" s="441">
        <f t="shared" si="6"/>
        <v>188.10567277979058</v>
      </c>
      <c r="T11" s="441">
        <f t="shared" si="7"/>
        <v>190.66417734911812</v>
      </c>
      <c r="U11" s="441">
        <f t="shared" si="8"/>
        <v>-0.51660743041240065</v>
      </c>
      <c r="V11" s="441">
        <f t="shared" si="9"/>
        <v>-0.6754773560928331</v>
      </c>
      <c r="W11" s="434">
        <f t="shared" si="10"/>
        <v>-4.2072831473125225</v>
      </c>
      <c r="X11" s="442">
        <f t="shared" si="11"/>
        <v>80.25477707006371</v>
      </c>
      <c r="Y11" s="443">
        <f t="shared" ref="Y11:AA11" si="18">H11*$E11/1000</f>
        <v>4.2805201698513802</v>
      </c>
      <c r="Z11" s="443">
        <f t="shared" si="18"/>
        <v>1.2202588863776453</v>
      </c>
      <c r="AA11" s="443">
        <f t="shared" si="18"/>
        <v>5.4718676165407443</v>
      </c>
      <c r="AB11" s="443">
        <f t="shared" ref="AB11:AF11" si="19">L11*$E11/1000</f>
        <v>1.2579794762915784</v>
      </c>
      <c r="AC11" s="443">
        <f t="shared" si="19"/>
        <v>10.57071448352257</v>
      </c>
      <c r="AD11" s="443">
        <f t="shared" si="19"/>
        <v>0.23881277794972877</v>
      </c>
      <c r="AE11" s="443">
        <f t="shared" si="19"/>
        <v>0.51549107493905788</v>
      </c>
      <c r="AF11" s="443">
        <f t="shared" si="19"/>
        <v>0.63149681528662416</v>
      </c>
      <c r="AG11" s="444">
        <f t="shared" si="14"/>
        <v>0.73489631634120067</v>
      </c>
      <c r="AH11" s="445"/>
      <c r="AI11" s="432">
        <f t="shared" si="15"/>
        <v>378.16497391403823</v>
      </c>
      <c r="AJ11" s="181"/>
      <c r="AK11" s="181"/>
      <c r="AL11" s="181"/>
      <c r="AM11" s="181"/>
    </row>
    <row r="12" spans="1:39" ht="12.75" customHeight="1">
      <c r="A12" s="418">
        <v>9</v>
      </c>
      <c r="B12" s="433">
        <v>4</v>
      </c>
      <c r="C12" s="420">
        <v>9</v>
      </c>
      <c r="D12" s="446"/>
      <c r="E12" s="447"/>
      <c r="F12" s="448"/>
      <c r="G12" s="448"/>
      <c r="H12" s="449"/>
      <c r="I12" s="449"/>
      <c r="J12" s="449"/>
      <c r="K12" s="449"/>
      <c r="L12" s="449"/>
      <c r="M12" s="449"/>
      <c r="N12" s="449"/>
      <c r="O12" s="449"/>
      <c r="P12" s="450"/>
      <c r="Q12" s="451"/>
      <c r="R12" s="447"/>
      <c r="S12" s="452"/>
      <c r="T12" s="452"/>
      <c r="U12" s="452"/>
      <c r="V12" s="452"/>
      <c r="W12" s="446"/>
      <c r="X12" s="453"/>
      <c r="Y12" s="454"/>
      <c r="Z12" s="454"/>
      <c r="AA12" s="454"/>
      <c r="AB12" s="454"/>
      <c r="AC12" s="454"/>
      <c r="AD12" s="454"/>
      <c r="AE12" s="454"/>
      <c r="AF12" s="454"/>
      <c r="AG12" s="455"/>
      <c r="AH12" s="456"/>
      <c r="AI12" s="432"/>
      <c r="AJ12" s="181"/>
      <c r="AK12" s="181"/>
      <c r="AL12" s="181"/>
      <c r="AM12" s="181"/>
    </row>
    <row r="13" spans="1:39" ht="12.75" customHeight="1">
      <c r="A13" s="418">
        <v>10</v>
      </c>
      <c r="B13" s="433">
        <v>4</v>
      </c>
      <c r="C13" s="420">
        <v>10</v>
      </c>
      <c r="D13" s="446">
        <f>測定日数!C14</f>
        <v>28</v>
      </c>
      <c r="E13" s="447">
        <f>mm!C14</f>
        <v>141.80000000000001</v>
      </c>
      <c r="F13" s="448">
        <f>pH!C14</f>
        <v>5.19</v>
      </c>
      <c r="G13" s="448">
        <f>EC!C14</f>
        <v>0.97</v>
      </c>
      <c r="H13" s="449">
        <f>'SO4'!C14</f>
        <v>10.199999999999999</v>
      </c>
      <c r="I13" s="449">
        <f>'NO3'!C14</f>
        <v>16.93</v>
      </c>
      <c r="J13" s="449">
        <f>Cl!C14</f>
        <v>18.62</v>
      </c>
      <c r="K13" s="449">
        <f>H!C14</f>
        <v>6.456542290346551</v>
      </c>
      <c r="L13" s="449">
        <f>'NH4'!C14</f>
        <v>21.62</v>
      </c>
      <c r="M13" s="449">
        <f>Na!C14</f>
        <v>16.09</v>
      </c>
      <c r="N13" s="449">
        <f>K!C14</f>
        <v>2.0499999999999998</v>
      </c>
      <c r="O13" s="449">
        <f>Mg!C14</f>
        <v>2.88</v>
      </c>
      <c r="P13" s="450">
        <f>Ca!C14</f>
        <v>7.24</v>
      </c>
      <c r="Q13" s="451">
        <f t="shared" ref="Q13:Q14" si="20">1.24*10^(F13-5.35)</f>
        <v>0.85787040393948266</v>
      </c>
      <c r="R13" s="447">
        <f t="shared" ref="R13:R14" si="21">SUM(H13:J13)+H13</f>
        <v>55.95</v>
      </c>
      <c r="S13" s="452">
        <f t="shared" ref="S13:S14" si="22">SUM(K13:P13)+O13+P13</f>
        <v>66.456542290346562</v>
      </c>
      <c r="T13" s="452">
        <f t="shared" ref="T13:T14" si="23">SUM(H13:J13,Q13)+H13</f>
        <v>56.807870403939475</v>
      </c>
      <c r="U13" s="452">
        <f t="shared" ref="U13:U14" si="24">(S13-R13)/(R13+S13)*100</f>
        <v>8.5833176019507107</v>
      </c>
      <c r="V13" s="452">
        <f t="shared" ref="V13:V14" si="25">(S13-T13)/(S13+T13)*100</f>
        <v>7.8276216756390333</v>
      </c>
      <c r="W13" s="446">
        <f t="shared" ref="W13:W14" si="26">100*((349.7*10^(2-F13)+(80*2*H13+71.5*I13+76.3*J13+73.5*L13+50.1*M13+73.5*N13+59.8*2*P13+53.3*2*O13)/10000)-G13)/((349.7*10^(2-F13)+(80*2*H13+71.5*I13+76.3*J13+73.5*L13+50.1*M13+73.5*N13+59.8*2*P13+53.3*2*O13)/10000)+G13)</f>
        <v>2.7072453176339337</v>
      </c>
      <c r="X13" s="453">
        <f t="shared" ref="X13:X14" si="27">E13</f>
        <v>141.80000000000001</v>
      </c>
      <c r="Y13" s="454">
        <f t="shared" ref="Y13:AA13" si="28">H13*$E13/1000</f>
        <v>1.4463600000000001</v>
      </c>
      <c r="Z13" s="454">
        <f t="shared" si="28"/>
        <v>2.400674</v>
      </c>
      <c r="AA13" s="454">
        <f t="shared" si="28"/>
        <v>2.6403160000000003</v>
      </c>
      <c r="AB13" s="454">
        <f t="shared" ref="AB13:AF13" si="29">L13*$E13/1000</f>
        <v>3.0657160000000006</v>
      </c>
      <c r="AC13" s="454">
        <f t="shared" si="29"/>
        <v>2.2815620000000005</v>
      </c>
      <c r="AD13" s="454">
        <f t="shared" si="29"/>
        <v>0.29069</v>
      </c>
      <c r="AE13" s="454">
        <f t="shared" si="29"/>
        <v>0.40838400000000002</v>
      </c>
      <c r="AF13" s="454">
        <f t="shared" si="29"/>
        <v>1.026632</v>
      </c>
      <c r="AG13" s="455">
        <f t="shared" ref="AG13:AG14" si="30">K13*$E13/1000</f>
        <v>0.91553769677114094</v>
      </c>
      <c r="AH13" s="456"/>
      <c r="AI13" s="432">
        <f t="shared" ref="AI13:AI14" si="31">R13+S13</f>
        <v>122.40654229034656</v>
      </c>
      <c r="AJ13" s="181"/>
      <c r="AK13" s="181"/>
      <c r="AL13" s="181"/>
      <c r="AM13" s="181"/>
    </row>
    <row r="14" spans="1:39" ht="12.75" customHeight="1">
      <c r="A14" s="418">
        <v>11</v>
      </c>
      <c r="B14" s="433">
        <v>4</v>
      </c>
      <c r="C14" s="420">
        <v>11</v>
      </c>
      <c r="D14" s="446">
        <f>測定日数!C15</f>
        <v>28</v>
      </c>
      <c r="E14" s="447">
        <f>mm!C15</f>
        <v>188</v>
      </c>
      <c r="F14" s="448">
        <f>pH!C15</f>
        <v>5.24</v>
      </c>
      <c r="G14" s="448">
        <f>EC!C15</f>
        <v>1.36</v>
      </c>
      <c r="H14" s="449">
        <f>'SO4'!C15</f>
        <v>8.9319175515302938</v>
      </c>
      <c r="I14" s="449">
        <f>'NO3'!C15</f>
        <v>11.998064828253508</v>
      </c>
      <c r="J14" s="449">
        <f>Cl!C15</f>
        <v>57.545839210155144</v>
      </c>
      <c r="K14" s="449">
        <f>H!C15</f>
        <v>5.7543993733715668</v>
      </c>
      <c r="L14" s="449">
        <f>'NH4'!C15</f>
        <v>19.17960088691796</v>
      </c>
      <c r="M14" s="449">
        <f>Na!C15</f>
        <v>44.36711613745107</v>
      </c>
      <c r="N14" s="449">
        <f>K!C15</f>
        <v>2.4296675191815855</v>
      </c>
      <c r="O14" s="449">
        <f>Mg!C15</f>
        <v>7.2368421052631575</v>
      </c>
      <c r="P14" s="450">
        <f>Ca!C15</f>
        <v>6.6117764471057887</v>
      </c>
      <c r="Q14" s="451">
        <f t="shared" si="20"/>
        <v>0.96254642461957896</v>
      </c>
      <c r="R14" s="447">
        <f t="shared" si="21"/>
        <v>87.407739141469236</v>
      </c>
      <c r="S14" s="452">
        <f t="shared" si="22"/>
        <v>99.428021021660086</v>
      </c>
      <c r="T14" s="452">
        <f t="shared" si="23"/>
        <v>88.37028556608881</v>
      </c>
      <c r="U14" s="452">
        <f t="shared" si="24"/>
        <v>6.4336087854358013</v>
      </c>
      <c r="V14" s="452">
        <f t="shared" si="25"/>
        <v>5.8880911422939493</v>
      </c>
      <c r="W14" s="446">
        <f t="shared" si="26"/>
        <v>1.6748496941549473</v>
      </c>
      <c r="X14" s="453">
        <f t="shared" si="27"/>
        <v>188</v>
      </c>
      <c r="Y14" s="454">
        <f t="shared" ref="Y14:AA14" si="32">H14*$E14/1000</f>
        <v>1.679200499687695</v>
      </c>
      <c r="Z14" s="454">
        <f t="shared" si="32"/>
        <v>2.2556361877116595</v>
      </c>
      <c r="AA14" s="454">
        <f t="shared" si="32"/>
        <v>10.818617771509167</v>
      </c>
      <c r="AB14" s="454">
        <f t="shared" ref="AB14:AF14" si="33">L14*$E14/1000</f>
        <v>3.6057649667405767</v>
      </c>
      <c r="AC14" s="454">
        <f t="shared" si="33"/>
        <v>8.3410178338407999</v>
      </c>
      <c r="AD14" s="454">
        <f t="shared" si="33"/>
        <v>0.45677749360613806</v>
      </c>
      <c r="AE14" s="454">
        <f t="shared" si="33"/>
        <v>1.3605263157894736</v>
      </c>
      <c r="AF14" s="454">
        <f t="shared" si="33"/>
        <v>1.2430139720558881</v>
      </c>
      <c r="AG14" s="455">
        <f t="shared" si="30"/>
        <v>1.0818270821938545</v>
      </c>
      <c r="AH14" s="456"/>
      <c r="AI14" s="432">
        <f t="shared" si="31"/>
        <v>186.83576016312932</v>
      </c>
      <c r="AJ14" s="181"/>
      <c r="AK14" s="181"/>
      <c r="AL14" s="181"/>
      <c r="AM14" s="181"/>
    </row>
    <row r="15" spans="1:39" ht="12.75" customHeight="1">
      <c r="A15" s="418">
        <v>12</v>
      </c>
      <c r="B15" s="433">
        <v>4</v>
      </c>
      <c r="C15" s="420">
        <v>12</v>
      </c>
      <c r="D15" s="446"/>
      <c r="E15" s="447"/>
      <c r="F15" s="448"/>
      <c r="G15" s="448"/>
      <c r="H15" s="449"/>
      <c r="I15" s="449"/>
      <c r="J15" s="449"/>
      <c r="K15" s="449"/>
      <c r="L15" s="449"/>
      <c r="M15" s="449"/>
      <c r="N15" s="449"/>
      <c r="O15" s="449"/>
      <c r="P15" s="450"/>
      <c r="Q15" s="451"/>
      <c r="R15" s="447"/>
      <c r="S15" s="452"/>
      <c r="T15" s="452"/>
      <c r="U15" s="452"/>
      <c r="V15" s="452"/>
      <c r="W15" s="446"/>
      <c r="X15" s="453"/>
      <c r="Y15" s="454"/>
      <c r="Z15" s="454"/>
      <c r="AA15" s="454"/>
      <c r="AB15" s="454"/>
      <c r="AC15" s="454"/>
      <c r="AD15" s="454"/>
      <c r="AE15" s="454"/>
      <c r="AF15" s="454"/>
      <c r="AG15" s="455"/>
      <c r="AH15" s="456"/>
      <c r="AI15" s="432"/>
      <c r="AJ15" s="181"/>
      <c r="AK15" s="181"/>
      <c r="AL15" s="181"/>
      <c r="AM15" s="181"/>
    </row>
    <row r="16" spans="1:39" ht="12.75" customHeight="1">
      <c r="A16" s="418">
        <v>13</v>
      </c>
      <c r="B16" s="419">
        <v>4</v>
      </c>
      <c r="C16" s="420">
        <v>13</v>
      </c>
      <c r="D16" s="446">
        <f>測定日数!C17</f>
        <v>28</v>
      </c>
      <c r="E16" s="447">
        <f>mm!C17</f>
        <v>208.54</v>
      </c>
      <c r="F16" s="448">
        <f>pH!C17</f>
        <v>4.9621055608353961</v>
      </c>
      <c r="G16" s="448">
        <f>EC!C17</f>
        <v>1.3029763114989927</v>
      </c>
      <c r="H16" s="449">
        <f>'SO4'!C17</f>
        <v>11.295819547009366</v>
      </c>
      <c r="I16" s="449">
        <f>'NO3'!C17</f>
        <v>15.59737127865931</v>
      </c>
      <c r="J16" s="449">
        <f>Cl!C17</f>
        <v>24.518010527922495</v>
      </c>
      <c r="K16" s="449">
        <f>H!C17</f>
        <v>10.911750801362901</v>
      </c>
      <c r="L16" s="449">
        <f>'NH4'!C17</f>
        <v>25.292163507134259</v>
      </c>
      <c r="M16" s="449">
        <f>Na!C17</f>
        <v>18.647428707244153</v>
      </c>
      <c r="N16" s="449">
        <f>K!C17</f>
        <v>0.5245578994333272</v>
      </c>
      <c r="O16" s="449">
        <f>Mg!C17</f>
        <v>2.3841398513002967</v>
      </c>
      <c r="P16" s="450">
        <f>Ca!C17</f>
        <v>3.7213244461494197</v>
      </c>
      <c r="Q16" s="451">
        <f t="shared" ref="Q16:Q27" si="34">1.24*10^(F16-5.35)</f>
        <v>0.5076065833523371</v>
      </c>
      <c r="R16" s="447">
        <f t="shared" ref="R16:R27" si="35">SUM(H16:J16)+H16</f>
        <v>62.707020900600533</v>
      </c>
      <c r="S16" s="452">
        <f t="shared" ref="S16:S27" si="36">SUM(K16:P16)+O16+P16</f>
        <v>67.586829510074068</v>
      </c>
      <c r="T16" s="452">
        <f t="shared" ref="T16:T27" si="37">SUM(H16:J16,Q16)+H16</f>
        <v>63.214627483952867</v>
      </c>
      <c r="U16" s="452">
        <f t="shared" ref="U16:U27" si="38">(S16-R16)/(R16+S16)*100</f>
        <v>3.7452332509115465</v>
      </c>
      <c r="V16" s="452">
        <f t="shared" ref="V16:V27" si="39">(S16-T16)/(S16+T16)*100</f>
        <v>3.3426248656548667</v>
      </c>
      <c r="W16" s="446">
        <f t="shared" ref="W16:W27" si="40">100*((349.7*10^(2-F16)+(80*2*H16+71.5*I16+76.3*J16+73.5*L16+50.1*M16+73.5*N16+59.8*2*P16+53.3*2*O16)/10000)-G16)/((349.7*10^(2-F16)+(80*2*H16+71.5*I16+76.3*J16+73.5*L16+50.1*M16+73.5*N16+59.8*2*P16+53.3*2*O16)/10000)+G16)</f>
        <v>-3.5346710618191453</v>
      </c>
      <c r="X16" s="453">
        <f t="shared" ref="X16:X27" si="41">E16</f>
        <v>208.54</v>
      </c>
      <c r="Y16" s="454">
        <f t="shared" ref="Y16:AA16" si="42">H16*$E16/1000</f>
        <v>2.3556302083333329</v>
      </c>
      <c r="Z16" s="454">
        <f t="shared" si="42"/>
        <v>3.2526758064516126</v>
      </c>
      <c r="AA16" s="454">
        <f t="shared" si="42"/>
        <v>5.1129859154929571</v>
      </c>
      <c r="AB16" s="454">
        <f t="shared" ref="AB16:AF16" si="43">L16*$E16/1000</f>
        <v>5.2744277777777775</v>
      </c>
      <c r="AC16" s="454">
        <f t="shared" si="43"/>
        <v>3.8887347826086951</v>
      </c>
      <c r="AD16" s="454">
        <f t="shared" si="43"/>
        <v>0.10939130434782605</v>
      </c>
      <c r="AE16" s="454">
        <f t="shared" si="43"/>
        <v>0.49718852459016388</v>
      </c>
      <c r="AF16" s="454">
        <f t="shared" si="43"/>
        <v>0.77604499999999998</v>
      </c>
      <c r="AG16" s="455">
        <f t="shared" ref="AG16:AG27" si="44">K16*$E16/1000</f>
        <v>2.2755365121162194</v>
      </c>
      <c r="AH16" s="456"/>
      <c r="AI16" s="432">
        <f t="shared" ref="AI16:AI27" si="45">R16+S16</f>
        <v>130.29385041067459</v>
      </c>
      <c r="AJ16" s="181"/>
      <c r="AK16" s="181"/>
      <c r="AL16" s="181"/>
      <c r="AM16" s="181"/>
    </row>
    <row r="17" spans="1:39" ht="12.75" customHeight="1">
      <c r="A17" s="418">
        <v>14</v>
      </c>
      <c r="B17" s="433">
        <v>4</v>
      </c>
      <c r="C17" s="420">
        <v>15</v>
      </c>
      <c r="D17" s="446">
        <f>測定日数!C19</f>
        <v>29</v>
      </c>
      <c r="E17" s="447">
        <f>mm!C19</f>
        <v>200.63694267515925</v>
      </c>
      <c r="F17" s="448">
        <f>pH!C19</f>
        <v>4.84</v>
      </c>
      <c r="G17" s="448">
        <f>EC!C19</f>
        <v>1.0469999999999999</v>
      </c>
      <c r="H17" s="449">
        <f>'SO4'!C19</f>
        <v>21.237257645412754</v>
      </c>
      <c r="I17" s="449">
        <f>'NO3'!C19</f>
        <v>18.385643715254762</v>
      </c>
      <c r="J17" s="449">
        <f>Cl!C19</f>
        <v>43.155727300933627</v>
      </c>
      <c r="K17" s="449">
        <f>H!C19</f>
        <v>14.454397707459282</v>
      </c>
      <c r="L17" s="449">
        <f>'NH4'!C19</f>
        <v>13.859276235332727</v>
      </c>
      <c r="M17" s="449">
        <f>Na!C19</f>
        <v>33.493158043773384</v>
      </c>
      <c r="N17" s="449">
        <f>K!C19</f>
        <v>5.8826087067724169</v>
      </c>
      <c r="O17" s="449">
        <f>Mg!C19</f>
        <v>4.9372557087019135</v>
      </c>
      <c r="P17" s="450">
        <f>Ca!C19</f>
        <v>7.4850299401197606</v>
      </c>
      <c r="Q17" s="451">
        <f t="shared" si="34"/>
        <v>0.38319663363168538</v>
      </c>
      <c r="R17" s="447">
        <f t="shared" si="35"/>
        <v>104.0158863070139</v>
      </c>
      <c r="S17" s="452">
        <f t="shared" si="36"/>
        <v>92.534011990981156</v>
      </c>
      <c r="T17" s="452">
        <f t="shared" si="37"/>
        <v>104.39908294064558</v>
      </c>
      <c r="U17" s="452">
        <f t="shared" si="38"/>
        <v>-5.8417096195210121</v>
      </c>
      <c r="V17" s="452">
        <f t="shared" si="39"/>
        <v>-6.0249248374346971</v>
      </c>
      <c r="W17" s="446">
        <f t="shared" si="40"/>
        <v>25.428881209069743</v>
      </c>
      <c r="X17" s="453">
        <f t="shared" si="41"/>
        <v>200.63694267515925</v>
      </c>
      <c r="Y17" s="454">
        <f t="shared" ref="Y17:AA17" si="46">H17*$E17/1000</f>
        <v>4.2609784447802657</v>
      </c>
      <c r="Z17" s="454">
        <f t="shared" si="46"/>
        <v>3.6888393441434713</v>
      </c>
      <c r="AA17" s="454">
        <f t="shared" si="46"/>
        <v>8.6586331845822251</v>
      </c>
      <c r="AB17" s="454">
        <f t="shared" ref="AB17:AF17" si="47">L17*$E17/1000</f>
        <v>2.7806828115476492</v>
      </c>
      <c r="AC17" s="454">
        <f t="shared" si="47"/>
        <v>6.7199648304386095</v>
      </c>
      <c r="AD17" s="454">
        <f t="shared" si="47"/>
        <v>1.1802686258810899</v>
      </c>
      <c r="AE17" s="454">
        <f t="shared" si="47"/>
        <v>0.99059589059942854</v>
      </c>
      <c r="AF17" s="454">
        <f t="shared" si="47"/>
        <v>1.501773523017659</v>
      </c>
      <c r="AG17" s="455">
        <f t="shared" si="44"/>
        <v>2.9000861642354612</v>
      </c>
      <c r="AH17" s="456"/>
      <c r="AI17" s="432">
        <f t="shared" si="45"/>
        <v>196.54989829799507</v>
      </c>
      <c r="AJ17" s="181"/>
      <c r="AK17" s="181"/>
      <c r="AL17" s="181"/>
      <c r="AM17" s="181"/>
    </row>
    <row r="18" spans="1:39" ht="12.75" customHeight="1">
      <c r="A18" s="418">
        <v>15</v>
      </c>
      <c r="B18" s="433">
        <v>4</v>
      </c>
      <c r="C18" s="420">
        <v>16</v>
      </c>
      <c r="D18" s="446">
        <f>測定日数!C20</f>
        <v>35</v>
      </c>
      <c r="E18" s="447">
        <f>mm!C20</f>
        <v>421.33757961783436</v>
      </c>
      <c r="F18" s="448">
        <f>pH!C20</f>
        <v>5.28</v>
      </c>
      <c r="G18" s="448">
        <f>EC!C20</f>
        <v>2.04</v>
      </c>
      <c r="H18" s="449">
        <f>'SO4'!C20</f>
        <v>16.760776867213007</v>
      </c>
      <c r="I18" s="449">
        <f>'NO3'!C20</f>
        <v>12.257095810169842</v>
      </c>
      <c r="J18" s="449">
        <f>Cl!C20</f>
        <v>126.36448255436774</v>
      </c>
      <c r="K18" s="449">
        <f>H!C20</f>
        <v>5.2480746024977236</v>
      </c>
      <c r="L18" s="449">
        <f>'NH4'!C20</f>
        <v>0</v>
      </c>
      <c r="M18" s="449">
        <f>Na!C20</f>
        <v>159.63622080603676</v>
      </c>
      <c r="N18" s="449">
        <f>K!C20</f>
        <v>8.6960302621853121</v>
      </c>
      <c r="O18" s="449">
        <f>Mg!C20</f>
        <v>18.514708907632176</v>
      </c>
      <c r="P18" s="450">
        <f>Ca!C20</f>
        <v>5.4890219560878242</v>
      </c>
      <c r="Q18" s="451">
        <f t="shared" si="34"/>
        <v>1.0554111673709483</v>
      </c>
      <c r="R18" s="447">
        <f t="shared" si="35"/>
        <v>172.14313209896358</v>
      </c>
      <c r="S18" s="452">
        <f t="shared" si="36"/>
        <v>221.58778739815978</v>
      </c>
      <c r="T18" s="452">
        <f t="shared" si="37"/>
        <v>173.19854326633453</v>
      </c>
      <c r="U18" s="452">
        <f t="shared" si="38"/>
        <v>12.55798131433197</v>
      </c>
      <c r="V18" s="452">
        <f t="shared" si="39"/>
        <v>12.257071831838177</v>
      </c>
      <c r="W18" s="446">
        <f t="shared" si="40"/>
        <v>12.637679609989869</v>
      </c>
      <c r="X18" s="453">
        <f t="shared" si="41"/>
        <v>421.33757961783436</v>
      </c>
      <c r="Y18" s="454">
        <f t="shared" ref="Y18:AA18" si="48">H18*$E18/1000</f>
        <v>7.0619451577461172</v>
      </c>
      <c r="Z18" s="454">
        <f t="shared" si="48"/>
        <v>5.16437508180086</v>
      </c>
      <c r="AA18" s="454">
        <f t="shared" si="48"/>
        <v>53.242105229117364</v>
      </c>
      <c r="AB18" s="454">
        <f t="shared" ref="AB18:AF18" si="49">L18*$E18/1000</f>
        <v>0</v>
      </c>
      <c r="AC18" s="454">
        <f t="shared" si="49"/>
        <v>67.260738893753697</v>
      </c>
      <c r="AD18" s="454">
        <f t="shared" si="49"/>
        <v>3.663964342952601</v>
      </c>
      <c r="AE18" s="454">
        <f t="shared" si="49"/>
        <v>7.8009426384704996</v>
      </c>
      <c r="AF18" s="454">
        <f t="shared" si="49"/>
        <v>2.3127312254471946</v>
      </c>
      <c r="AG18" s="455">
        <f t="shared" si="44"/>
        <v>2.2112110506702192</v>
      </c>
      <c r="AH18" s="456"/>
      <c r="AI18" s="432">
        <f t="shared" si="45"/>
        <v>393.73091949712335</v>
      </c>
      <c r="AJ18" s="181"/>
      <c r="AK18" s="181"/>
      <c r="AL18" s="181"/>
      <c r="AM18" s="181"/>
    </row>
    <row r="19" spans="1:39" ht="12.75" customHeight="1">
      <c r="A19" s="418">
        <v>16</v>
      </c>
      <c r="B19" s="433">
        <v>4</v>
      </c>
      <c r="C19" s="420">
        <v>17</v>
      </c>
      <c r="D19" s="446">
        <f>測定日数!C21</f>
        <v>28</v>
      </c>
      <c r="E19" s="447">
        <f>mm!C21</f>
        <v>308.5</v>
      </c>
      <c r="F19" s="448">
        <f>pH!C21</f>
        <v>5.4139999999999997</v>
      </c>
      <c r="G19" s="448">
        <f>EC!C21</f>
        <v>1.516</v>
      </c>
      <c r="H19" s="449">
        <f>'SO4'!C21</f>
        <v>11.472803192328476</v>
      </c>
      <c r="I19" s="449">
        <f>'NO3'!C21</f>
        <v>9.6679845735265832</v>
      </c>
      <c r="J19" s="449">
        <f>Cl!C21</f>
        <v>79.232806686382418</v>
      </c>
      <c r="K19" s="449">
        <f>H!C21</f>
        <v>3.8547835766577214</v>
      </c>
      <c r="L19" s="449">
        <f>'NH4'!C21</f>
        <v>19.404974769860054</v>
      </c>
      <c r="M19" s="449">
        <f>Na!C21</f>
        <v>64.722356444014935</v>
      </c>
      <c r="N19" s="449">
        <f>K!C21</f>
        <v>0.58220178841169323</v>
      </c>
      <c r="O19" s="449">
        <f>Mg!C21</f>
        <v>7.883136563183796</v>
      </c>
      <c r="P19" s="450">
        <f>Ca!C21</f>
        <v>3.7076849279164441</v>
      </c>
      <c r="Q19" s="451">
        <f t="shared" si="34"/>
        <v>1.4368839216323566</v>
      </c>
      <c r="R19" s="447">
        <f t="shared" si="35"/>
        <v>111.84639764456595</v>
      </c>
      <c r="S19" s="452">
        <f t="shared" si="36"/>
        <v>111.74595956114489</v>
      </c>
      <c r="T19" s="452">
        <f t="shared" si="37"/>
        <v>113.28328156619831</v>
      </c>
      <c r="U19" s="452">
        <f t="shared" si="38"/>
        <v>-4.4920177360383645E-2</v>
      </c>
      <c r="V19" s="452">
        <f t="shared" si="39"/>
        <v>-0.68316543990096867</v>
      </c>
      <c r="W19" s="446">
        <f t="shared" si="40"/>
        <v>2.4321784576169843</v>
      </c>
      <c r="X19" s="453">
        <f t="shared" si="41"/>
        <v>308.5</v>
      </c>
      <c r="Y19" s="454">
        <f t="shared" ref="Y19:AA19" si="50">H19*$E19/1000</f>
        <v>3.5393597848333349</v>
      </c>
      <c r="Z19" s="454">
        <f t="shared" si="50"/>
        <v>2.9825732409329508</v>
      </c>
      <c r="AA19" s="454">
        <f t="shared" si="50"/>
        <v>24.443320862748976</v>
      </c>
      <c r="AB19" s="454">
        <f t="shared" ref="AB19:AF19" si="51">L19*$E19/1000</f>
        <v>5.9864347165018268</v>
      </c>
      <c r="AC19" s="454">
        <f t="shared" si="51"/>
        <v>19.966846962978607</v>
      </c>
      <c r="AD19" s="454">
        <f t="shared" si="51"/>
        <v>0.17960925172500736</v>
      </c>
      <c r="AE19" s="454">
        <f t="shared" si="51"/>
        <v>2.4319476297422011</v>
      </c>
      <c r="AF19" s="454">
        <f t="shared" si="51"/>
        <v>1.143820800262223</v>
      </c>
      <c r="AG19" s="455">
        <f t="shared" si="44"/>
        <v>1.189200733398907</v>
      </c>
      <c r="AH19" s="456"/>
      <c r="AI19" s="432">
        <f t="shared" si="45"/>
        <v>223.59235720571084</v>
      </c>
      <c r="AJ19" s="181"/>
      <c r="AK19" s="181"/>
      <c r="AL19" s="181"/>
      <c r="AM19" s="181"/>
    </row>
    <row r="20" spans="1:39" ht="12.75" customHeight="1">
      <c r="A20" s="418">
        <v>17</v>
      </c>
      <c r="B20" s="433">
        <v>4</v>
      </c>
      <c r="C20" s="420">
        <v>18</v>
      </c>
      <c r="D20" s="446">
        <f>測定日数!C22</f>
        <v>38</v>
      </c>
      <c r="E20" s="447">
        <f>mm!C22</f>
        <v>253.50318471337579</v>
      </c>
      <c r="F20" s="448">
        <f>pH!C22</f>
        <v>5.644761451604535</v>
      </c>
      <c r="G20" s="448">
        <f>EC!C22</f>
        <v>2.25</v>
      </c>
      <c r="H20" s="449">
        <f>'SO4'!C22</f>
        <v>61.9</v>
      </c>
      <c r="I20" s="449">
        <f>'NO3'!C22</f>
        <v>18.899999999999999</v>
      </c>
      <c r="J20" s="449">
        <f>Cl!C22</f>
        <v>62</v>
      </c>
      <c r="K20" s="449">
        <f>H!C22</f>
        <v>2.265888568533577</v>
      </c>
      <c r="L20" s="449">
        <f>'NH4'!C22</f>
        <v>44</v>
      </c>
      <c r="M20" s="449">
        <f>Na!C22</f>
        <v>46</v>
      </c>
      <c r="N20" s="449">
        <f>K!C22</f>
        <v>1.6</v>
      </c>
      <c r="O20" s="449">
        <f>Mg!C22</f>
        <v>9</v>
      </c>
      <c r="P20" s="450">
        <f>Ca!C22</f>
        <v>40</v>
      </c>
      <c r="Q20" s="451">
        <f t="shared" si="34"/>
        <v>2.4444611352872312</v>
      </c>
      <c r="R20" s="447">
        <f t="shared" si="35"/>
        <v>204.70000000000002</v>
      </c>
      <c r="S20" s="452">
        <f t="shared" si="36"/>
        <v>191.86588856853356</v>
      </c>
      <c r="T20" s="452">
        <f t="shared" si="37"/>
        <v>207.14446113528726</v>
      </c>
      <c r="U20" s="452">
        <f t="shared" si="38"/>
        <v>-3.2363125022661885</v>
      </c>
      <c r="V20" s="452">
        <f t="shared" si="39"/>
        <v>-3.8291168582706545</v>
      </c>
      <c r="W20" s="446">
        <f t="shared" si="40"/>
        <v>11.203952281272871</v>
      </c>
      <c r="X20" s="453">
        <f t="shared" si="41"/>
        <v>253.50318471337579</v>
      </c>
      <c r="Y20" s="454">
        <f t="shared" ref="Y20:AA20" si="52">H20*$E20/1000</f>
        <v>15.691847133757962</v>
      </c>
      <c r="Z20" s="454">
        <f t="shared" si="52"/>
        <v>4.7912101910828024</v>
      </c>
      <c r="AA20" s="454">
        <f t="shared" si="52"/>
        <v>15.717197452229298</v>
      </c>
      <c r="AB20" s="454">
        <f t="shared" ref="AB20:AF20" si="53">L20*$E20/1000</f>
        <v>11.154140127388535</v>
      </c>
      <c r="AC20" s="454">
        <f t="shared" si="53"/>
        <v>11.661146496815286</v>
      </c>
      <c r="AD20" s="454">
        <f t="shared" si="53"/>
        <v>0.40560509554140128</v>
      </c>
      <c r="AE20" s="454">
        <f t="shared" si="53"/>
        <v>2.2815286624203823</v>
      </c>
      <c r="AF20" s="454">
        <f t="shared" si="53"/>
        <v>10.140127388535031</v>
      </c>
      <c r="AG20" s="455">
        <f t="shared" si="44"/>
        <v>0.57440996832889402</v>
      </c>
      <c r="AH20" s="456"/>
      <c r="AI20" s="432">
        <f t="shared" si="45"/>
        <v>396.56588856853358</v>
      </c>
      <c r="AJ20" s="181"/>
      <c r="AK20" s="181"/>
      <c r="AL20" s="181"/>
      <c r="AM20" s="181"/>
    </row>
    <row r="21" spans="1:39" ht="12.75" customHeight="1">
      <c r="A21" s="418">
        <v>18</v>
      </c>
      <c r="B21" s="433">
        <v>4</v>
      </c>
      <c r="C21" s="420">
        <v>19</v>
      </c>
      <c r="D21" s="446">
        <f>測定日数!C23</f>
        <v>27</v>
      </c>
      <c r="E21" s="447">
        <f>mm!C23</f>
        <v>190.48556430446195</v>
      </c>
      <c r="F21" s="448">
        <f>pH!C23</f>
        <v>5.2</v>
      </c>
      <c r="G21" s="448">
        <f>EC!C23</f>
        <v>1.52</v>
      </c>
      <c r="H21" s="449">
        <f>'SO4'!C23</f>
        <v>14.6</v>
      </c>
      <c r="I21" s="449">
        <f>'NO3'!C23</f>
        <v>18.399999999999999</v>
      </c>
      <c r="J21" s="449">
        <f>Cl!C23</f>
        <v>50</v>
      </c>
      <c r="K21" s="449">
        <f>H!C23</f>
        <v>6.3095734448019307</v>
      </c>
      <c r="L21" s="449">
        <f>'NH4'!C23</f>
        <v>29.4</v>
      </c>
      <c r="M21" s="449">
        <f>Na!C23</f>
        <v>37.200000000000003</v>
      </c>
      <c r="N21" s="449">
        <f>K!C23</f>
        <v>1.7</v>
      </c>
      <c r="O21" s="449">
        <f>Mg!C23</f>
        <v>4.5999999999999996</v>
      </c>
      <c r="P21" s="450">
        <f>Ca!C23</f>
        <v>8.1</v>
      </c>
      <c r="Q21" s="451">
        <f t="shared" si="34"/>
        <v>0.8778527726363321</v>
      </c>
      <c r="R21" s="447">
        <f t="shared" si="35"/>
        <v>97.6</v>
      </c>
      <c r="S21" s="452">
        <f t="shared" si="36"/>
        <v>100.00957344480192</v>
      </c>
      <c r="T21" s="452">
        <f t="shared" si="37"/>
        <v>98.477852772636325</v>
      </c>
      <c r="U21" s="452">
        <f t="shared" si="38"/>
        <v>1.2193606831882491</v>
      </c>
      <c r="V21" s="452">
        <f t="shared" si="39"/>
        <v>0.77169657612851872</v>
      </c>
      <c r="W21" s="446">
        <f t="shared" si="40"/>
        <v>0.26818617519365845</v>
      </c>
      <c r="X21" s="453">
        <f t="shared" si="41"/>
        <v>190.48556430446195</v>
      </c>
      <c r="Y21" s="454">
        <f t="shared" ref="Y21:AA21" si="54">H21*$E21/1000</f>
        <v>2.7810892388451443</v>
      </c>
      <c r="Z21" s="454">
        <f t="shared" si="54"/>
        <v>3.5049343832020994</v>
      </c>
      <c r="AA21" s="454">
        <f t="shared" si="54"/>
        <v>9.5242782152230969</v>
      </c>
      <c r="AB21" s="454">
        <f t="shared" ref="AB21:AF21" si="55">L21*$E21/1000</f>
        <v>5.6002755905511812</v>
      </c>
      <c r="AC21" s="454">
        <f t="shared" si="55"/>
        <v>7.086062992125985</v>
      </c>
      <c r="AD21" s="454">
        <f t="shared" si="55"/>
        <v>0.32382545931758527</v>
      </c>
      <c r="AE21" s="454">
        <f t="shared" si="55"/>
        <v>0.87623359580052484</v>
      </c>
      <c r="AF21" s="454">
        <f t="shared" si="55"/>
        <v>1.5429330708661417</v>
      </c>
      <c r="AG21" s="455">
        <f t="shared" si="44"/>
        <v>1.2018826581535436</v>
      </c>
      <c r="AH21" s="456"/>
      <c r="AI21" s="432">
        <f t="shared" si="45"/>
        <v>197.60957344480192</v>
      </c>
      <c r="AJ21" s="181"/>
      <c r="AK21" s="181"/>
      <c r="AL21" s="181"/>
      <c r="AM21" s="181"/>
    </row>
    <row r="22" spans="1:39" ht="12.75" customHeight="1">
      <c r="A22" s="418">
        <v>19</v>
      </c>
      <c r="B22" s="433">
        <v>4</v>
      </c>
      <c r="C22" s="420">
        <v>20</v>
      </c>
      <c r="D22" s="446">
        <f>測定日数!C24</f>
        <v>28</v>
      </c>
      <c r="E22" s="447">
        <f>mm!C24</f>
        <v>294.26751592356686</v>
      </c>
      <c r="F22" s="448">
        <f>pH!C24</f>
        <v>4.9000000000000004</v>
      </c>
      <c r="G22" s="448">
        <f>EC!C24</f>
        <v>1.65</v>
      </c>
      <c r="H22" s="449">
        <f>'SO4'!C24</f>
        <v>14.4</v>
      </c>
      <c r="I22" s="449">
        <f>'NO3'!C24</f>
        <v>19.600000000000001</v>
      </c>
      <c r="J22" s="449">
        <f>Cl!C24</f>
        <v>35.799999999999997</v>
      </c>
      <c r="K22" s="449">
        <f>H!C24</f>
        <v>12.589254117941662</v>
      </c>
      <c r="L22" s="449">
        <f>'NH4'!C24</f>
        <v>34.5</v>
      </c>
      <c r="M22" s="449">
        <f>Na!C24</f>
        <v>21.4</v>
      </c>
      <c r="N22" s="449">
        <f>K!C24</f>
        <v>0.6</v>
      </c>
      <c r="O22" s="449">
        <f>Mg!C24</f>
        <v>2.9</v>
      </c>
      <c r="P22" s="450">
        <f>Ca!C24</f>
        <v>3.2</v>
      </c>
      <c r="Q22" s="451">
        <f t="shared" si="34"/>
        <v>0.43996860264963428</v>
      </c>
      <c r="R22" s="447">
        <f t="shared" si="35"/>
        <v>84.2</v>
      </c>
      <c r="S22" s="452">
        <f t="shared" si="36"/>
        <v>81.289254117941681</v>
      </c>
      <c r="T22" s="452">
        <f t="shared" si="37"/>
        <v>84.639968602649631</v>
      </c>
      <c r="U22" s="452">
        <f t="shared" si="38"/>
        <v>-1.7588730443995337</v>
      </c>
      <c r="V22" s="452">
        <f t="shared" si="39"/>
        <v>-2.019363696020096</v>
      </c>
      <c r="W22" s="446">
        <f t="shared" si="40"/>
        <v>-4.1559743554626678</v>
      </c>
      <c r="X22" s="453">
        <f t="shared" si="41"/>
        <v>294.26751592356686</v>
      </c>
      <c r="Y22" s="454">
        <f t="shared" ref="Y22:AA22" si="56">H22*$E22/1000</f>
        <v>4.2374522292993637</v>
      </c>
      <c r="Z22" s="454">
        <f t="shared" si="56"/>
        <v>5.7676433121019111</v>
      </c>
      <c r="AA22" s="454">
        <f t="shared" si="56"/>
        <v>10.534777070063692</v>
      </c>
      <c r="AB22" s="454">
        <f t="shared" ref="AB22:AF22" si="57">L22*$E22/1000</f>
        <v>10.152229299363055</v>
      </c>
      <c r="AC22" s="454">
        <f t="shared" si="57"/>
        <v>6.2973248407643307</v>
      </c>
      <c r="AD22" s="454">
        <f t="shared" si="57"/>
        <v>0.1765605095541401</v>
      </c>
      <c r="AE22" s="454">
        <f t="shared" si="57"/>
        <v>0.85337579617834391</v>
      </c>
      <c r="AF22" s="454">
        <f t="shared" si="57"/>
        <v>0.94165605095541405</v>
      </c>
      <c r="AG22" s="455">
        <f t="shared" si="44"/>
        <v>3.7046085366172279</v>
      </c>
      <c r="AH22" s="456"/>
      <c r="AI22" s="432">
        <f t="shared" si="45"/>
        <v>165.4892541179417</v>
      </c>
      <c r="AJ22" s="181"/>
      <c r="AK22" s="181"/>
      <c r="AL22" s="181"/>
      <c r="AM22" s="181"/>
    </row>
    <row r="23" spans="1:39" ht="12.75" customHeight="1">
      <c r="A23" s="418">
        <v>20</v>
      </c>
      <c r="B23" s="433">
        <v>4</v>
      </c>
      <c r="C23" s="420">
        <v>21</v>
      </c>
      <c r="D23" s="446">
        <f>測定日数!C25</f>
        <v>28</v>
      </c>
      <c r="E23" s="447">
        <f>mm!C25</f>
        <v>147.92719919110212</v>
      </c>
      <c r="F23" s="448">
        <f>pH!C25</f>
        <v>5.3757438378152598</v>
      </c>
      <c r="G23" s="448">
        <f>EC!C25</f>
        <v>0.85357006151742998</v>
      </c>
      <c r="H23" s="449">
        <f>'SO4'!C25</f>
        <v>8.4947741523072597</v>
      </c>
      <c r="I23" s="449">
        <f>'NO3'!C25</f>
        <v>16.109814080274756</v>
      </c>
      <c r="J23" s="449">
        <f>Cl!C25</f>
        <v>24.684765996836681</v>
      </c>
      <c r="K23" s="449">
        <f>H!C25</f>
        <v>4.2097486097217676</v>
      </c>
      <c r="L23" s="449">
        <f>'NH4'!C25</f>
        <v>0.65232961494337505</v>
      </c>
      <c r="M23" s="449">
        <f>Na!C25</f>
        <v>19.792035938897417</v>
      </c>
      <c r="N23" s="449">
        <f>K!C25</f>
        <v>0.93349039990542726</v>
      </c>
      <c r="O23" s="449">
        <f>Mg!C25</f>
        <v>2.7242931063890583</v>
      </c>
      <c r="P23" s="450">
        <f>Ca!C25</f>
        <v>6.7577592593350557</v>
      </c>
      <c r="Q23" s="451">
        <f t="shared" si="34"/>
        <v>1.3157262003438315</v>
      </c>
      <c r="R23" s="447">
        <f t="shared" si="35"/>
        <v>57.784128381725957</v>
      </c>
      <c r="S23" s="452">
        <f t="shared" si="36"/>
        <v>44.551709294916208</v>
      </c>
      <c r="T23" s="452">
        <f t="shared" si="37"/>
        <v>59.099854582069788</v>
      </c>
      <c r="U23" s="452">
        <f t="shared" si="38"/>
        <v>-12.930386252977344</v>
      </c>
      <c r="V23" s="452">
        <f t="shared" si="39"/>
        <v>-14.03562545801949</v>
      </c>
      <c r="W23" s="446">
        <f t="shared" si="40"/>
        <v>-2.7834872574927396</v>
      </c>
      <c r="X23" s="453">
        <f t="shared" si="41"/>
        <v>147.92719919110212</v>
      </c>
      <c r="Y23" s="454">
        <f t="shared" ref="Y23:AA23" si="58">H23*$E23/1000</f>
        <v>1.2566081481117817</v>
      </c>
      <c r="Z23" s="454">
        <f t="shared" si="58"/>
        <v>2.3830796763844253</v>
      </c>
      <c r="AA23" s="454">
        <f t="shared" si="58"/>
        <v>3.6515482965998043</v>
      </c>
      <c r="AB23" s="454">
        <f t="shared" ref="AB23:AF23" si="59">L23*$E23/1000</f>
        <v>9.6497292887983588E-2</v>
      </c>
      <c r="AC23" s="454">
        <f t="shared" si="59"/>
        <v>2.9277804427307301</v>
      </c>
      <c r="AD23" s="454">
        <f t="shared" si="59"/>
        <v>0.13808862032979172</v>
      </c>
      <c r="AE23" s="454">
        <f t="shared" si="59"/>
        <v>0.4029970490037606</v>
      </c>
      <c r="AF23" s="454">
        <f t="shared" si="59"/>
        <v>0.99965640004117151</v>
      </c>
      <c r="AG23" s="455">
        <f t="shared" si="44"/>
        <v>0.62273632113477706</v>
      </c>
      <c r="AH23" s="456"/>
      <c r="AI23" s="432">
        <f t="shared" si="45"/>
        <v>102.33583767664217</v>
      </c>
      <c r="AJ23" s="181"/>
      <c r="AK23" s="181"/>
      <c r="AL23" s="181"/>
      <c r="AM23" s="181"/>
    </row>
    <row r="24" spans="1:39" ht="12.75" customHeight="1">
      <c r="A24" s="418">
        <v>21</v>
      </c>
      <c r="B24" s="433">
        <v>4</v>
      </c>
      <c r="C24" s="420">
        <v>22</v>
      </c>
      <c r="D24" s="446">
        <f>測定日数!C26</f>
        <v>38</v>
      </c>
      <c r="E24" s="447">
        <f>mm!C26</f>
        <v>101.2</v>
      </c>
      <c r="F24" s="448">
        <f>pH!C26</f>
        <v>5.1100000000000003</v>
      </c>
      <c r="G24" s="448">
        <f>EC!C26</f>
        <v>1.66</v>
      </c>
      <c r="H24" s="449">
        <f>'SO4'!C26</f>
        <v>18.079999999999998</v>
      </c>
      <c r="I24" s="449">
        <f>'NO3'!C26</f>
        <v>18.920000000000002</v>
      </c>
      <c r="J24" s="449">
        <f>Cl!C26</f>
        <v>48.72</v>
      </c>
      <c r="K24" s="449">
        <f>H!C26</f>
        <v>7.7624711662869137</v>
      </c>
      <c r="L24" s="449">
        <f>'NH4'!C26</f>
        <v>24.69</v>
      </c>
      <c r="M24" s="449">
        <f>Na!C26</f>
        <v>42.01</v>
      </c>
      <c r="N24" s="449">
        <f>K!C26</f>
        <v>2.06</v>
      </c>
      <c r="O24" s="449">
        <f>Mg!C26</f>
        <v>5.83</v>
      </c>
      <c r="P24" s="450">
        <f>Ca!C26</f>
        <v>12.805</v>
      </c>
      <c r="Q24" s="451">
        <f t="shared" si="34"/>
        <v>0.71354552229807566</v>
      </c>
      <c r="R24" s="447">
        <f t="shared" si="35"/>
        <v>103.8</v>
      </c>
      <c r="S24" s="452">
        <f t="shared" si="36"/>
        <v>113.7924711662869</v>
      </c>
      <c r="T24" s="452">
        <f t="shared" si="37"/>
        <v>104.51354552229807</v>
      </c>
      <c r="U24" s="452">
        <f t="shared" si="38"/>
        <v>4.5922871838017469</v>
      </c>
      <c r="V24" s="452">
        <f t="shared" si="39"/>
        <v>4.2504213968712001</v>
      </c>
      <c r="W24" s="446">
        <f t="shared" si="40"/>
        <v>0.89917334194392606</v>
      </c>
      <c r="X24" s="453">
        <f t="shared" si="41"/>
        <v>101.2</v>
      </c>
      <c r="Y24" s="454">
        <f t="shared" ref="Y24:AA24" si="60">H24*$E24/1000</f>
        <v>1.829696</v>
      </c>
      <c r="Z24" s="454">
        <f t="shared" si="60"/>
        <v>1.9147040000000002</v>
      </c>
      <c r="AA24" s="454">
        <f t="shared" si="60"/>
        <v>4.9304639999999997</v>
      </c>
      <c r="AB24" s="454">
        <f t="shared" ref="AB24:AF24" si="61">L24*$E24/1000</f>
        <v>2.4986280000000001</v>
      </c>
      <c r="AC24" s="454">
        <f t="shared" si="61"/>
        <v>4.2514120000000002</v>
      </c>
      <c r="AD24" s="454">
        <f t="shared" si="61"/>
        <v>0.20847200000000002</v>
      </c>
      <c r="AE24" s="454">
        <f t="shared" si="61"/>
        <v>0.58999599999999996</v>
      </c>
      <c r="AF24" s="454">
        <f t="shared" si="61"/>
        <v>1.295866</v>
      </c>
      <c r="AG24" s="455">
        <f t="shared" si="44"/>
        <v>0.78556208202823563</v>
      </c>
      <c r="AH24" s="456"/>
      <c r="AI24" s="432">
        <f t="shared" si="45"/>
        <v>217.59247116628688</v>
      </c>
      <c r="AJ24" s="181"/>
      <c r="AK24" s="181"/>
      <c r="AL24" s="181"/>
      <c r="AM24" s="181"/>
    </row>
    <row r="25" spans="1:39" ht="12.75" customHeight="1">
      <c r="A25" s="418">
        <v>22</v>
      </c>
      <c r="B25" s="433">
        <v>4</v>
      </c>
      <c r="C25" s="420">
        <v>23</v>
      </c>
      <c r="D25" s="446">
        <f>測定日数!C27</f>
        <v>38</v>
      </c>
      <c r="E25" s="447">
        <f>mm!C27</f>
        <v>219.19159770846593</v>
      </c>
      <c r="F25" s="448">
        <f>pH!C27</f>
        <v>4.99</v>
      </c>
      <c r="G25" s="448">
        <f>EC!C27</f>
        <v>2.2000000000000002</v>
      </c>
      <c r="H25" s="449">
        <f>'SO4'!C27</f>
        <v>19.399999999999999</v>
      </c>
      <c r="I25" s="449">
        <f>'NO3'!C27</f>
        <v>19.8</v>
      </c>
      <c r="J25" s="449">
        <f>Cl!C27</f>
        <v>82.1</v>
      </c>
      <c r="K25" s="449">
        <f>H!C27</f>
        <v>10.232929922807537</v>
      </c>
      <c r="L25" s="449">
        <f>'NH4'!C27</f>
        <v>21.1</v>
      </c>
      <c r="M25" s="449">
        <f>Na!C27</f>
        <v>76.599999999999994</v>
      </c>
      <c r="N25" s="449">
        <f>K!C27</f>
        <v>2.2999999999999998</v>
      </c>
      <c r="O25" s="449">
        <f>Mg!C27</f>
        <v>9.1</v>
      </c>
      <c r="P25" s="450">
        <f>Ca!C27</f>
        <v>8.6999999999999993</v>
      </c>
      <c r="Q25" s="451">
        <f t="shared" si="34"/>
        <v>0.54127963197780649</v>
      </c>
      <c r="R25" s="447">
        <f t="shared" si="35"/>
        <v>140.69999999999999</v>
      </c>
      <c r="S25" s="452">
        <f t="shared" si="36"/>
        <v>145.83292992280749</v>
      </c>
      <c r="T25" s="452">
        <f t="shared" si="37"/>
        <v>141.24127963197779</v>
      </c>
      <c r="U25" s="452">
        <f t="shared" si="38"/>
        <v>1.7913926766428996</v>
      </c>
      <c r="V25" s="452">
        <f t="shared" si="39"/>
        <v>1.5994645767555211</v>
      </c>
      <c r="W25" s="446">
        <f t="shared" si="40"/>
        <v>-0.15814608419728812</v>
      </c>
      <c r="X25" s="453">
        <f t="shared" si="41"/>
        <v>219.19159770846593</v>
      </c>
      <c r="Y25" s="454">
        <f t="shared" ref="Y25:AA25" si="62">H25*$E25/1000</f>
        <v>4.2523169955442395</v>
      </c>
      <c r="Z25" s="454">
        <f t="shared" si="62"/>
        <v>4.3399936346276258</v>
      </c>
      <c r="AA25" s="454">
        <f t="shared" si="62"/>
        <v>17.995630171865049</v>
      </c>
      <c r="AB25" s="454">
        <f t="shared" ref="AB25:AF25" si="63">L25*$E25/1000</f>
        <v>4.6249427116486315</v>
      </c>
      <c r="AC25" s="454">
        <f t="shared" si="63"/>
        <v>16.790076384468488</v>
      </c>
      <c r="AD25" s="454">
        <f t="shared" si="63"/>
        <v>0.50414067472947155</v>
      </c>
      <c r="AE25" s="454">
        <f t="shared" si="63"/>
        <v>1.9946435391470401</v>
      </c>
      <c r="AF25" s="454">
        <f t="shared" si="63"/>
        <v>1.9069669000636533</v>
      </c>
      <c r="AG25" s="455">
        <f t="shared" si="44"/>
        <v>2.2429722590189529</v>
      </c>
      <c r="AH25" s="456"/>
      <c r="AI25" s="432">
        <f t="shared" si="45"/>
        <v>286.53292992280751</v>
      </c>
      <c r="AJ25" s="181"/>
      <c r="AK25" s="181"/>
      <c r="AL25" s="181"/>
      <c r="AM25" s="181"/>
    </row>
    <row r="26" spans="1:39" ht="12.75" customHeight="1">
      <c r="A26" s="418">
        <v>23</v>
      </c>
      <c r="B26" s="433">
        <v>4</v>
      </c>
      <c r="C26" s="420">
        <v>24</v>
      </c>
      <c r="D26" s="446">
        <f>測定日数!C28</f>
        <v>38</v>
      </c>
      <c r="E26" s="447">
        <f>mm!C28</f>
        <v>234.21387651177596</v>
      </c>
      <c r="F26" s="448">
        <f>pH!C28</f>
        <v>5.07</v>
      </c>
      <c r="G26" s="448">
        <f>EC!C28</f>
        <v>1.88</v>
      </c>
      <c r="H26" s="449">
        <f>'SO4'!C28</f>
        <v>18.100000000000001</v>
      </c>
      <c r="I26" s="449">
        <f>'NO3'!C28</f>
        <v>16.600000000000001</v>
      </c>
      <c r="J26" s="449">
        <f>Cl!C28</f>
        <v>69.7</v>
      </c>
      <c r="K26" s="449">
        <f>H!C28</f>
        <v>8.511380382023761</v>
      </c>
      <c r="L26" s="449">
        <f>'NH4'!C28</f>
        <v>18.8</v>
      </c>
      <c r="M26" s="449">
        <f>Na!C28</f>
        <v>70.5</v>
      </c>
      <c r="N26" s="449">
        <f>K!C28</f>
        <v>4.3</v>
      </c>
      <c r="O26" s="449">
        <f>Mg!C28</f>
        <v>7.4</v>
      </c>
      <c r="P26" s="450">
        <f>Ca!C28</f>
        <v>8.6999999999999993</v>
      </c>
      <c r="Q26" s="451">
        <f t="shared" si="34"/>
        <v>0.65076125070971902</v>
      </c>
      <c r="R26" s="447">
        <f t="shared" si="35"/>
        <v>122.5</v>
      </c>
      <c r="S26" s="452">
        <f t="shared" si="36"/>
        <v>134.31138038202377</v>
      </c>
      <c r="T26" s="452">
        <f t="shared" si="37"/>
        <v>123.15076125070973</v>
      </c>
      <c r="U26" s="452">
        <f t="shared" si="38"/>
        <v>4.5992433685974374</v>
      </c>
      <c r="V26" s="452">
        <f t="shared" si="39"/>
        <v>4.3348583448181355</v>
      </c>
      <c r="W26" s="446">
        <f t="shared" si="40"/>
        <v>1.665153437045829</v>
      </c>
      <c r="X26" s="453">
        <f t="shared" si="41"/>
        <v>234.21387651177596</v>
      </c>
      <c r="Y26" s="454">
        <f t="shared" ref="Y26:AA26" si="64">H26*$E26/1000</f>
        <v>4.2392711648631458</v>
      </c>
      <c r="Z26" s="454">
        <f t="shared" si="64"/>
        <v>3.8879503500954815</v>
      </c>
      <c r="AA26" s="454">
        <f t="shared" si="64"/>
        <v>16.324707192870786</v>
      </c>
      <c r="AB26" s="454">
        <f t="shared" ref="AB26:AF26" si="65">L26*$E26/1000</f>
        <v>4.4032208784213882</v>
      </c>
      <c r="AC26" s="454">
        <f t="shared" si="65"/>
        <v>16.512078294080204</v>
      </c>
      <c r="AD26" s="454">
        <f t="shared" si="65"/>
        <v>1.0071196690006365</v>
      </c>
      <c r="AE26" s="454">
        <f t="shared" si="65"/>
        <v>1.7331826861871422</v>
      </c>
      <c r="AF26" s="454">
        <f t="shared" si="65"/>
        <v>2.0376607256524508</v>
      </c>
      <c r="AG26" s="455">
        <f t="shared" si="44"/>
        <v>1.9934833937400656</v>
      </c>
      <c r="AH26" s="456"/>
      <c r="AI26" s="432">
        <f t="shared" si="45"/>
        <v>256.8113803820238</v>
      </c>
      <c r="AJ26" s="181"/>
      <c r="AK26" s="181"/>
      <c r="AL26" s="181"/>
      <c r="AM26" s="181"/>
    </row>
    <row r="27" spans="1:39" ht="12.75" customHeight="1">
      <c r="A27" s="418">
        <v>24</v>
      </c>
      <c r="B27" s="433">
        <v>4</v>
      </c>
      <c r="C27" s="420">
        <v>25</v>
      </c>
      <c r="D27" s="446">
        <f>測定日数!C29</f>
        <v>38</v>
      </c>
      <c r="E27" s="447">
        <f>mm!C29</f>
        <v>156.36942675159236</v>
      </c>
      <c r="F27" s="448">
        <f>pH!C29</f>
        <v>4.92</v>
      </c>
      <c r="G27" s="448">
        <f>EC!C29</f>
        <v>2.41</v>
      </c>
      <c r="H27" s="449">
        <f>'SO4'!C29</f>
        <v>47.8</v>
      </c>
      <c r="I27" s="449">
        <f>'NO3'!C29</f>
        <v>22</v>
      </c>
      <c r="J27" s="449">
        <f>Cl!C29</f>
        <v>91</v>
      </c>
      <c r="K27" s="449">
        <f>H!C29</f>
        <v>12.022644346174133</v>
      </c>
      <c r="L27" s="449">
        <f>'NH4'!C29</f>
        <v>27.1</v>
      </c>
      <c r="M27" s="449">
        <f>Na!C29</f>
        <v>79.900000000000006</v>
      </c>
      <c r="N27" s="449">
        <f>K!C29</f>
        <v>2.8</v>
      </c>
      <c r="O27" s="449">
        <f>Mg!C29</f>
        <v>21.9</v>
      </c>
      <c r="P27" s="450">
        <f>Ca!C29</f>
        <v>83.7</v>
      </c>
      <c r="Q27" s="451">
        <f t="shared" si="34"/>
        <v>0.46070368408049417</v>
      </c>
      <c r="R27" s="447">
        <f t="shared" si="35"/>
        <v>208.60000000000002</v>
      </c>
      <c r="S27" s="452">
        <f t="shared" si="36"/>
        <v>333.02264434617416</v>
      </c>
      <c r="T27" s="452">
        <f t="shared" si="37"/>
        <v>209.06070368408052</v>
      </c>
      <c r="U27" s="452">
        <f t="shared" si="38"/>
        <v>22.97220133703463</v>
      </c>
      <c r="V27" s="452">
        <f t="shared" si="39"/>
        <v>22.867690201613623</v>
      </c>
      <c r="W27" s="446">
        <f t="shared" si="40"/>
        <v>23.509448371308093</v>
      </c>
      <c r="X27" s="453">
        <f t="shared" si="41"/>
        <v>156.36942675159236</v>
      </c>
      <c r="Y27" s="454">
        <f t="shared" ref="Y27:AA27" si="66">H27*$E27/1000</f>
        <v>7.4744585987261143</v>
      </c>
      <c r="Z27" s="454">
        <f t="shared" si="66"/>
        <v>3.4401273885350321</v>
      </c>
      <c r="AA27" s="454">
        <f t="shared" si="66"/>
        <v>14.229617834394904</v>
      </c>
      <c r="AB27" s="454">
        <f t="shared" ref="AB27:AF27" si="67">L27*$E27/1000</f>
        <v>4.2376114649681531</v>
      </c>
      <c r="AC27" s="454">
        <f t="shared" si="67"/>
        <v>12.49391719745223</v>
      </c>
      <c r="AD27" s="454">
        <f t="shared" si="67"/>
        <v>0.43783439490445858</v>
      </c>
      <c r="AE27" s="454">
        <f t="shared" si="67"/>
        <v>3.4244904458598726</v>
      </c>
      <c r="AF27" s="454">
        <f t="shared" si="67"/>
        <v>13.08812101910828</v>
      </c>
      <c r="AG27" s="455">
        <f t="shared" si="44"/>
        <v>1.8799740044495219</v>
      </c>
      <c r="AH27" s="456"/>
      <c r="AI27" s="432">
        <f t="shared" si="45"/>
        <v>541.62264434617418</v>
      </c>
      <c r="AJ27" s="181"/>
      <c r="AK27" s="181"/>
      <c r="AL27" s="181"/>
      <c r="AM27" s="181"/>
    </row>
    <row r="28" spans="1:39" ht="12.75" customHeight="1">
      <c r="A28" s="418">
        <v>25</v>
      </c>
      <c r="B28" s="433">
        <v>4</v>
      </c>
      <c r="C28" s="420">
        <v>26</v>
      </c>
      <c r="D28" s="446"/>
      <c r="E28" s="447"/>
      <c r="F28" s="448"/>
      <c r="G28" s="448"/>
      <c r="H28" s="449"/>
      <c r="I28" s="449"/>
      <c r="J28" s="449"/>
      <c r="K28" s="449"/>
      <c r="L28" s="449"/>
      <c r="M28" s="449"/>
      <c r="N28" s="449"/>
      <c r="O28" s="449"/>
      <c r="P28" s="450"/>
      <c r="Q28" s="451"/>
      <c r="R28" s="447"/>
      <c r="S28" s="452"/>
      <c r="T28" s="452"/>
      <c r="U28" s="452"/>
      <c r="V28" s="452"/>
      <c r="W28" s="446"/>
      <c r="X28" s="453"/>
      <c r="Y28" s="454"/>
      <c r="Z28" s="454"/>
      <c r="AA28" s="454"/>
      <c r="AB28" s="454"/>
      <c r="AC28" s="454"/>
      <c r="AD28" s="454"/>
      <c r="AE28" s="454"/>
      <c r="AF28" s="454"/>
      <c r="AG28" s="455"/>
      <c r="AH28" s="456"/>
      <c r="AI28" s="432"/>
      <c r="AJ28" s="181"/>
      <c r="AK28" s="181"/>
      <c r="AL28" s="181"/>
      <c r="AM28" s="181"/>
    </row>
    <row r="29" spans="1:39" ht="12.75" customHeight="1">
      <c r="A29" s="418">
        <v>26</v>
      </c>
      <c r="B29" s="433">
        <v>4</v>
      </c>
      <c r="C29" s="420">
        <v>27</v>
      </c>
      <c r="D29" s="446">
        <f>測定日数!C31</f>
        <v>38</v>
      </c>
      <c r="E29" s="447">
        <f>mm!C31</f>
        <v>279.61783439490443</v>
      </c>
      <c r="F29" s="448">
        <f>pH!C31</f>
        <v>5.52</v>
      </c>
      <c r="G29" s="448">
        <f>EC!C31</f>
        <v>0.74</v>
      </c>
      <c r="H29" s="449">
        <f>'SO4'!C31</f>
        <v>6.5</v>
      </c>
      <c r="I29" s="449">
        <f>'NO3'!C31</f>
        <v>8.6</v>
      </c>
      <c r="J29" s="449">
        <f>Cl!C31</f>
        <v>23.5</v>
      </c>
      <c r="K29" s="449">
        <f>H!C31</f>
        <v>3.0199517204020196</v>
      </c>
      <c r="L29" s="449">
        <f>'NH4'!C31</f>
        <v>11.1</v>
      </c>
      <c r="M29" s="449">
        <f>Na!C31</f>
        <v>21.1</v>
      </c>
      <c r="N29" s="449">
        <f>K!C31</f>
        <v>1.6</v>
      </c>
      <c r="O29" s="449">
        <f>Mg!C31</f>
        <v>2.6</v>
      </c>
      <c r="P29" s="450">
        <f>Ca!C31</f>
        <v>6.2</v>
      </c>
      <c r="Q29" s="451">
        <f t="shared" ref="Q29:Q30" si="68">1.24*10^(F29-5.35)</f>
        <v>1.8340944013285769</v>
      </c>
      <c r="R29" s="447">
        <f t="shared" ref="R29:R30" si="69">SUM(H29:J29)+H29</f>
        <v>45.1</v>
      </c>
      <c r="S29" s="452">
        <f t="shared" ref="S29:S30" si="70">SUM(K29:P29)+O29+P29</f>
        <v>54.419951720402032</v>
      </c>
      <c r="T29" s="452">
        <f t="shared" ref="T29:T30" si="71">SUM(H29:J29,Q29)+H29</f>
        <v>46.934094401328579</v>
      </c>
      <c r="U29" s="452">
        <f t="shared" ref="U29:U30" si="72">(S29-R29)/(R29+S29)*100</f>
        <v>9.364907799177919</v>
      </c>
      <c r="V29" s="452">
        <f t="shared" ref="V29:V30" si="73">(S29-T29)/(S29+T29)*100</f>
        <v>7.3858495102234132</v>
      </c>
      <c r="W29" s="446">
        <f t="shared" ref="W29:W30" si="74">100*((349.7*10^(2-F29)+(80*2*H29+71.5*I29+76.3*J29+73.5*L29+50.1*M29+73.5*N29+59.8*2*P29+53.3*2*O29)/10000)-G29)/((349.7*10^(2-F29)+(80*2*H29+71.5*I29+76.3*J29+73.5*L29+50.1*M29+73.5*N29+59.8*2*P29+53.3*2*O29)/10000)+G29)</f>
        <v>0.75950571889322016</v>
      </c>
      <c r="X29" s="453">
        <f t="shared" ref="X29:X30" si="75">E29</f>
        <v>279.61783439490443</v>
      </c>
      <c r="Y29" s="454">
        <f t="shared" ref="Y29:AA29" si="76">H29*$E29/1000</f>
        <v>1.817515923566879</v>
      </c>
      <c r="Z29" s="454">
        <f t="shared" si="76"/>
        <v>2.4047133757961778</v>
      </c>
      <c r="AA29" s="454">
        <f t="shared" si="76"/>
        <v>6.5710191082802538</v>
      </c>
      <c r="AB29" s="454">
        <f t="shared" ref="AB29:AF29" si="77">L29*$E29/1000</f>
        <v>3.103757961783439</v>
      </c>
      <c r="AC29" s="454">
        <f t="shared" si="77"/>
        <v>5.8999363057324832</v>
      </c>
      <c r="AD29" s="454">
        <f t="shared" si="77"/>
        <v>0.44738853503184717</v>
      </c>
      <c r="AE29" s="454">
        <f t="shared" si="77"/>
        <v>0.72700636942675156</v>
      </c>
      <c r="AF29" s="454">
        <f t="shared" si="77"/>
        <v>1.7336305732484074</v>
      </c>
      <c r="AG29" s="455">
        <f t="shared" ref="AG29:AG30" si="78">K29*$E29/1000</f>
        <v>0.84443236003597877</v>
      </c>
      <c r="AH29" s="456"/>
      <c r="AI29" s="432">
        <f t="shared" ref="AI29:AI30" si="79">R29+S29</f>
        <v>99.519951720402034</v>
      </c>
      <c r="AJ29" s="181"/>
      <c r="AK29" s="181"/>
      <c r="AL29" s="181"/>
      <c r="AM29" s="181"/>
    </row>
    <row r="30" spans="1:39" ht="12.75" customHeight="1">
      <c r="A30" s="418">
        <v>27</v>
      </c>
      <c r="B30" s="433">
        <v>4</v>
      </c>
      <c r="C30" s="420">
        <v>28</v>
      </c>
      <c r="D30" s="446">
        <f>測定日数!C32</f>
        <v>38</v>
      </c>
      <c r="E30" s="447">
        <f>mm!C32</f>
        <v>239.171974522293</v>
      </c>
      <c r="F30" s="448">
        <f>pH!C32</f>
        <v>5.89</v>
      </c>
      <c r="G30" s="448">
        <f>EC!C32</f>
        <v>1.87</v>
      </c>
      <c r="H30" s="449">
        <f>'SO4'!C32</f>
        <v>8.8486362689985416</v>
      </c>
      <c r="I30" s="449">
        <f>'NO3'!C32</f>
        <v>19.351717464925013</v>
      </c>
      <c r="J30" s="449">
        <f>Cl!C32</f>
        <v>33.850493653032437</v>
      </c>
      <c r="K30" s="449">
        <f>H!C32</f>
        <v>1.2882495516931349</v>
      </c>
      <c r="L30" s="449">
        <f>'NH4'!C32</f>
        <v>72.062084257206209</v>
      </c>
      <c r="M30" s="449">
        <f>Na!C32</f>
        <v>26.121027427078797</v>
      </c>
      <c r="N30" s="449">
        <f>K!C32</f>
        <v>2.5575447570332481</v>
      </c>
      <c r="O30" s="449">
        <f>Mg!C32</f>
        <v>8.2304526748971192</v>
      </c>
      <c r="P30" s="450">
        <f>Ca!C32</f>
        <v>14.970059880239521</v>
      </c>
      <c r="Q30" s="451">
        <f t="shared" si="68"/>
        <v>4.2995369456113934</v>
      </c>
      <c r="R30" s="447">
        <f t="shared" si="69"/>
        <v>70.89948365595454</v>
      </c>
      <c r="S30" s="452">
        <f t="shared" si="70"/>
        <v>148.42993110328467</v>
      </c>
      <c r="T30" s="452">
        <f t="shared" si="71"/>
        <v>75.199020601565934</v>
      </c>
      <c r="U30" s="452">
        <f t="shared" si="72"/>
        <v>35.348859856502294</v>
      </c>
      <c r="V30" s="452">
        <f t="shared" si="73"/>
        <v>32.746614400075607</v>
      </c>
      <c r="W30" s="446">
        <f t="shared" si="74"/>
        <v>-10.020338362340667</v>
      </c>
      <c r="X30" s="453">
        <f t="shared" si="75"/>
        <v>239.171974522293</v>
      </c>
      <c r="Y30" s="454">
        <f t="shared" ref="Y30:AA30" si="80">H30*$E30/1000</f>
        <v>2.1163458082859572</v>
      </c>
      <c r="Z30" s="454">
        <f t="shared" si="80"/>
        <v>4.6283884764836571</v>
      </c>
      <c r="AA30" s="454">
        <f t="shared" si="80"/>
        <v>8.0960894055501154</v>
      </c>
      <c r="AB30" s="454">
        <f t="shared" ref="AB30:AF30" si="81">L30*$E30/1000</f>
        <v>17.235230979987854</v>
      </c>
      <c r="AC30" s="454">
        <f t="shared" si="81"/>
        <v>6.2474177062854066</v>
      </c>
      <c r="AD30" s="454">
        <f t="shared" si="81"/>
        <v>0.61169302946878013</v>
      </c>
      <c r="AE30" s="454">
        <f t="shared" si="81"/>
        <v>1.9684936174674321</v>
      </c>
      <c r="AF30" s="454">
        <f t="shared" si="81"/>
        <v>3.5804187802738476</v>
      </c>
      <c r="AG30" s="455">
        <f t="shared" si="78"/>
        <v>0.30811318895590584</v>
      </c>
      <c r="AH30" s="456"/>
      <c r="AI30" s="432">
        <f t="shared" si="79"/>
        <v>219.32941475923923</v>
      </c>
      <c r="AJ30" s="181"/>
      <c r="AK30" s="181"/>
      <c r="AL30" s="181"/>
      <c r="AM30" s="181"/>
    </row>
    <row r="31" spans="1:39" ht="12.75" customHeight="1">
      <c r="A31" s="418">
        <v>28</v>
      </c>
      <c r="B31" s="433">
        <v>4</v>
      </c>
      <c r="C31" s="420">
        <v>29</v>
      </c>
      <c r="D31" s="446"/>
      <c r="E31" s="447"/>
      <c r="F31" s="448"/>
      <c r="G31" s="448"/>
      <c r="H31" s="449"/>
      <c r="I31" s="449"/>
      <c r="J31" s="449"/>
      <c r="K31" s="449"/>
      <c r="L31" s="449"/>
      <c r="M31" s="449"/>
      <c r="N31" s="449"/>
      <c r="O31" s="449"/>
      <c r="P31" s="450"/>
      <c r="Q31" s="451"/>
      <c r="R31" s="447"/>
      <c r="S31" s="452"/>
      <c r="T31" s="452"/>
      <c r="U31" s="452"/>
      <c r="V31" s="452"/>
      <c r="W31" s="446"/>
      <c r="X31" s="453"/>
      <c r="Y31" s="454"/>
      <c r="Z31" s="454"/>
      <c r="AA31" s="454"/>
      <c r="AB31" s="454"/>
      <c r="AC31" s="454"/>
      <c r="AD31" s="454"/>
      <c r="AE31" s="454"/>
      <c r="AF31" s="454"/>
      <c r="AG31" s="455"/>
      <c r="AH31" s="456"/>
      <c r="AI31" s="432"/>
      <c r="AJ31" s="181"/>
      <c r="AK31" s="181"/>
      <c r="AL31" s="181"/>
      <c r="AM31" s="181"/>
    </row>
    <row r="32" spans="1:39" ht="12.75" customHeight="1">
      <c r="A32" s="418">
        <v>29</v>
      </c>
      <c r="B32" s="433">
        <v>4</v>
      </c>
      <c r="C32" s="420">
        <v>30</v>
      </c>
      <c r="D32" s="446"/>
      <c r="E32" s="447"/>
      <c r="F32" s="448"/>
      <c r="G32" s="448"/>
      <c r="H32" s="449"/>
      <c r="I32" s="449"/>
      <c r="J32" s="449"/>
      <c r="K32" s="449"/>
      <c r="L32" s="449"/>
      <c r="M32" s="449"/>
      <c r="N32" s="449"/>
      <c r="O32" s="449"/>
      <c r="P32" s="450"/>
      <c r="Q32" s="451"/>
      <c r="R32" s="447"/>
      <c r="S32" s="452"/>
      <c r="T32" s="452"/>
      <c r="U32" s="452"/>
      <c r="V32" s="452"/>
      <c r="W32" s="446"/>
      <c r="X32" s="453"/>
      <c r="Y32" s="454"/>
      <c r="Z32" s="454"/>
      <c r="AA32" s="454"/>
      <c r="AB32" s="454"/>
      <c r="AC32" s="454"/>
      <c r="AD32" s="454"/>
      <c r="AE32" s="454"/>
      <c r="AF32" s="454"/>
      <c r="AG32" s="455"/>
      <c r="AH32" s="456"/>
      <c r="AI32" s="432"/>
      <c r="AJ32" s="181"/>
      <c r="AK32" s="181"/>
      <c r="AL32" s="181"/>
      <c r="AM32" s="181"/>
    </row>
    <row r="33" spans="1:39" ht="12.75" customHeight="1">
      <c r="A33" s="418">
        <v>30</v>
      </c>
      <c r="B33" s="433">
        <v>4</v>
      </c>
      <c r="C33" s="420">
        <v>31</v>
      </c>
      <c r="D33" s="446">
        <f>測定日数!C35</f>
        <v>38</v>
      </c>
      <c r="E33" s="447">
        <f>mm!C35</f>
        <v>69.8</v>
      </c>
      <c r="F33" s="448">
        <f>pH!C35</f>
        <v>5.6</v>
      </c>
      <c r="G33" s="448">
        <f>EC!C35</f>
        <v>1.3</v>
      </c>
      <c r="H33" s="449">
        <f>'SO4'!C35</f>
        <v>15.67</v>
      </c>
      <c r="I33" s="449">
        <f>'NO3'!C35</f>
        <v>18.98</v>
      </c>
      <c r="J33" s="449">
        <f>Cl!C35</f>
        <v>32.840000000000003</v>
      </c>
      <c r="K33" s="449">
        <f>H!C35</f>
        <v>2.5118864315095824</v>
      </c>
      <c r="L33" s="449">
        <f>'NH4'!C35</f>
        <v>17.760000000000002</v>
      </c>
      <c r="M33" s="449">
        <f>Na!C35</f>
        <v>29.29</v>
      </c>
      <c r="N33" s="449">
        <f>K!C35</f>
        <v>2.21</v>
      </c>
      <c r="O33" s="449">
        <f>Mg!C35</f>
        <v>15.19</v>
      </c>
      <c r="P33" s="450">
        <f>Ca!C35</f>
        <v>4.84</v>
      </c>
      <c r="Q33" s="451">
        <f t="shared" ref="Q33:Q35" si="82">1.24*10^(F33-5.35)</f>
        <v>2.2050664684482646</v>
      </c>
      <c r="R33" s="447">
        <f t="shared" ref="R33:R35" si="83">SUM(H33:J33)+H33</f>
        <v>83.160000000000011</v>
      </c>
      <c r="S33" s="452">
        <f t="shared" ref="S33:S35" si="84">SUM(K33:P33)+O33+P33</f>
        <v>91.831886431509588</v>
      </c>
      <c r="T33" s="452">
        <f t="shared" ref="T33:T35" si="85">SUM(H33:J33,Q33)+H33</f>
        <v>85.365066468448276</v>
      </c>
      <c r="U33" s="452">
        <f t="shared" ref="U33:U35" si="86">(S33-R33)/(R33+S33)*100</f>
        <v>4.9555934325581905</v>
      </c>
      <c r="V33" s="452">
        <f t="shared" ref="V33:V35" si="87">(S33-T33)/(S33+T33)*100</f>
        <v>3.649509688077063</v>
      </c>
      <c r="W33" s="446">
        <f t="shared" ref="W33:W35" si="88">100*((349.7*10^(2-F33)+(80*2*H33+71.5*I33+76.3*J33+73.5*L33+50.1*M33+73.5*N33+59.8*2*P33+53.3*2*O33)/10000)-G33)/((349.7*10^(2-F33)+(80*2*H33+71.5*I33+76.3*J33+73.5*L33+50.1*M33+73.5*N33+59.8*2*P33+53.3*2*O33)/10000)+G33)</f>
        <v>-2.4359639213131707</v>
      </c>
      <c r="X33" s="453">
        <f t="shared" ref="X33:X35" si="89">E33</f>
        <v>69.8</v>
      </c>
      <c r="Y33" s="454">
        <f t="shared" ref="Y33:AA33" si="90">H33*$E33/1000</f>
        <v>1.0937659999999998</v>
      </c>
      <c r="Z33" s="454">
        <f t="shared" si="90"/>
        <v>1.3248040000000001</v>
      </c>
      <c r="AA33" s="454">
        <f t="shared" si="90"/>
        <v>2.2922319999999998</v>
      </c>
      <c r="AB33" s="454">
        <f t="shared" ref="AB33:AF33" si="91">L33*$E33/1000</f>
        <v>1.2396480000000001</v>
      </c>
      <c r="AC33" s="454">
        <f t="shared" si="91"/>
        <v>2.0444419999999996</v>
      </c>
      <c r="AD33" s="454">
        <f t="shared" si="91"/>
        <v>0.15425799999999998</v>
      </c>
      <c r="AE33" s="454">
        <f t="shared" si="91"/>
        <v>1.060262</v>
      </c>
      <c r="AF33" s="454">
        <f t="shared" si="91"/>
        <v>0.33783200000000002</v>
      </c>
      <c r="AG33" s="455">
        <f t="shared" ref="AG33:AG35" si="92">K33*$E33/1000</f>
        <v>0.17532967291936885</v>
      </c>
      <c r="AH33" s="456"/>
      <c r="AI33" s="432">
        <f t="shared" ref="AI33:AI35" si="93">R33+S33</f>
        <v>174.99188643150961</v>
      </c>
      <c r="AJ33" s="181"/>
      <c r="AK33" s="181"/>
      <c r="AL33" s="181"/>
      <c r="AM33" s="181"/>
    </row>
    <row r="34" spans="1:39" ht="12.75" customHeight="1">
      <c r="A34" s="418">
        <v>31</v>
      </c>
      <c r="B34" s="433">
        <v>4</v>
      </c>
      <c r="C34" s="420">
        <v>32</v>
      </c>
      <c r="D34" s="446">
        <f>測定日数!C36</f>
        <v>38</v>
      </c>
      <c r="E34" s="447">
        <f>mm!C36</f>
        <v>122.42038216560509</v>
      </c>
      <c r="F34" s="448">
        <f>pH!C36</f>
        <v>5.2912788915557014</v>
      </c>
      <c r="G34" s="448">
        <f>EC!C36</f>
        <v>1.0400039021852236</v>
      </c>
      <c r="H34" s="449">
        <f>'SO4'!C36</f>
        <v>10.619279852452211</v>
      </c>
      <c r="I34" s="449">
        <f>'NO3'!C36</f>
        <v>15.826616312118094</v>
      </c>
      <c r="J34" s="449">
        <f>Cl!C36</f>
        <v>18.320410898243932</v>
      </c>
      <c r="K34" s="449">
        <f>H!C36</f>
        <v>5.1135335351083739</v>
      </c>
      <c r="L34" s="449">
        <f>'NH4'!C36</f>
        <v>16.74701345143102</v>
      </c>
      <c r="M34" s="449">
        <f>Na!C36</f>
        <v>11.749781269420403</v>
      </c>
      <c r="N34" s="449">
        <f>K!C36</f>
        <v>2.2187761446343459</v>
      </c>
      <c r="O34" s="449">
        <f>Mg!C36</f>
        <v>2.3189796091668522</v>
      </c>
      <c r="P34" s="450">
        <f>Ca!C36</f>
        <v>9.556848841339173</v>
      </c>
      <c r="Q34" s="451">
        <f t="shared" si="82"/>
        <v>1.0831798607837937</v>
      </c>
      <c r="R34" s="447">
        <f t="shared" si="83"/>
        <v>55.385586915266444</v>
      </c>
      <c r="S34" s="452">
        <f t="shared" si="84"/>
        <v>59.580761301606202</v>
      </c>
      <c r="T34" s="452">
        <f t="shared" si="85"/>
        <v>56.468766776050238</v>
      </c>
      <c r="U34" s="452">
        <f t="shared" si="86"/>
        <v>3.649045526283897</v>
      </c>
      <c r="V34" s="452">
        <f t="shared" si="87"/>
        <v>2.6816089449959004</v>
      </c>
      <c r="W34" s="446">
        <f t="shared" si="88"/>
        <v>-5.1059534011629255</v>
      </c>
      <c r="X34" s="453">
        <f t="shared" si="89"/>
        <v>122.42038216560509</v>
      </c>
      <c r="Y34" s="454">
        <f t="shared" ref="Y34:AA34" si="94">H34*$E34/1000</f>
        <v>1.3000162978607099</v>
      </c>
      <c r="Z34" s="454">
        <f t="shared" si="94"/>
        <v>1.9375004173178965</v>
      </c>
      <c r="AA34" s="454">
        <f t="shared" si="94"/>
        <v>2.2427917035939386</v>
      </c>
      <c r="AB34" s="454">
        <f t="shared" ref="AB34:AF34" si="95">L34*$E34/1000</f>
        <v>2.0501757868567148</v>
      </c>
      <c r="AC34" s="454">
        <f t="shared" si="95"/>
        <v>1.4384127133647142</v>
      </c>
      <c r="AD34" s="454">
        <f t="shared" si="95"/>
        <v>0.2716234235660645</v>
      </c>
      <c r="AE34" s="454">
        <f t="shared" si="95"/>
        <v>0.28389036998845157</v>
      </c>
      <c r="AF34" s="454">
        <f t="shared" si="95"/>
        <v>1.1699530874556616</v>
      </c>
      <c r="AG34" s="455">
        <f t="shared" si="92"/>
        <v>0.62600072958460473</v>
      </c>
      <c r="AH34" s="456"/>
      <c r="AI34" s="432">
        <f t="shared" si="93"/>
        <v>114.96634821687265</v>
      </c>
      <c r="AJ34" s="181"/>
      <c r="AK34" s="181"/>
      <c r="AL34" s="181"/>
      <c r="AM34" s="181"/>
    </row>
    <row r="35" spans="1:39" ht="12.75" customHeight="1">
      <c r="A35" s="418">
        <v>32</v>
      </c>
      <c r="B35" s="433">
        <v>4</v>
      </c>
      <c r="C35" s="420">
        <v>33</v>
      </c>
      <c r="D35" s="446">
        <f>測定日数!C37</f>
        <v>38</v>
      </c>
      <c r="E35" s="447">
        <f>mm!C37</f>
        <v>121.33757961783439</v>
      </c>
      <c r="F35" s="448">
        <f>pH!C37</f>
        <v>5.42</v>
      </c>
      <c r="G35" s="448">
        <f>EC!C37</f>
        <v>1.82</v>
      </c>
      <c r="H35" s="449">
        <f>'SO4'!C37</f>
        <v>20.57</v>
      </c>
      <c r="I35" s="449">
        <f>'NO3'!C37</f>
        <v>26.34</v>
      </c>
      <c r="J35" s="449">
        <f>Cl!C37</f>
        <v>32.630000000000003</v>
      </c>
      <c r="K35" s="449">
        <f>H!C37</f>
        <v>3.8018939632056128</v>
      </c>
      <c r="L35" s="449">
        <f>'NH4'!C37</f>
        <v>73.78</v>
      </c>
      <c r="M35" s="449">
        <f>Na!C37</f>
        <v>23.58</v>
      </c>
      <c r="N35" s="449">
        <f>K!C37</f>
        <v>3.5</v>
      </c>
      <c r="O35" s="449">
        <f>Mg!C37</f>
        <v>4.28</v>
      </c>
      <c r="P35" s="450">
        <f>Ca!C37</f>
        <v>19.34</v>
      </c>
      <c r="Q35" s="451">
        <f t="shared" si="82"/>
        <v>1.4568729681250177</v>
      </c>
      <c r="R35" s="447">
        <f t="shared" si="83"/>
        <v>100.10999999999999</v>
      </c>
      <c r="S35" s="452">
        <f t="shared" si="84"/>
        <v>151.90189396320562</v>
      </c>
      <c r="T35" s="452">
        <f t="shared" si="85"/>
        <v>101.56687296812501</v>
      </c>
      <c r="U35" s="452">
        <f t="shared" si="86"/>
        <v>20.551368885298483</v>
      </c>
      <c r="V35" s="452">
        <f t="shared" si="87"/>
        <v>19.858470771161045</v>
      </c>
      <c r="W35" s="446">
        <f t="shared" si="88"/>
        <v>1.1526344690294819</v>
      </c>
      <c r="X35" s="453">
        <f t="shared" si="89"/>
        <v>121.33757961783439</v>
      </c>
      <c r="Y35" s="454">
        <f t="shared" ref="Y35:AA35" si="96">H35*$E35/1000</f>
        <v>2.4959140127388535</v>
      </c>
      <c r="Z35" s="454">
        <f t="shared" si="96"/>
        <v>3.1960318471337579</v>
      </c>
      <c r="AA35" s="454">
        <f t="shared" si="96"/>
        <v>3.9592452229299364</v>
      </c>
      <c r="AB35" s="454">
        <f t="shared" ref="AB35:AF35" si="97">L35*$E35/1000</f>
        <v>8.9522866242038219</v>
      </c>
      <c r="AC35" s="454">
        <f t="shared" si="97"/>
        <v>2.8611401273885351</v>
      </c>
      <c r="AD35" s="454">
        <f t="shared" si="97"/>
        <v>0.42468152866242037</v>
      </c>
      <c r="AE35" s="454">
        <f t="shared" si="97"/>
        <v>0.51932484076433127</v>
      </c>
      <c r="AF35" s="454">
        <f t="shared" si="97"/>
        <v>2.3466687898089171</v>
      </c>
      <c r="AG35" s="455">
        <f t="shared" si="92"/>
        <v>0.46131261145902497</v>
      </c>
      <c r="AH35" s="456"/>
      <c r="AI35" s="432">
        <f t="shared" si="93"/>
        <v>252.01189396320561</v>
      </c>
      <c r="AJ35" s="181"/>
      <c r="AK35" s="181"/>
      <c r="AL35" s="181"/>
      <c r="AM35" s="181"/>
    </row>
    <row r="36" spans="1:39" ht="12.75" customHeight="1">
      <c r="A36" s="418">
        <v>33</v>
      </c>
      <c r="B36" s="433">
        <v>4</v>
      </c>
      <c r="C36" s="420">
        <v>34</v>
      </c>
      <c r="D36" s="446"/>
      <c r="E36" s="447"/>
      <c r="F36" s="448"/>
      <c r="G36" s="448"/>
      <c r="H36" s="449"/>
      <c r="I36" s="449"/>
      <c r="J36" s="449"/>
      <c r="K36" s="449"/>
      <c r="L36" s="449"/>
      <c r="M36" s="449"/>
      <c r="N36" s="449"/>
      <c r="O36" s="449"/>
      <c r="P36" s="450"/>
      <c r="Q36" s="451"/>
      <c r="R36" s="447"/>
      <c r="S36" s="452"/>
      <c r="T36" s="452"/>
      <c r="U36" s="452"/>
      <c r="V36" s="452"/>
      <c r="W36" s="446"/>
      <c r="X36" s="453"/>
      <c r="Y36" s="454"/>
      <c r="Z36" s="454"/>
      <c r="AA36" s="454"/>
      <c r="AB36" s="454"/>
      <c r="AC36" s="454"/>
      <c r="AD36" s="454"/>
      <c r="AE36" s="454"/>
      <c r="AF36" s="454"/>
      <c r="AG36" s="455"/>
      <c r="AH36" s="456"/>
      <c r="AI36" s="432"/>
      <c r="AJ36" s="181"/>
      <c r="AK36" s="181"/>
      <c r="AL36" s="181"/>
      <c r="AM36" s="181"/>
    </row>
    <row r="37" spans="1:39" ht="12.75" customHeight="1">
      <c r="A37" s="418">
        <v>34</v>
      </c>
      <c r="B37" s="433">
        <v>4</v>
      </c>
      <c r="C37" s="420">
        <v>35</v>
      </c>
      <c r="D37" s="446">
        <f>測定日数!C39</f>
        <v>38</v>
      </c>
      <c r="E37" s="447">
        <f>mm!C39</f>
        <v>72.602163721317723</v>
      </c>
      <c r="F37" s="448">
        <f>pH!C39</f>
        <v>5.03</v>
      </c>
      <c r="G37" s="448">
        <f>EC!C39</f>
        <v>1.89</v>
      </c>
      <c r="H37" s="449">
        <f>'SO4'!C39</f>
        <v>22.8</v>
      </c>
      <c r="I37" s="449">
        <f>'NO3'!C39</f>
        <v>22.4</v>
      </c>
      <c r="J37" s="449">
        <f>Cl!C39</f>
        <v>37.6</v>
      </c>
      <c r="K37" s="449">
        <f>H!C39</f>
        <v>9.3325430079699068</v>
      </c>
      <c r="L37" s="449">
        <f>'NH4'!C39</f>
        <v>29.9</v>
      </c>
      <c r="M37" s="449">
        <f>Na!C39</f>
        <v>31.3</v>
      </c>
      <c r="N37" s="449">
        <f>K!C39</f>
        <v>1.7</v>
      </c>
      <c r="O37" s="449">
        <f>Mg!C39</f>
        <v>5.3</v>
      </c>
      <c r="P37" s="450">
        <f>Ca!C39</f>
        <v>16.8</v>
      </c>
      <c r="Q37" s="451">
        <f>1.24*10^(F37-5.35)</f>
        <v>0.59350131448007226</v>
      </c>
      <c r="R37" s="447">
        <f>SUM(H37:J37)+H37</f>
        <v>105.60000000000001</v>
      </c>
      <c r="S37" s="452">
        <f>SUM(K37:P37)+O37+P37</f>
        <v>116.4325430079699</v>
      </c>
      <c r="T37" s="452">
        <f>SUM(H37:J37,Q37)+H37</f>
        <v>106.19350131448009</v>
      </c>
      <c r="U37" s="452">
        <f>(S37-R37)/(R37+S37)*100</f>
        <v>4.8788086922830285</v>
      </c>
      <c r="V37" s="452">
        <f>(S37-T37)/(S37+T37)*100</f>
        <v>4.5992110782239175</v>
      </c>
      <c r="W37" s="446">
        <f>100*((349.7*10^(2-F37)+(80*2*H37+71.5*I37+76.3*J37+73.5*L37+50.1*M37+73.5*N37+59.8*2*P37+53.3*2*O37)/10000)-G37)/((349.7*10^(2-F37)+(80*2*H37+71.5*I37+76.3*J37+73.5*L37+50.1*M37+73.5*N37+59.8*2*P37+53.3*2*O37)/10000)+G37)</f>
        <v>-2.865371275434232</v>
      </c>
      <c r="X37" s="453">
        <f>E37</f>
        <v>72.602163721317723</v>
      </c>
      <c r="Y37" s="454">
        <f t="shared" ref="Y37:AA37" si="98">H37*$E37/1000</f>
        <v>1.6553293328460441</v>
      </c>
      <c r="Z37" s="454">
        <f t="shared" si="98"/>
        <v>1.6262884673575171</v>
      </c>
      <c r="AA37" s="454">
        <f t="shared" si="98"/>
        <v>2.7298413559215464</v>
      </c>
      <c r="AB37" s="454">
        <f t="shared" ref="AB37:AF37" si="99">L37*$E37/1000</f>
        <v>2.1708046952674001</v>
      </c>
      <c r="AC37" s="454">
        <f t="shared" si="99"/>
        <v>2.2724477244772445</v>
      </c>
      <c r="AD37" s="454">
        <f t="shared" si="99"/>
        <v>0.12342367832624013</v>
      </c>
      <c r="AE37" s="454">
        <f t="shared" si="99"/>
        <v>0.38479146772298389</v>
      </c>
      <c r="AF37" s="454">
        <f t="shared" si="99"/>
        <v>1.2197163505181376</v>
      </c>
      <c r="AG37" s="455">
        <f>K37*$E37/1000</f>
        <v>0.67756281540087016</v>
      </c>
      <c r="AH37" s="456"/>
      <c r="AI37" s="432">
        <f>R37+S37</f>
        <v>222.03254300796991</v>
      </c>
      <c r="AJ37" s="181"/>
      <c r="AK37" s="181"/>
      <c r="AL37" s="181"/>
      <c r="AM37" s="181"/>
    </row>
    <row r="38" spans="1:39" ht="12.75" customHeight="1">
      <c r="A38" s="418">
        <v>34.5</v>
      </c>
      <c r="B38" s="433">
        <v>4</v>
      </c>
      <c r="C38" s="420">
        <v>36</v>
      </c>
      <c r="D38" s="446"/>
      <c r="E38" s="447"/>
      <c r="F38" s="448"/>
      <c r="G38" s="448"/>
      <c r="H38" s="449"/>
      <c r="I38" s="449"/>
      <c r="J38" s="449"/>
      <c r="K38" s="449"/>
      <c r="L38" s="449"/>
      <c r="M38" s="449"/>
      <c r="N38" s="449"/>
      <c r="O38" s="449"/>
      <c r="P38" s="450"/>
      <c r="Q38" s="451"/>
      <c r="R38" s="447"/>
      <c r="S38" s="452"/>
      <c r="T38" s="452"/>
      <c r="U38" s="452"/>
      <c r="V38" s="452"/>
      <c r="W38" s="446"/>
      <c r="X38" s="453"/>
      <c r="Y38" s="454"/>
      <c r="Z38" s="454"/>
      <c r="AA38" s="454"/>
      <c r="AB38" s="454"/>
      <c r="AC38" s="454"/>
      <c r="AD38" s="454"/>
      <c r="AE38" s="454"/>
      <c r="AF38" s="454"/>
      <c r="AG38" s="455"/>
      <c r="AH38" s="456"/>
      <c r="AI38" s="432"/>
      <c r="AJ38" s="181"/>
      <c r="AK38" s="181"/>
      <c r="AL38" s="181"/>
      <c r="AM38" s="181"/>
    </row>
    <row r="39" spans="1:39" ht="12.75" customHeight="1">
      <c r="A39" s="418">
        <v>35</v>
      </c>
      <c r="B39" s="433">
        <v>4</v>
      </c>
      <c r="C39" s="420">
        <v>37</v>
      </c>
      <c r="D39" s="446"/>
      <c r="E39" s="447"/>
      <c r="F39" s="448"/>
      <c r="G39" s="448"/>
      <c r="H39" s="449"/>
      <c r="I39" s="449"/>
      <c r="J39" s="449"/>
      <c r="K39" s="449"/>
      <c r="L39" s="449"/>
      <c r="M39" s="449"/>
      <c r="N39" s="449"/>
      <c r="O39" s="449"/>
      <c r="P39" s="450"/>
      <c r="Q39" s="451"/>
      <c r="R39" s="447"/>
      <c r="S39" s="452"/>
      <c r="T39" s="452"/>
      <c r="U39" s="452"/>
      <c r="V39" s="452"/>
      <c r="W39" s="446"/>
      <c r="X39" s="453"/>
      <c r="Y39" s="454"/>
      <c r="Z39" s="454"/>
      <c r="AA39" s="454"/>
      <c r="AB39" s="454"/>
      <c r="AC39" s="454"/>
      <c r="AD39" s="454"/>
      <c r="AE39" s="454"/>
      <c r="AF39" s="454"/>
      <c r="AG39" s="455"/>
      <c r="AH39" s="456"/>
      <c r="AI39" s="432"/>
      <c r="AJ39" s="181"/>
      <c r="AK39" s="181"/>
      <c r="AL39" s="181"/>
      <c r="AM39" s="181"/>
    </row>
    <row r="40" spans="1:39" ht="12.75" customHeight="1">
      <c r="A40" s="418">
        <v>36</v>
      </c>
      <c r="B40" s="433">
        <v>4</v>
      </c>
      <c r="C40" s="420">
        <v>38</v>
      </c>
      <c r="D40" s="446">
        <f>測定日数!C42</f>
        <v>41</v>
      </c>
      <c r="E40" s="447">
        <f>mm!C42</f>
        <v>126.57542966263527</v>
      </c>
      <c r="F40" s="448">
        <f>pH!C42</f>
        <v>5.3612682679603161</v>
      </c>
      <c r="G40" s="448">
        <f>EC!C42</f>
        <v>3.5550145838571785</v>
      </c>
      <c r="H40" s="449">
        <f>'SO4'!C42</f>
        <v>28.621652055010674</v>
      </c>
      <c r="I40" s="449">
        <f>'NO3'!C42</f>
        <v>22.394951211401036</v>
      </c>
      <c r="J40" s="449">
        <f>Cl!C42</f>
        <v>184.8212191755203</v>
      </c>
      <c r="K40" s="449">
        <f>H!C42</f>
        <v>4.3524293680143717</v>
      </c>
      <c r="L40" s="449">
        <f>'NH4'!C42</f>
        <v>24.8836550185741</v>
      </c>
      <c r="M40" s="449">
        <f>Na!C42</f>
        <v>163.5495402914585</v>
      </c>
      <c r="N40" s="449">
        <f>K!C42</f>
        <v>6.0293107546284856</v>
      </c>
      <c r="O40" s="449">
        <f>Mg!C42</f>
        <v>20.016249527931329</v>
      </c>
      <c r="P40" s="450">
        <f>Ca!C42</f>
        <v>19.073996839110318</v>
      </c>
      <c r="Q40" s="451">
        <f t="shared" ref="Q40:Q41" si="100">1.24*10^(F40-5.35)</f>
        <v>1.2725942397541645</v>
      </c>
      <c r="R40" s="447">
        <f t="shared" ref="R40:R41" si="101">SUM(H40:J40)+H40</f>
        <v>264.45947449694268</v>
      </c>
      <c r="S40" s="452">
        <f t="shared" ref="S40:S41" si="102">SUM(K40:P40)+O40+P40</f>
        <v>276.99542816675876</v>
      </c>
      <c r="T40" s="452">
        <f t="shared" ref="T40:T41" si="103">SUM(H40:J40,Q40)+H40</f>
        <v>265.73206873669687</v>
      </c>
      <c r="U40" s="452">
        <f t="shared" ref="U40:U41" si="104">(S40-R40)/(R40+S40)*100</f>
        <v>2.3152350469346814</v>
      </c>
      <c r="V40" s="452">
        <f t="shared" ref="V40:V41" si="105">(S40-T40)/(S40+T40)*100</f>
        <v>2.0753250009121045</v>
      </c>
      <c r="W40" s="446">
        <f t="shared" ref="W40:W41" si="106">100*((349.7*10^(2-F40)+(80*2*H40+71.5*I40+76.3*J40+73.5*L40+50.1*M40+73.5*N40+59.8*2*P40+53.3*2*O40)/10000)-G40)/((349.7*10^(2-F40)+(80*2*H40+71.5*I40+76.3*J40+73.5*L40+50.1*M40+73.5*N40+59.8*2*P40+53.3*2*O40)/10000)+G40)</f>
        <v>1.5717695297246508</v>
      </c>
      <c r="X40" s="453">
        <f t="shared" ref="X40:X41" si="107">E40</f>
        <v>126.57542966263527</v>
      </c>
      <c r="Y40" s="454">
        <f t="shared" ref="Y40:AA40" si="108">H40*$E40/1000</f>
        <v>3.6227979065174241</v>
      </c>
      <c r="Z40" s="454">
        <f t="shared" si="108"/>
        <v>2.8346505718568404</v>
      </c>
      <c r="AA40" s="454">
        <f t="shared" si="108"/>
        <v>23.393825227913567</v>
      </c>
      <c r="AB40" s="454">
        <f t="shared" ref="AB40:AF40" si="109">L40*$E40/1000</f>
        <v>3.1496593255528071</v>
      </c>
      <c r="AC40" s="454">
        <f t="shared" si="109"/>
        <v>20.70135333351784</v>
      </c>
      <c r="AD40" s="454">
        <f t="shared" si="109"/>
        <v>0.76316259933664832</v>
      </c>
      <c r="AE40" s="454">
        <f t="shared" si="109"/>
        <v>2.5335653842324288</v>
      </c>
      <c r="AF40" s="454">
        <f t="shared" si="109"/>
        <v>2.4142993452941357</v>
      </c>
      <c r="AG40" s="455">
        <f t="shared" ref="AG40:AG41" si="110">K40*$E40/1000</f>
        <v>0.5509106173326912</v>
      </c>
      <c r="AH40" s="456"/>
      <c r="AI40" s="432">
        <f t="shared" ref="AI40:AI41" si="111">R40+S40</f>
        <v>541.45490266370143</v>
      </c>
      <c r="AJ40" s="181"/>
      <c r="AK40" s="181"/>
      <c r="AL40" s="181"/>
      <c r="AM40" s="181"/>
    </row>
    <row r="41" spans="1:39" ht="12.75" customHeight="1">
      <c r="A41" s="418">
        <v>37</v>
      </c>
      <c r="B41" s="433">
        <v>4</v>
      </c>
      <c r="C41" s="420">
        <v>39</v>
      </c>
      <c r="D41" s="446">
        <f>測定日数!C43</f>
        <v>31</v>
      </c>
      <c r="E41" s="447">
        <f>mm!C43</f>
        <v>110.4</v>
      </c>
      <c r="F41" s="448">
        <f>pH!C43</f>
        <v>4.51</v>
      </c>
      <c r="G41" s="448">
        <f>EC!C43</f>
        <v>2.02</v>
      </c>
      <c r="H41" s="449">
        <f>'SO4'!C43</f>
        <v>19.88</v>
      </c>
      <c r="I41" s="449">
        <f>'NO3'!C43</f>
        <v>21.54</v>
      </c>
      <c r="J41" s="449">
        <f>Cl!C43</f>
        <v>21.7</v>
      </c>
      <c r="K41" s="449">
        <f>H!C43</f>
        <v>30.902954325135934</v>
      </c>
      <c r="L41" s="449">
        <f>'NH4'!C43</f>
        <v>16.64</v>
      </c>
      <c r="M41" s="449">
        <f>Na!C43</f>
        <v>13.82</v>
      </c>
      <c r="N41" s="449">
        <f>K!C43</f>
        <v>1.5</v>
      </c>
      <c r="O41" s="449">
        <f>Mg!C43</f>
        <v>2.6</v>
      </c>
      <c r="P41" s="450">
        <f>Ca!C43</f>
        <v>5.52</v>
      </c>
      <c r="Q41" s="451">
        <f t="shared" si="100"/>
        <v>0.17923453157249505</v>
      </c>
      <c r="R41" s="447">
        <f t="shared" si="101"/>
        <v>83</v>
      </c>
      <c r="S41" s="452">
        <f t="shared" si="102"/>
        <v>79.102954325135926</v>
      </c>
      <c r="T41" s="452">
        <f t="shared" si="103"/>
        <v>83.179234531572504</v>
      </c>
      <c r="U41" s="452">
        <f t="shared" si="104"/>
        <v>-2.4040559230324852</v>
      </c>
      <c r="V41" s="452">
        <f t="shared" si="105"/>
        <v>-2.5118469470706013</v>
      </c>
      <c r="W41" s="446">
        <f t="shared" si="106"/>
        <v>-0.13283183389939518</v>
      </c>
      <c r="X41" s="453">
        <f t="shared" si="107"/>
        <v>110.4</v>
      </c>
      <c r="Y41" s="454">
        <f t="shared" ref="Y41:AA41" si="112">H41*$E41/1000</f>
        <v>2.1947519999999998</v>
      </c>
      <c r="Z41" s="454">
        <f t="shared" si="112"/>
        <v>2.3780160000000001</v>
      </c>
      <c r="AA41" s="454">
        <f t="shared" si="112"/>
        <v>2.39568</v>
      </c>
      <c r="AB41" s="454">
        <f t="shared" ref="AB41:AF41" si="113">L41*$E41/1000</f>
        <v>1.8370560000000002</v>
      </c>
      <c r="AC41" s="454">
        <f t="shared" si="113"/>
        <v>1.525728</v>
      </c>
      <c r="AD41" s="454">
        <f t="shared" si="113"/>
        <v>0.16560000000000002</v>
      </c>
      <c r="AE41" s="454">
        <f t="shared" si="113"/>
        <v>0.28704000000000002</v>
      </c>
      <c r="AF41" s="454">
        <f t="shared" si="113"/>
        <v>0.60940800000000006</v>
      </c>
      <c r="AG41" s="455">
        <f t="shared" si="110"/>
        <v>3.4116861574950073</v>
      </c>
      <c r="AH41" s="456"/>
      <c r="AI41" s="432">
        <f t="shared" si="111"/>
        <v>162.10295432513593</v>
      </c>
      <c r="AJ41" s="181"/>
      <c r="AK41" s="181"/>
      <c r="AL41" s="181"/>
      <c r="AM41" s="181"/>
    </row>
    <row r="42" spans="1:39" ht="12.75" customHeight="1">
      <c r="A42" s="418">
        <v>38</v>
      </c>
      <c r="B42" s="433">
        <v>4</v>
      </c>
      <c r="C42" s="420">
        <v>40</v>
      </c>
      <c r="D42" s="446"/>
      <c r="E42" s="447"/>
      <c r="F42" s="448"/>
      <c r="G42" s="448"/>
      <c r="H42" s="449"/>
      <c r="I42" s="449"/>
      <c r="J42" s="449"/>
      <c r="K42" s="449"/>
      <c r="L42" s="449"/>
      <c r="M42" s="449"/>
      <c r="N42" s="449"/>
      <c r="O42" s="449"/>
      <c r="P42" s="450"/>
      <c r="Q42" s="451"/>
      <c r="R42" s="447"/>
      <c r="S42" s="452"/>
      <c r="T42" s="452"/>
      <c r="U42" s="452"/>
      <c r="V42" s="452"/>
      <c r="W42" s="446"/>
      <c r="X42" s="453"/>
      <c r="Y42" s="454"/>
      <c r="Z42" s="454"/>
      <c r="AA42" s="454"/>
      <c r="AB42" s="454"/>
      <c r="AC42" s="454"/>
      <c r="AD42" s="454"/>
      <c r="AE42" s="454"/>
      <c r="AF42" s="454"/>
      <c r="AG42" s="455"/>
      <c r="AH42" s="456"/>
      <c r="AI42" s="432"/>
      <c r="AJ42" s="181"/>
      <c r="AK42" s="181"/>
      <c r="AL42" s="181"/>
      <c r="AM42" s="181"/>
    </row>
    <row r="43" spans="1:39" ht="12.75" customHeight="1">
      <c r="A43" s="418">
        <v>39</v>
      </c>
      <c r="B43" s="433">
        <v>4</v>
      </c>
      <c r="C43" s="420">
        <v>41</v>
      </c>
      <c r="D43" s="446"/>
      <c r="E43" s="447"/>
      <c r="F43" s="448"/>
      <c r="G43" s="448"/>
      <c r="H43" s="449"/>
      <c r="I43" s="449"/>
      <c r="J43" s="449"/>
      <c r="K43" s="449"/>
      <c r="L43" s="449"/>
      <c r="M43" s="449"/>
      <c r="N43" s="449"/>
      <c r="O43" s="449"/>
      <c r="P43" s="450"/>
      <c r="Q43" s="451"/>
      <c r="R43" s="447"/>
      <c r="S43" s="452"/>
      <c r="T43" s="452"/>
      <c r="U43" s="452"/>
      <c r="V43" s="452"/>
      <c r="W43" s="446"/>
      <c r="X43" s="453"/>
      <c r="Y43" s="454"/>
      <c r="Z43" s="454"/>
      <c r="AA43" s="454"/>
      <c r="AB43" s="454"/>
      <c r="AC43" s="454"/>
      <c r="AD43" s="454"/>
      <c r="AE43" s="454"/>
      <c r="AF43" s="454"/>
      <c r="AG43" s="455"/>
      <c r="AH43" s="456"/>
      <c r="AI43" s="432"/>
      <c r="AJ43" s="181"/>
      <c r="AK43" s="181"/>
      <c r="AL43" s="181"/>
      <c r="AM43" s="181"/>
    </row>
    <row r="44" spans="1:39" ht="12.75" customHeight="1">
      <c r="A44" s="418">
        <v>40</v>
      </c>
      <c r="B44" s="433">
        <v>4</v>
      </c>
      <c r="C44" s="420">
        <v>42</v>
      </c>
      <c r="D44" s="446">
        <f>測定日数!C46</f>
        <v>38</v>
      </c>
      <c r="E44" s="447">
        <f>mm!C46</f>
        <v>190.47770700636943</v>
      </c>
      <c r="F44" s="448">
        <f>pH!C46</f>
        <v>4.6540894284178718</v>
      </c>
      <c r="G44" s="448">
        <f>EC!C46</f>
        <v>1.7324724962380873</v>
      </c>
      <c r="H44" s="449">
        <f>'SO4'!C46</f>
        <v>19.992814904140889</v>
      </c>
      <c r="I44" s="449">
        <f>'NO3'!C46</f>
        <v>12.970391152682419</v>
      </c>
      <c r="J44" s="449">
        <f>Cl!C46</f>
        <v>33.156112391116473</v>
      </c>
      <c r="K44" s="449">
        <f>H!C46</f>
        <v>22.177397034885754</v>
      </c>
      <c r="L44" s="449">
        <f>'NH4'!C46</f>
        <v>19.148367797191103</v>
      </c>
      <c r="M44" s="449">
        <f>Na!C46</f>
        <v>39.669562664960779</v>
      </c>
      <c r="N44" s="449">
        <f>K!C46</f>
        <v>2.6697070663238356</v>
      </c>
      <c r="O44" s="449">
        <f>Mg!C46</f>
        <v>1.2669106707442424</v>
      </c>
      <c r="P44" s="450">
        <f>Ca!C46</f>
        <v>2.2952825226550742</v>
      </c>
      <c r="Q44" s="451">
        <f t="shared" ref="Q44:Q48" si="114">1.24*10^(F44-5.35)</f>
        <v>0.24975323000977606</v>
      </c>
      <c r="R44" s="447">
        <f t="shared" ref="R44:R48" si="115">SUM(H44:J44)+H44</f>
        <v>86.112133352080662</v>
      </c>
      <c r="S44" s="452">
        <f t="shared" ref="S44:S48" si="116">SUM(K44:P44)+O44+P44</f>
        <v>90.789420950160093</v>
      </c>
      <c r="T44" s="452">
        <f t="shared" ref="T44:T48" si="117">SUM(H44:J44,Q44)+H44</f>
        <v>86.361886582090435</v>
      </c>
      <c r="U44" s="452">
        <f t="shared" ref="U44:U48" si="118">(S44-R44)/(R44+S44)*100</f>
        <v>2.6440059368207516</v>
      </c>
      <c r="V44" s="452">
        <f t="shared" ref="V44:V48" si="119">(S44-T44)/(S44+T44)*100</f>
        <v>2.4992953367073634</v>
      </c>
      <c r="W44" s="446">
        <f t="shared" ref="W44:W48" si="120">100*((349.7*10^(2-F44)+(80*2*H44+71.5*I44+76.3*J44+73.5*L44+50.1*M44+73.5*N44+59.8*2*P44+53.3*2*O44)/10000)-G44)/((349.7*10^(2-F44)+(80*2*H44+71.5*I44+76.3*J44+73.5*L44+50.1*M44+73.5*N44+59.8*2*P44+53.3*2*O44)/10000)+G44)</f>
        <v>3.0427909671423174</v>
      </c>
      <c r="X44" s="453">
        <f t="shared" ref="X44:X48" si="121">E44</f>
        <v>190.47770700636943</v>
      </c>
      <c r="Y44" s="454">
        <f t="shared" ref="Y44:AA44" si="122">H44*$E44/1000</f>
        <v>3.808185539543524</v>
      </c>
      <c r="Z44" s="454">
        <f t="shared" si="122"/>
        <v>2.4705703657386482</v>
      </c>
      <c r="AA44" s="454">
        <f t="shared" si="122"/>
        <v>6.3155002615053384</v>
      </c>
      <c r="AB44" s="454">
        <f t="shared" ref="AB44:AF44" si="123">L44*$E44/1000</f>
        <v>3.6473371909235666</v>
      </c>
      <c r="AC44" s="454">
        <f t="shared" si="123"/>
        <v>7.5561673343672107</v>
      </c>
      <c r="AD44" s="454">
        <f t="shared" si="123"/>
        <v>0.50851968037206563</v>
      </c>
      <c r="AE44" s="454">
        <f t="shared" si="123"/>
        <v>0.24131823954526477</v>
      </c>
      <c r="AF44" s="454">
        <f t="shared" si="123"/>
        <v>0.43720015184713373</v>
      </c>
      <c r="AG44" s="455">
        <f t="shared" ref="AG44:AG48" si="124">K44*$E44/1000</f>
        <v>4.2242997345748945</v>
      </c>
      <c r="AH44" s="456"/>
      <c r="AI44" s="432">
        <f t="shared" ref="AI44:AI48" si="125">R44+S44</f>
        <v>176.90155430224075</v>
      </c>
      <c r="AJ44" s="181"/>
      <c r="AK44" s="181"/>
      <c r="AL44" s="181"/>
      <c r="AM44" s="181"/>
    </row>
    <row r="45" spans="1:39" ht="12.75" customHeight="1">
      <c r="A45" s="418">
        <v>41</v>
      </c>
      <c r="B45" s="433">
        <v>4</v>
      </c>
      <c r="C45" s="420">
        <v>43</v>
      </c>
      <c r="D45" s="446">
        <f>測定日数!C47</f>
        <v>38</v>
      </c>
      <c r="E45" s="447">
        <f>mm!C47</f>
        <v>151</v>
      </c>
      <c r="F45" s="448">
        <f>pH!C47</f>
        <v>4.96</v>
      </c>
      <c r="G45" s="448">
        <f>EC!C47</f>
        <v>2</v>
      </c>
      <c r="H45" s="449">
        <f>'SO4'!C47</f>
        <v>23.8</v>
      </c>
      <c r="I45" s="449">
        <f>'NO3'!C47</f>
        <v>16.100000000000001</v>
      </c>
      <c r="J45" s="449">
        <f>Cl!C47</f>
        <v>44.71</v>
      </c>
      <c r="K45" s="449">
        <f>H!C47</f>
        <v>10.964781961431854</v>
      </c>
      <c r="L45" s="449">
        <f>'NH4'!C47</f>
        <v>25.5</v>
      </c>
      <c r="M45" s="449">
        <f>Na!C47</f>
        <v>40.049999999999997</v>
      </c>
      <c r="N45" s="449">
        <f>K!C47</f>
        <v>4</v>
      </c>
      <c r="O45" s="449">
        <f>Mg!C47</f>
        <v>5.52</v>
      </c>
      <c r="P45" s="450">
        <f>Ca!C47</f>
        <v>17.440000000000001</v>
      </c>
      <c r="Q45" s="451">
        <f t="shared" si="114"/>
        <v>0.50515154447710009</v>
      </c>
      <c r="R45" s="447">
        <f t="shared" si="115"/>
        <v>108.41000000000001</v>
      </c>
      <c r="S45" s="452">
        <f t="shared" si="116"/>
        <v>126.43478196143184</v>
      </c>
      <c r="T45" s="452">
        <f t="shared" si="117"/>
        <v>108.91515154447711</v>
      </c>
      <c r="U45" s="452">
        <f t="shared" si="118"/>
        <v>7.6751894638187048</v>
      </c>
      <c r="V45" s="452">
        <f t="shared" si="119"/>
        <v>7.444077062598728</v>
      </c>
      <c r="W45" s="446">
        <f t="shared" si="120"/>
        <v>-2.4225014811182191</v>
      </c>
      <c r="X45" s="453">
        <f t="shared" si="121"/>
        <v>151</v>
      </c>
      <c r="Y45" s="454">
        <f t="shared" ref="Y45:AA45" si="126">H45*$E45/1000</f>
        <v>3.5938000000000003</v>
      </c>
      <c r="Z45" s="454">
        <f t="shared" si="126"/>
        <v>2.4311000000000003</v>
      </c>
      <c r="AA45" s="454">
        <f t="shared" si="126"/>
        <v>6.7512100000000004</v>
      </c>
      <c r="AB45" s="454">
        <f t="shared" ref="AB45:AF45" si="127">L45*$E45/1000</f>
        <v>3.8504999999999998</v>
      </c>
      <c r="AC45" s="454">
        <f t="shared" si="127"/>
        <v>6.0475499999999993</v>
      </c>
      <c r="AD45" s="454">
        <f t="shared" si="127"/>
        <v>0.60399999999999998</v>
      </c>
      <c r="AE45" s="454">
        <f t="shared" si="127"/>
        <v>0.83351999999999993</v>
      </c>
      <c r="AF45" s="454">
        <f t="shared" si="127"/>
        <v>2.6334400000000002</v>
      </c>
      <c r="AG45" s="455">
        <f t="shared" si="124"/>
        <v>1.6556820761762099</v>
      </c>
      <c r="AH45" s="456"/>
      <c r="AI45" s="432">
        <f t="shared" si="125"/>
        <v>234.84478196143186</v>
      </c>
      <c r="AJ45" s="181"/>
      <c r="AK45" s="181"/>
      <c r="AL45" s="181"/>
      <c r="AM45" s="181"/>
    </row>
    <row r="46" spans="1:39" ht="12.75" customHeight="1">
      <c r="A46" s="418">
        <v>42</v>
      </c>
      <c r="B46" s="433">
        <v>4</v>
      </c>
      <c r="C46" s="420">
        <v>44</v>
      </c>
      <c r="D46" s="446">
        <f>測定日数!C48</f>
        <v>38</v>
      </c>
      <c r="E46" s="447">
        <f>mm!C48</f>
        <v>325.09554140127392</v>
      </c>
      <c r="F46" s="448">
        <f>pH!C48</f>
        <v>5.49</v>
      </c>
      <c r="G46" s="448">
        <f>EC!C48</f>
        <v>2.62</v>
      </c>
      <c r="H46" s="449">
        <f>'SO4'!C48</f>
        <v>26.8</v>
      </c>
      <c r="I46" s="449">
        <f>'NO3'!C48</f>
        <v>22</v>
      </c>
      <c r="J46" s="449">
        <f>Cl!C48</f>
        <v>105.8</v>
      </c>
      <c r="K46" s="449">
        <f>H!C48</f>
        <v>3.2359365692962814</v>
      </c>
      <c r="L46" s="449">
        <f>'NH4'!C48</f>
        <v>36.700000000000003</v>
      </c>
      <c r="M46" s="449">
        <f>Na!C48</f>
        <v>82</v>
      </c>
      <c r="N46" s="449">
        <f>K!C48</f>
        <v>3.97</v>
      </c>
      <c r="O46" s="449">
        <f>Mg!C48</f>
        <v>11.4</v>
      </c>
      <c r="P46" s="450">
        <f>Ca!C48</f>
        <v>18.7</v>
      </c>
      <c r="Q46" s="451">
        <f t="shared" si="114"/>
        <v>1.7116764881075797</v>
      </c>
      <c r="R46" s="447">
        <f t="shared" si="115"/>
        <v>181.4</v>
      </c>
      <c r="S46" s="452">
        <f t="shared" si="116"/>
        <v>186.10593656929626</v>
      </c>
      <c r="T46" s="452">
        <f t="shared" si="117"/>
        <v>183.11167648810758</v>
      </c>
      <c r="U46" s="452">
        <f t="shared" si="118"/>
        <v>1.2805062724228706</v>
      </c>
      <c r="V46" s="452">
        <f t="shared" si="119"/>
        <v>0.81097433472740488</v>
      </c>
      <c r="W46" s="446">
        <f t="shared" si="120"/>
        <v>-1.1302813967652214</v>
      </c>
      <c r="X46" s="453">
        <f t="shared" si="121"/>
        <v>325.09554140127392</v>
      </c>
      <c r="Y46" s="454">
        <f t="shared" ref="Y46:AA46" si="128">H46*$E46/1000</f>
        <v>8.712560509554141</v>
      </c>
      <c r="Z46" s="454">
        <f t="shared" si="128"/>
        <v>7.1521019108280264</v>
      </c>
      <c r="AA46" s="454">
        <f t="shared" si="128"/>
        <v>34.395108280254782</v>
      </c>
      <c r="AB46" s="454">
        <f t="shared" ref="AB46:AF46" si="129">L46*$E46/1000</f>
        <v>11.931006369426754</v>
      </c>
      <c r="AC46" s="454">
        <f t="shared" si="129"/>
        <v>26.657834394904462</v>
      </c>
      <c r="AD46" s="454">
        <f t="shared" si="129"/>
        <v>1.2906292993630575</v>
      </c>
      <c r="AE46" s="454">
        <f t="shared" si="129"/>
        <v>3.7060891719745226</v>
      </c>
      <c r="AF46" s="454">
        <f t="shared" si="129"/>
        <v>6.0792866242038217</v>
      </c>
      <c r="AG46" s="455">
        <f t="shared" si="124"/>
        <v>1.0519885509355555</v>
      </c>
      <c r="AH46" s="456"/>
      <c r="AI46" s="432">
        <f t="shared" si="125"/>
        <v>367.5059365692963</v>
      </c>
      <c r="AJ46" s="181"/>
      <c r="AK46" s="181"/>
      <c r="AL46" s="181"/>
      <c r="AM46" s="181"/>
    </row>
    <row r="47" spans="1:39" ht="12.75" customHeight="1">
      <c r="A47" s="418">
        <v>43</v>
      </c>
      <c r="B47" s="433">
        <v>4</v>
      </c>
      <c r="C47" s="420">
        <v>45</v>
      </c>
      <c r="D47" s="446">
        <f>測定日数!C49</f>
        <v>38</v>
      </c>
      <c r="E47" s="447">
        <f>mm!C49</f>
        <v>181.39700000000002</v>
      </c>
      <c r="F47" s="448">
        <f>pH!C49</f>
        <v>4.6995916723783733</v>
      </c>
      <c r="G47" s="448">
        <f>EC!C49</f>
        <v>1.8733117008550308</v>
      </c>
      <c r="H47" s="449">
        <f>'SO4'!C49</f>
        <v>22.917458034035842</v>
      </c>
      <c r="I47" s="449">
        <f>'NO3'!C49</f>
        <v>12.458101071131276</v>
      </c>
      <c r="J47" s="449">
        <f>Cl!C49</f>
        <v>31.111891321245672</v>
      </c>
      <c r="K47" s="449">
        <f>H!C49</f>
        <v>19.971391609191134</v>
      </c>
      <c r="L47" s="449">
        <f>'NH4'!C49</f>
        <v>16.692842053617206</v>
      </c>
      <c r="M47" s="449">
        <f>Na!C49</f>
        <v>23.849340066263501</v>
      </c>
      <c r="N47" s="449">
        <f>K!C49</f>
        <v>1.1992238019371875</v>
      </c>
      <c r="O47" s="449">
        <f>Mg!C49</f>
        <v>3.4667846491397323</v>
      </c>
      <c r="P47" s="450">
        <f>Ca!C49</f>
        <v>11.454380557561592</v>
      </c>
      <c r="Q47" s="451">
        <f t="shared" si="114"/>
        <v>0.27734054046203149</v>
      </c>
      <c r="R47" s="447">
        <f t="shared" si="115"/>
        <v>89.404908460448638</v>
      </c>
      <c r="S47" s="452">
        <f t="shared" si="116"/>
        <v>91.555127944411666</v>
      </c>
      <c r="T47" s="452">
        <f t="shared" si="117"/>
        <v>89.682249000910673</v>
      </c>
      <c r="U47" s="452">
        <f t="shared" si="118"/>
        <v>1.1882289187610244</v>
      </c>
      <c r="V47" s="452">
        <f t="shared" si="119"/>
        <v>1.0333844900359725</v>
      </c>
      <c r="W47" s="446">
        <f t="shared" si="120"/>
        <v>-1.5402348318643673</v>
      </c>
      <c r="X47" s="453">
        <f t="shared" si="121"/>
        <v>181.39700000000002</v>
      </c>
      <c r="Y47" s="454">
        <f t="shared" ref="Y47:AA47" si="130">H47*$E47/1000</f>
        <v>4.1571581350000004</v>
      </c>
      <c r="Z47" s="454">
        <f t="shared" si="130"/>
        <v>2.25986216</v>
      </c>
      <c r="AA47" s="454">
        <f t="shared" si="130"/>
        <v>5.6436037500000023</v>
      </c>
      <c r="AB47" s="454">
        <f t="shared" ref="AB47:AF47" si="131">L47*$E47/1000</f>
        <v>3.0280314700000002</v>
      </c>
      <c r="AC47" s="454">
        <f t="shared" si="131"/>
        <v>4.3261987400000006</v>
      </c>
      <c r="AD47" s="454">
        <f t="shared" si="131"/>
        <v>0.21753560000000002</v>
      </c>
      <c r="AE47" s="454">
        <f t="shared" si="131"/>
        <v>0.62886433500000005</v>
      </c>
      <c r="AF47" s="454">
        <f t="shared" si="131"/>
        <v>2.0777902700000004</v>
      </c>
      <c r="AG47" s="455">
        <f t="shared" si="124"/>
        <v>3.6227505237324444</v>
      </c>
      <c r="AH47" s="456"/>
      <c r="AI47" s="432">
        <f t="shared" si="125"/>
        <v>180.96003640486032</v>
      </c>
      <c r="AJ47" s="181"/>
      <c r="AK47" s="181"/>
      <c r="AL47" s="181"/>
      <c r="AM47" s="181"/>
    </row>
    <row r="48" spans="1:39" ht="12.75" customHeight="1">
      <c r="A48" s="418">
        <v>44</v>
      </c>
      <c r="B48" s="433">
        <v>4</v>
      </c>
      <c r="C48" s="420">
        <v>46</v>
      </c>
      <c r="D48" s="446">
        <f>測定日数!C50</f>
        <v>38</v>
      </c>
      <c r="E48" s="447">
        <f>mm!C50</f>
        <v>217.32484076433121</v>
      </c>
      <c r="F48" s="448">
        <f>pH!C50</f>
        <v>4.8294665249054649</v>
      </c>
      <c r="G48" s="448">
        <f>EC!C50</f>
        <v>1.5089566236811254</v>
      </c>
      <c r="H48" s="449">
        <f>'SO4'!C50</f>
        <v>17.935698457853722</v>
      </c>
      <c r="I48" s="449">
        <f>'NO3'!C50</f>
        <v>11.725105379910005</v>
      </c>
      <c r="J48" s="449">
        <f>Cl!C50</f>
        <v>37.155466824098156</v>
      </c>
      <c r="K48" s="449">
        <f>H!C50</f>
        <v>14.809263995699833</v>
      </c>
      <c r="L48" s="449">
        <f>'NH4'!C50</f>
        <v>15.412749468346847</v>
      </c>
      <c r="M48" s="449">
        <f>Na!C50</f>
        <v>32.740678609281261</v>
      </c>
      <c r="N48" s="449">
        <f>K!C50</f>
        <v>1.6367758327132971</v>
      </c>
      <c r="O48" s="449">
        <f>Mg!C50</f>
        <v>4.851181027930739</v>
      </c>
      <c r="P48" s="450">
        <f>Ca!C50</f>
        <v>6.2471637114561913</v>
      </c>
      <c r="Q48" s="451">
        <f t="shared" si="114"/>
        <v>0.37401430241774813</v>
      </c>
      <c r="R48" s="447">
        <f t="shared" si="115"/>
        <v>84.751969119715596</v>
      </c>
      <c r="S48" s="452">
        <f t="shared" si="116"/>
        <v>86.796157384815103</v>
      </c>
      <c r="T48" s="452">
        <f t="shared" si="117"/>
        <v>85.125983422133345</v>
      </c>
      <c r="U48" s="452">
        <f t="shared" si="118"/>
        <v>1.1916121188566398</v>
      </c>
      <c r="V48" s="452">
        <f t="shared" si="119"/>
        <v>0.97147112922308154</v>
      </c>
      <c r="W48" s="446">
        <f t="shared" si="120"/>
        <v>2.5509179173945977</v>
      </c>
      <c r="X48" s="453">
        <f t="shared" si="121"/>
        <v>217.32484076433121</v>
      </c>
      <c r="Y48" s="454">
        <f t="shared" ref="Y48:AA48" si="132">H48*$E48/1000</f>
        <v>3.8978728113501209</v>
      </c>
      <c r="Z48" s="454">
        <f t="shared" si="132"/>
        <v>2.5481566596339449</v>
      </c>
      <c r="AA48" s="454">
        <f t="shared" si="132"/>
        <v>8.0748059110715236</v>
      </c>
      <c r="AB48" s="454">
        <f t="shared" ref="AB48:AF48" si="133">L48*$E48/1000</f>
        <v>3.3495733239490093</v>
      </c>
      <c r="AC48" s="454">
        <f t="shared" si="133"/>
        <v>7.1153627652781948</v>
      </c>
      <c r="AD48" s="454">
        <f t="shared" si="133"/>
        <v>0.35571204721132288</v>
      </c>
      <c r="AE48" s="454">
        <f t="shared" si="133"/>
        <v>1.0542821444139925</v>
      </c>
      <c r="AF48" s="454">
        <f t="shared" si="133"/>
        <v>1.3576638588209253</v>
      </c>
      <c r="AG48" s="455">
        <f t="shared" si="124"/>
        <v>3.2184209397024097</v>
      </c>
      <c r="AH48" s="456"/>
      <c r="AI48" s="432">
        <f t="shared" si="125"/>
        <v>171.5481265045307</v>
      </c>
      <c r="AJ48" s="181"/>
      <c r="AK48" s="181"/>
      <c r="AL48" s="181"/>
      <c r="AM48" s="181"/>
    </row>
    <row r="49" spans="1:39" ht="12.75" customHeight="1">
      <c r="A49" s="418">
        <v>45</v>
      </c>
      <c r="B49" s="433">
        <v>4</v>
      </c>
      <c r="C49" s="420">
        <v>47</v>
      </c>
      <c r="D49" s="446"/>
      <c r="E49" s="447"/>
      <c r="F49" s="448"/>
      <c r="G49" s="448"/>
      <c r="H49" s="449"/>
      <c r="I49" s="449"/>
      <c r="J49" s="449"/>
      <c r="K49" s="449"/>
      <c r="L49" s="449"/>
      <c r="M49" s="449"/>
      <c r="N49" s="449"/>
      <c r="O49" s="449"/>
      <c r="P49" s="450"/>
      <c r="Q49" s="451"/>
      <c r="R49" s="447"/>
      <c r="S49" s="452"/>
      <c r="T49" s="452"/>
      <c r="U49" s="452"/>
      <c r="V49" s="452"/>
      <c r="W49" s="446"/>
      <c r="X49" s="453"/>
      <c r="Y49" s="454"/>
      <c r="Z49" s="454"/>
      <c r="AA49" s="454"/>
      <c r="AB49" s="454"/>
      <c r="AC49" s="454"/>
      <c r="AD49" s="454"/>
      <c r="AE49" s="454"/>
      <c r="AF49" s="454"/>
      <c r="AG49" s="455"/>
      <c r="AH49" s="456"/>
      <c r="AI49" s="432"/>
      <c r="AJ49" s="181"/>
      <c r="AK49" s="181"/>
      <c r="AL49" s="181"/>
      <c r="AM49" s="181"/>
    </row>
    <row r="50" spans="1:39" ht="12.75" customHeight="1">
      <c r="A50" s="418">
        <v>46</v>
      </c>
      <c r="B50" s="433">
        <v>4</v>
      </c>
      <c r="C50" s="420">
        <v>48</v>
      </c>
      <c r="D50" s="446"/>
      <c r="E50" s="447"/>
      <c r="F50" s="448"/>
      <c r="G50" s="448"/>
      <c r="H50" s="449"/>
      <c r="I50" s="449"/>
      <c r="J50" s="449"/>
      <c r="K50" s="449"/>
      <c r="L50" s="449"/>
      <c r="M50" s="449"/>
      <c r="N50" s="449"/>
      <c r="O50" s="449"/>
      <c r="P50" s="450"/>
      <c r="Q50" s="451"/>
      <c r="R50" s="447"/>
      <c r="S50" s="452"/>
      <c r="T50" s="452"/>
      <c r="U50" s="452"/>
      <c r="V50" s="452"/>
      <c r="W50" s="446"/>
      <c r="X50" s="453"/>
      <c r="Y50" s="454"/>
      <c r="Z50" s="454"/>
      <c r="AA50" s="454"/>
      <c r="AB50" s="454"/>
      <c r="AC50" s="454"/>
      <c r="AD50" s="454"/>
      <c r="AE50" s="454"/>
      <c r="AF50" s="454"/>
      <c r="AG50" s="455"/>
      <c r="AH50" s="456"/>
      <c r="AI50" s="432"/>
      <c r="AJ50" s="181"/>
      <c r="AK50" s="181"/>
      <c r="AL50" s="181"/>
      <c r="AM50" s="181"/>
    </row>
    <row r="51" spans="1:39" ht="12.75" customHeight="1">
      <c r="A51" s="418">
        <v>47</v>
      </c>
      <c r="B51" s="433">
        <v>4</v>
      </c>
      <c r="C51" s="420">
        <v>49</v>
      </c>
      <c r="D51" s="446">
        <f>測定日数!C53</f>
        <v>38</v>
      </c>
      <c r="E51" s="447">
        <f>mm!C53</f>
        <v>64.171974522292999</v>
      </c>
      <c r="F51" s="448">
        <f>pH!C53</f>
        <v>4.9206531997032519</v>
      </c>
      <c r="G51" s="448">
        <f>EC!C53</f>
        <v>0.86988535980148896</v>
      </c>
      <c r="H51" s="449">
        <f>'SO4'!C53</f>
        <v>9.9901578427137814</v>
      </c>
      <c r="I51" s="449">
        <f>'NO3'!C53</f>
        <v>7.0818359478730288</v>
      </c>
      <c r="J51" s="449">
        <f>Cl!C53</f>
        <v>8.5833830205140913</v>
      </c>
      <c r="K51" s="449">
        <f>H!C53</f>
        <v>12.00457530495736</v>
      </c>
      <c r="L51" s="449">
        <f>'NH4'!C53</f>
        <v>12.757794414537564</v>
      </c>
      <c r="M51" s="449">
        <f>Na!C53</f>
        <v>7.2652582515036492</v>
      </c>
      <c r="N51" s="449">
        <f>K!C53</f>
        <v>0.33759191257135773</v>
      </c>
      <c r="O51" s="449">
        <f>Mg!C53</f>
        <v>0.72249643076423919</v>
      </c>
      <c r="P51" s="450">
        <f>Ca!C53</f>
        <v>0.89933323463763981</v>
      </c>
      <c r="Q51" s="451">
        <f t="shared" ref="Q51:Q55" si="134">1.24*10^(F51-5.35)</f>
        <v>0.46139712584289722</v>
      </c>
      <c r="R51" s="447">
        <f t="shared" ref="R51:R55" si="135">SUM(H51:J51)+H51</f>
        <v>35.645534653814678</v>
      </c>
      <c r="S51" s="452">
        <f t="shared" ref="S51:S55" si="136">SUM(K51:P51)+O51+P51</f>
        <v>35.60887921437368</v>
      </c>
      <c r="T51" s="452">
        <f t="shared" ref="T51:T55" si="137">SUM(H51:J51,Q51)+H51</f>
        <v>36.106931779657579</v>
      </c>
      <c r="U51" s="452">
        <f t="shared" ref="U51:U55" si="138">(S51-R51)/(R51+S51)*100</f>
        <v>-5.144304394785526E-2</v>
      </c>
      <c r="V51" s="452">
        <f t="shared" ref="V51:V55" si="139">(S51-T51)/(S51+T51)*100</f>
        <v>-0.69448083815903716</v>
      </c>
      <c r="W51" s="446">
        <f t="shared" ref="W51:W55" si="140">100*((349.7*10^(2-F51)+(80*2*H51+71.5*I51+76.3*J51+73.5*L51+50.1*M51+73.5*N51+59.8*2*P51+53.3*2*O51)/10000)-G51)/((349.7*10^(2-F51)+(80*2*H51+71.5*I51+76.3*J51+73.5*L51+50.1*M51+73.5*N51+59.8*2*P51+53.3*2*O51)/10000)+G51)</f>
        <v>-1.3402337882696445</v>
      </c>
      <c r="X51" s="453">
        <f t="shared" ref="X51:X55" si="141">E51</f>
        <v>64.171974522292999</v>
      </c>
      <c r="Y51" s="454">
        <f t="shared" ref="Y51:AA51" si="142">H51*$E51/1000</f>
        <v>0.6410881545563144</v>
      </c>
      <c r="Z51" s="454">
        <f t="shared" si="142"/>
        <v>0.4544553960179667</v>
      </c>
      <c r="AA51" s="454">
        <f t="shared" si="142"/>
        <v>0.55081263650751255</v>
      </c>
      <c r="AB51" s="454">
        <f t="shared" ref="AB51:AF51" si="143">L51*$E51/1000</f>
        <v>0.81869285813035653</v>
      </c>
      <c r="AC51" s="454">
        <f t="shared" si="143"/>
        <v>0.46622596741337119</v>
      </c>
      <c r="AD51" s="454">
        <f t="shared" si="143"/>
        <v>2.1663939612461335E-2</v>
      </c>
      <c r="AE51" s="454">
        <f t="shared" si="143"/>
        <v>4.6364022547450381E-2</v>
      </c>
      <c r="AF51" s="454">
        <f t="shared" si="143"/>
        <v>5.7711989420217977E-2</v>
      </c>
      <c r="AG51" s="455">
        <f t="shared" ref="AG51:AG55" si="144">K51*$E51/1000</f>
        <v>0.77035730062067131</v>
      </c>
      <c r="AH51" s="456"/>
      <c r="AI51" s="432">
        <f t="shared" ref="AI51:AI55" si="145">R51+S51</f>
        <v>71.254413868188351</v>
      </c>
      <c r="AJ51" s="181"/>
      <c r="AK51" s="181"/>
      <c r="AL51" s="181"/>
      <c r="AM51" s="181"/>
    </row>
    <row r="52" spans="1:39" ht="12.75" customHeight="1">
      <c r="A52" s="418">
        <v>48</v>
      </c>
      <c r="B52" s="433">
        <v>4</v>
      </c>
      <c r="C52" s="420">
        <v>50</v>
      </c>
      <c r="D52" s="446">
        <f>測定日数!C54</f>
        <v>38</v>
      </c>
      <c r="E52" s="447">
        <f>mm!C54</f>
        <v>357.59569233659414</v>
      </c>
      <c r="F52" s="448">
        <f>pH!C54</f>
        <v>5</v>
      </c>
      <c r="G52" s="448">
        <f>EC!C54</f>
        <v>2.5</v>
      </c>
      <c r="H52" s="449">
        <f>'SO4'!C54</f>
        <v>20.100000000000001</v>
      </c>
      <c r="I52" s="449">
        <f>'NO3'!C54</f>
        <v>14.3</v>
      </c>
      <c r="J52" s="449">
        <f>Cl!C54</f>
        <v>118.4</v>
      </c>
      <c r="K52" s="449">
        <f>H!C54</f>
        <v>10</v>
      </c>
      <c r="L52" s="449">
        <f>'NH4'!C54</f>
        <v>16.899999999999999</v>
      </c>
      <c r="M52" s="449">
        <f>Na!C54</f>
        <v>104.7</v>
      </c>
      <c r="N52" s="449">
        <f>K!C54</f>
        <v>3</v>
      </c>
      <c r="O52" s="449">
        <f>Mg!C54</f>
        <v>12.6</v>
      </c>
      <c r="P52" s="450">
        <f>Ca!C54</f>
        <v>7.3</v>
      </c>
      <c r="Q52" s="451">
        <f t="shared" si="134"/>
        <v>0.55388765426719466</v>
      </c>
      <c r="R52" s="447">
        <f t="shared" si="135"/>
        <v>172.9</v>
      </c>
      <c r="S52" s="452">
        <f t="shared" si="136"/>
        <v>174.4</v>
      </c>
      <c r="T52" s="452">
        <f t="shared" si="137"/>
        <v>173.45388765426719</v>
      </c>
      <c r="U52" s="452">
        <f t="shared" si="138"/>
        <v>0.4319032536711776</v>
      </c>
      <c r="V52" s="452">
        <f t="shared" si="139"/>
        <v>0.27198556040666066</v>
      </c>
      <c r="W52" s="446">
        <f t="shared" si="140"/>
        <v>1.3684729847261128</v>
      </c>
      <c r="X52" s="453">
        <f t="shared" si="141"/>
        <v>357.59569233659414</v>
      </c>
      <c r="Y52" s="454">
        <f t="shared" ref="Y52:AA52" si="146">H52*$E52/1000</f>
        <v>7.1876734159655422</v>
      </c>
      <c r="Z52" s="454">
        <f t="shared" si="146"/>
        <v>5.1136184004132961</v>
      </c>
      <c r="AA52" s="454">
        <f t="shared" si="146"/>
        <v>42.339329972652749</v>
      </c>
      <c r="AB52" s="454">
        <f t="shared" ref="AB52:AF52" si="147">L52*$E52/1000</f>
        <v>6.04336720048844</v>
      </c>
      <c r="AC52" s="454">
        <f t="shared" si="147"/>
        <v>37.44026898764141</v>
      </c>
      <c r="AD52" s="454">
        <f t="shared" si="147"/>
        <v>1.0727870770097825</v>
      </c>
      <c r="AE52" s="454">
        <f t="shared" si="147"/>
        <v>4.5057057234410856</v>
      </c>
      <c r="AF52" s="454">
        <f t="shared" si="147"/>
        <v>2.6104485540571374</v>
      </c>
      <c r="AG52" s="455">
        <f t="shared" si="144"/>
        <v>3.5759569233659412</v>
      </c>
      <c r="AH52" s="456"/>
      <c r="AI52" s="432">
        <f t="shared" si="145"/>
        <v>347.3</v>
      </c>
      <c r="AJ52" s="181"/>
      <c r="AK52" s="181"/>
      <c r="AL52" s="181"/>
      <c r="AM52" s="181"/>
    </row>
    <row r="53" spans="1:39" ht="12.75" customHeight="1">
      <c r="A53" s="418">
        <v>49</v>
      </c>
      <c r="B53" s="433">
        <v>4</v>
      </c>
      <c r="C53" s="420">
        <v>51</v>
      </c>
      <c r="D53" s="446">
        <f>測定日数!C55</f>
        <v>38</v>
      </c>
      <c r="E53" s="447">
        <f>mm!C55</f>
        <v>190</v>
      </c>
      <c r="F53" s="448">
        <f>pH!C55</f>
        <v>4.8917498171628466</v>
      </c>
      <c r="G53" s="448">
        <f>EC!C55</f>
        <v>2.9530657894736843</v>
      </c>
      <c r="H53" s="449">
        <f>'SO4'!C55</f>
        <v>21.918924708582068</v>
      </c>
      <c r="I53" s="449">
        <f>'NO3'!C55</f>
        <v>9.9809764229202038</v>
      </c>
      <c r="J53" s="449">
        <f>Cl!C55</f>
        <v>129.22663063217198</v>
      </c>
      <c r="K53" s="449">
        <f>H!C55</f>
        <v>12.83069504149554</v>
      </c>
      <c r="L53" s="449">
        <f>'NH4'!C55</f>
        <v>22.644736842105257</v>
      </c>
      <c r="M53" s="449">
        <f>Na!C55</f>
        <v>109.84096109839817</v>
      </c>
      <c r="N53" s="449">
        <f>K!C55</f>
        <v>6.1657019787319962</v>
      </c>
      <c r="O53" s="449">
        <f>Mg!C55</f>
        <v>14.031838856400258</v>
      </c>
      <c r="P53" s="450">
        <f>Ca!C55</f>
        <v>8.6231788948680901</v>
      </c>
      <c r="Q53" s="451">
        <f t="shared" si="134"/>
        <v>0.43168951680004541</v>
      </c>
      <c r="R53" s="447">
        <f t="shared" si="135"/>
        <v>183.04545647225632</v>
      </c>
      <c r="S53" s="452">
        <f t="shared" si="136"/>
        <v>196.79213046326768</v>
      </c>
      <c r="T53" s="452">
        <f t="shared" si="137"/>
        <v>183.47714598905637</v>
      </c>
      <c r="U53" s="452">
        <f t="shared" si="138"/>
        <v>3.6190925974223846</v>
      </c>
      <c r="V53" s="452">
        <f t="shared" si="139"/>
        <v>3.5014620687823754</v>
      </c>
      <c r="W53" s="446">
        <f t="shared" si="140"/>
        <v>-1.3998891081269444</v>
      </c>
      <c r="X53" s="453">
        <f t="shared" si="141"/>
        <v>190</v>
      </c>
      <c r="Y53" s="454">
        <f t="shared" ref="Y53:AA53" si="148">H53*$E53/1000</f>
        <v>4.1645956946305933</v>
      </c>
      <c r="Z53" s="454">
        <f t="shared" si="148"/>
        <v>1.8963855203548388</v>
      </c>
      <c r="AA53" s="454">
        <f t="shared" si="148"/>
        <v>24.553059820112676</v>
      </c>
      <c r="AB53" s="454">
        <f t="shared" ref="AB53:AF53" si="149">L53*$E53/1000</f>
        <v>4.3024999999999993</v>
      </c>
      <c r="AC53" s="454">
        <f t="shared" si="149"/>
        <v>20.869782608695651</v>
      </c>
      <c r="AD53" s="454">
        <f t="shared" si="149"/>
        <v>1.1714833759590793</v>
      </c>
      <c r="AE53" s="454">
        <f t="shared" si="149"/>
        <v>2.6660493827160492</v>
      </c>
      <c r="AF53" s="454">
        <f t="shared" si="149"/>
        <v>1.6384039900249372</v>
      </c>
      <c r="AG53" s="455">
        <f t="shared" si="144"/>
        <v>2.4378320578841528</v>
      </c>
      <c r="AH53" s="456"/>
      <c r="AI53" s="432">
        <f t="shared" si="145"/>
        <v>379.83758693552397</v>
      </c>
      <c r="AJ53" s="181"/>
      <c r="AK53" s="181"/>
      <c r="AL53" s="181"/>
      <c r="AM53" s="181"/>
    </row>
    <row r="54" spans="1:39" ht="12.75" customHeight="1">
      <c r="A54" s="418">
        <v>50</v>
      </c>
      <c r="B54" s="433">
        <v>4</v>
      </c>
      <c r="C54" s="420">
        <v>52</v>
      </c>
      <c r="D54" s="446">
        <f>測定日数!C56</f>
        <v>38</v>
      </c>
      <c r="E54" s="447">
        <f>mm!C56</f>
        <v>188.06384695510718</v>
      </c>
      <c r="F54" s="448">
        <f>pH!C56</f>
        <v>5.6</v>
      </c>
      <c r="G54" s="448">
        <f>EC!C56</f>
        <v>1.2</v>
      </c>
      <c r="H54" s="449">
        <f>'SO4'!C56</f>
        <v>11.5</v>
      </c>
      <c r="I54" s="449">
        <f>'NO3'!C56</f>
        <v>8.4</v>
      </c>
      <c r="J54" s="449">
        <f>Cl!C56</f>
        <v>51.1</v>
      </c>
      <c r="K54" s="449">
        <f>H!C56</f>
        <v>2.5118864315095824</v>
      </c>
      <c r="L54" s="449">
        <f>'NH4'!C56</f>
        <v>18.2</v>
      </c>
      <c r="M54" s="449">
        <f>Na!C56</f>
        <v>46.2</v>
      </c>
      <c r="N54" s="449">
        <f>K!C56</f>
        <v>2.8</v>
      </c>
      <c r="O54" s="449">
        <f>Mg!C56</f>
        <v>6.4</v>
      </c>
      <c r="P54" s="450">
        <f>Ca!C56</f>
        <v>8.3000000000000007</v>
      </c>
      <c r="Q54" s="451">
        <f t="shared" si="134"/>
        <v>2.2050664684482646</v>
      </c>
      <c r="R54" s="447">
        <f t="shared" si="135"/>
        <v>82.5</v>
      </c>
      <c r="S54" s="452">
        <f t="shared" si="136"/>
        <v>99.111886431509589</v>
      </c>
      <c r="T54" s="452">
        <f t="shared" si="137"/>
        <v>84.705066468448265</v>
      </c>
      <c r="U54" s="452">
        <f t="shared" si="138"/>
        <v>9.1469158533157735</v>
      </c>
      <c r="V54" s="452">
        <f t="shared" si="139"/>
        <v>7.8375904592990491</v>
      </c>
      <c r="W54" s="446">
        <f t="shared" si="140"/>
        <v>3.0341294998310895</v>
      </c>
      <c r="X54" s="453">
        <f t="shared" si="141"/>
        <v>188.06384695510718</v>
      </c>
      <c r="Y54" s="454">
        <f t="shared" ref="Y54:AA54" si="150">H54*$E54/1000</f>
        <v>2.1627342399837324</v>
      </c>
      <c r="Z54" s="454">
        <f t="shared" si="150"/>
        <v>1.5797363144229004</v>
      </c>
      <c r="AA54" s="454">
        <f t="shared" si="150"/>
        <v>9.6100625794059784</v>
      </c>
      <c r="AB54" s="454">
        <f t="shared" ref="AB54:AF54" si="151">L54*$E54/1000</f>
        <v>3.4227620145829505</v>
      </c>
      <c r="AC54" s="454">
        <f t="shared" si="151"/>
        <v>8.6885497293259526</v>
      </c>
      <c r="AD54" s="454">
        <f t="shared" si="151"/>
        <v>0.5265787714743001</v>
      </c>
      <c r="AE54" s="454">
        <f t="shared" si="151"/>
        <v>1.2036086205126859</v>
      </c>
      <c r="AF54" s="454">
        <f t="shared" si="151"/>
        <v>1.5609299297273898</v>
      </c>
      <c r="AG54" s="455">
        <f t="shared" si="144"/>
        <v>0.47239502542402839</v>
      </c>
      <c r="AH54" s="456"/>
      <c r="AI54" s="432">
        <f t="shared" si="145"/>
        <v>181.61188643150959</v>
      </c>
      <c r="AJ54" s="181"/>
      <c r="AK54" s="181"/>
      <c r="AL54" s="181"/>
      <c r="AM54" s="181"/>
    </row>
    <row r="55" spans="1:39" ht="12.75" customHeight="1">
      <c r="A55" s="418">
        <v>51</v>
      </c>
      <c r="B55" s="433">
        <v>5</v>
      </c>
      <c r="C55" s="458">
        <v>1</v>
      </c>
      <c r="D55" s="446">
        <f>測定日数!D5</f>
        <v>25</v>
      </c>
      <c r="E55" s="447">
        <f>mm!D5</f>
        <v>45</v>
      </c>
      <c r="F55" s="448">
        <f>pH!D5</f>
        <v>4.4957522911602652</v>
      </c>
      <c r="G55" s="448">
        <f>EC!D5</f>
        <v>2.1592888888888888</v>
      </c>
      <c r="H55" s="449">
        <f>'SO4'!D5</f>
        <v>22.433869280448778</v>
      </c>
      <c r="I55" s="449">
        <f>'NO3'!D5</f>
        <v>19.17935071740407</v>
      </c>
      <c r="J55" s="449">
        <f>Cl!D5</f>
        <v>26.755597351963438</v>
      </c>
      <c r="K55" s="449">
        <f>H!D5</f>
        <v>31.933587339616853</v>
      </c>
      <c r="L55" s="449">
        <f>'NH4'!D5</f>
        <v>32.623240927893676</v>
      </c>
      <c r="M55" s="449">
        <f>Na!D5</f>
        <v>13.918415321179989</v>
      </c>
      <c r="N55" s="449">
        <f>K!D5</f>
        <v>2.0861002080655844</v>
      </c>
      <c r="O55" s="449">
        <f>Mg!D5</f>
        <v>2.7104135317087139</v>
      </c>
      <c r="P55" s="450">
        <f>Ca!D5</f>
        <v>5.9978419856456942</v>
      </c>
      <c r="Q55" s="451">
        <f t="shared" si="134"/>
        <v>0.17344986905997906</v>
      </c>
      <c r="R55" s="447">
        <f t="shared" si="135"/>
        <v>90.802686630265057</v>
      </c>
      <c r="S55" s="452">
        <f t="shared" si="136"/>
        <v>97.97785483146491</v>
      </c>
      <c r="T55" s="452">
        <f t="shared" si="137"/>
        <v>90.976136499325037</v>
      </c>
      <c r="U55" s="452">
        <f t="shared" si="138"/>
        <v>3.8007986128456039</v>
      </c>
      <c r="V55" s="452">
        <f t="shared" si="139"/>
        <v>3.7055149154708253</v>
      </c>
      <c r="W55" s="446">
        <f t="shared" si="140"/>
        <v>1.8883678583767962</v>
      </c>
      <c r="X55" s="453">
        <f t="shared" si="141"/>
        <v>45</v>
      </c>
      <c r="Y55" s="454">
        <f t="shared" ref="Y55:AA55" si="152">H55*$E55/1000</f>
        <v>1.009524117620195</v>
      </c>
      <c r="Z55" s="454">
        <f t="shared" si="152"/>
        <v>0.86307078228318312</v>
      </c>
      <c r="AA55" s="454">
        <f t="shared" si="152"/>
        <v>1.2040018808383548</v>
      </c>
      <c r="AB55" s="454">
        <f t="shared" ref="AB55:AF55" si="153">L55*$E55/1000</f>
        <v>1.4680458417552154</v>
      </c>
      <c r="AC55" s="454">
        <f t="shared" si="153"/>
        <v>0.6263286894530995</v>
      </c>
      <c r="AD55" s="454">
        <f t="shared" si="153"/>
        <v>9.3874509362951303E-2</v>
      </c>
      <c r="AE55" s="454">
        <f t="shared" si="153"/>
        <v>0.12196860892689212</v>
      </c>
      <c r="AF55" s="454">
        <f t="shared" si="153"/>
        <v>0.26990288935405626</v>
      </c>
      <c r="AG55" s="455">
        <f t="shared" si="144"/>
        <v>1.4370114302827584</v>
      </c>
      <c r="AH55" s="456"/>
      <c r="AI55" s="432">
        <f t="shared" si="145"/>
        <v>188.78054146172997</v>
      </c>
      <c r="AJ55" s="181"/>
      <c r="AK55" s="181"/>
      <c r="AL55" s="181"/>
      <c r="AM55" s="181"/>
    </row>
    <row r="56" spans="1:39" ht="12.75" customHeight="1">
      <c r="A56" s="418">
        <v>52</v>
      </c>
      <c r="B56" s="433">
        <v>5</v>
      </c>
      <c r="C56" s="458">
        <v>2</v>
      </c>
      <c r="D56" s="446"/>
      <c r="E56" s="447"/>
      <c r="F56" s="448"/>
      <c r="G56" s="448"/>
      <c r="H56" s="449"/>
      <c r="I56" s="449"/>
      <c r="J56" s="449"/>
      <c r="K56" s="449"/>
      <c r="L56" s="449"/>
      <c r="M56" s="449"/>
      <c r="N56" s="449"/>
      <c r="O56" s="449"/>
      <c r="P56" s="450"/>
      <c r="Q56" s="451"/>
      <c r="R56" s="447"/>
      <c r="S56" s="452"/>
      <c r="T56" s="452"/>
      <c r="U56" s="452"/>
      <c r="V56" s="452"/>
      <c r="W56" s="446"/>
      <c r="X56" s="453"/>
      <c r="Y56" s="454"/>
      <c r="Z56" s="454"/>
      <c r="AA56" s="454"/>
      <c r="AB56" s="454"/>
      <c r="AC56" s="454"/>
      <c r="AD56" s="454"/>
      <c r="AE56" s="454"/>
      <c r="AF56" s="454"/>
      <c r="AG56" s="455"/>
      <c r="AH56" s="456"/>
      <c r="AI56" s="432"/>
      <c r="AJ56" s="181"/>
      <c r="AK56" s="181"/>
      <c r="AL56" s="181"/>
      <c r="AM56" s="181"/>
    </row>
    <row r="57" spans="1:39" ht="12.75" customHeight="1">
      <c r="A57" s="418">
        <v>53</v>
      </c>
      <c r="B57" s="433">
        <v>5</v>
      </c>
      <c r="C57" s="458">
        <v>3</v>
      </c>
      <c r="D57" s="446">
        <f>測定日数!D7</f>
        <v>25</v>
      </c>
      <c r="E57" s="447">
        <f>mm!D7</f>
        <v>55.318471337579624</v>
      </c>
      <c r="F57" s="448">
        <f>pH!D7</f>
        <v>4.66</v>
      </c>
      <c r="G57" s="448">
        <f>EC!D7</f>
        <v>2.0699999999999998</v>
      </c>
      <c r="H57" s="449">
        <f>'SO4'!D7</f>
        <v>26.3</v>
      </c>
      <c r="I57" s="449">
        <f>'NO3'!D7</f>
        <v>19.100000000000001</v>
      </c>
      <c r="J57" s="449">
        <f>Cl!D7</f>
        <v>17.5</v>
      </c>
      <c r="K57" s="449">
        <f>H!D7</f>
        <v>21.877616239495527</v>
      </c>
      <c r="L57" s="449">
        <f>'NH4'!D7</f>
        <v>34.299999999999997</v>
      </c>
      <c r="M57" s="449">
        <f>Na!D7</f>
        <v>16</v>
      </c>
      <c r="N57" s="449">
        <f>K!D7</f>
        <v>1.2</v>
      </c>
      <c r="O57" s="449">
        <f>Mg!D7</f>
        <v>2.9</v>
      </c>
      <c r="P57" s="450">
        <f>Ca!D7</f>
        <v>8.3000000000000007</v>
      </c>
      <c r="Q57" s="451">
        <f>1.24*10^(F57-5.35)</f>
        <v>0.25317550513902187</v>
      </c>
      <c r="R57" s="447">
        <f>SUM(H57:J57)+H57</f>
        <v>89.2</v>
      </c>
      <c r="S57" s="452">
        <f>SUM(K57:P57)+O57+P57</f>
        <v>95.777616239495529</v>
      </c>
      <c r="T57" s="452">
        <f>SUM(H57:J57,Q57)+H57</f>
        <v>89.453175505139029</v>
      </c>
      <c r="U57" s="452">
        <f>(S57-R57)/(R57+S57)*100</f>
        <v>3.5558984774564872</v>
      </c>
      <c r="V57" s="452">
        <f>(S57-T57)/(S57+T57)*100</f>
        <v>3.4143571243141846</v>
      </c>
      <c r="W57" s="446">
        <f>100*((349.7*10^(2-F57)+(80*2*H57+71.5*I57+76.3*J57+73.5*L57+50.1*M57+73.5*N57+59.8*2*P57+53.3*2*O57)/10000)-G57)/((349.7*10^(2-F57)+(80*2*H57+71.5*I57+76.3*J57+73.5*L57+50.1*M57+73.5*N57+59.8*2*P57+53.3*2*O57)/10000)+G57)</f>
        <v>-3.572054044993247</v>
      </c>
      <c r="X57" s="453">
        <f>E57</f>
        <v>55.318471337579624</v>
      </c>
      <c r="Y57" s="454">
        <f t="shared" ref="Y57:AA57" si="154">H57*$E57/1000</f>
        <v>1.4548757961783443</v>
      </c>
      <c r="Z57" s="454">
        <f t="shared" si="154"/>
        <v>1.0565828025477708</v>
      </c>
      <c r="AA57" s="454">
        <f t="shared" si="154"/>
        <v>0.96807324840764342</v>
      </c>
      <c r="AB57" s="454">
        <f t="shared" ref="AB57:AF57" si="155">L57*$E57/1000</f>
        <v>1.8974235668789809</v>
      </c>
      <c r="AC57" s="454">
        <f t="shared" si="155"/>
        <v>0.885095541401274</v>
      </c>
      <c r="AD57" s="454">
        <f t="shared" si="155"/>
        <v>6.638216560509555E-2</v>
      </c>
      <c r="AE57" s="454">
        <f t="shared" si="155"/>
        <v>0.16042356687898091</v>
      </c>
      <c r="AF57" s="454">
        <f t="shared" si="155"/>
        <v>0.45914331210191089</v>
      </c>
      <c r="AG57" s="455">
        <f>K57*$E57/1000</f>
        <v>1.2102362868790999</v>
      </c>
      <c r="AH57" s="456"/>
      <c r="AI57" s="432">
        <f>R57+S57</f>
        <v>184.97761623949555</v>
      </c>
      <c r="AJ57" s="181"/>
      <c r="AK57" s="181"/>
      <c r="AL57" s="181"/>
      <c r="AM57" s="181"/>
    </row>
    <row r="58" spans="1:39" ht="12.75" customHeight="1">
      <c r="A58" s="418">
        <v>54</v>
      </c>
      <c r="B58" s="433">
        <v>5</v>
      </c>
      <c r="C58" s="458">
        <v>4</v>
      </c>
      <c r="D58" s="446"/>
      <c r="E58" s="447"/>
      <c r="F58" s="448"/>
      <c r="G58" s="448"/>
      <c r="H58" s="449"/>
      <c r="I58" s="449"/>
      <c r="J58" s="449"/>
      <c r="K58" s="449"/>
      <c r="L58" s="449"/>
      <c r="M58" s="449"/>
      <c r="N58" s="449"/>
      <c r="O58" s="449"/>
      <c r="P58" s="450"/>
      <c r="Q58" s="451"/>
      <c r="R58" s="447"/>
      <c r="S58" s="452"/>
      <c r="T58" s="452"/>
      <c r="U58" s="452"/>
      <c r="V58" s="452"/>
      <c r="W58" s="446"/>
      <c r="X58" s="453"/>
      <c r="Y58" s="454"/>
      <c r="Z58" s="454"/>
      <c r="AA58" s="454"/>
      <c r="AB58" s="454"/>
      <c r="AC58" s="454"/>
      <c r="AD58" s="454"/>
      <c r="AE58" s="454"/>
      <c r="AF58" s="454"/>
      <c r="AG58" s="455"/>
      <c r="AH58" s="456"/>
      <c r="AI58" s="432"/>
      <c r="AJ58" s="181"/>
      <c r="AK58" s="181"/>
      <c r="AL58" s="181"/>
      <c r="AM58" s="181"/>
    </row>
    <row r="59" spans="1:39" ht="12.75" customHeight="1">
      <c r="A59" s="418">
        <v>55</v>
      </c>
      <c r="B59" s="433">
        <v>5</v>
      </c>
      <c r="C59" s="458">
        <v>5</v>
      </c>
      <c r="D59" s="446"/>
      <c r="E59" s="447"/>
      <c r="F59" s="448"/>
      <c r="G59" s="448"/>
      <c r="H59" s="449"/>
      <c r="I59" s="449"/>
      <c r="J59" s="449"/>
      <c r="K59" s="449"/>
      <c r="L59" s="449"/>
      <c r="M59" s="449"/>
      <c r="N59" s="449"/>
      <c r="O59" s="449"/>
      <c r="P59" s="450"/>
      <c r="Q59" s="451"/>
      <c r="R59" s="447"/>
      <c r="S59" s="452"/>
      <c r="T59" s="452"/>
      <c r="U59" s="452"/>
      <c r="V59" s="452"/>
      <c r="W59" s="446"/>
      <c r="X59" s="453"/>
      <c r="Y59" s="454"/>
      <c r="Z59" s="454"/>
      <c r="AA59" s="454"/>
      <c r="AB59" s="454"/>
      <c r="AC59" s="454"/>
      <c r="AD59" s="454"/>
      <c r="AE59" s="454"/>
      <c r="AF59" s="454"/>
      <c r="AG59" s="455"/>
      <c r="AH59" s="456"/>
      <c r="AI59" s="432"/>
      <c r="AJ59" s="181"/>
      <c r="AK59" s="181"/>
      <c r="AL59" s="181"/>
      <c r="AM59" s="181"/>
    </row>
    <row r="60" spans="1:39" ht="12.75" customHeight="1">
      <c r="A60" s="418">
        <v>56</v>
      </c>
      <c r="B60" s="433">
        <v>5</v>
      </c>
      <c r="C60" s="458">
        <v>6</v>
      </c>
      <c r="D60" s="446">
        <f>測定日数!D10</f>
        <v>25</v>
      </c>
      <c r="E60" s="447">
        <f>mm!D10</f>
        <v>220.9</v>
      </c>
      <c r="F60" s="448">
        <f>pH!D10</f>
        <v>5.3881847163565313</v>
      </c>
      <c r="G60" s="448">
        <f>EC!D10</f>
        <v>0.74</v>
      </c>
      <c r="H60" s="449">
        <f>'SO4'!D10</f>
        <v>9.1110457220461747</v>
      </c>
      <c r="I60" s="449">
        <f>'NO3'!D10</f>
        <v>10.596197374377548</v>
      </c>
      <c r="J60" s="449">
        <f>Cl!D10</f>
        <v>9.262290629244001</v>
      </c>
      <c r="K60" s="449">
        <f>H!D10</f>
        <v>4.0908662789980328</v>
      </c>
      <c r="L60" s="449">
        <f>'NH4'!D10</f>
        <v>21.649841557265731</v>
      </c>
      <c r="M60" s="449">
        <f>Na!D10</f>
        <v>8.748981439565414</v>
      </c>
      <c r="N60" s="449">
        <f>K!D10</f>
        <v>0.92956088727931185</v>
      </c>
      <c r="O60" s="449">
        <f>Mg!D10</f>
        <v>1.5450430058850158</v>
      </c>
      <c r="P60" s="450">
        <f>Ca!D10</f>
        <v>3.9942507922136716</v>
      </c>
      <c r="Q60" s="451">
        <f t="shared" ref="Q60:Q62" si="156">1.24*10^(F60-5.35)</f>
        <v>1.3539617687108987</v>
      </c>
      <c r="R60" s="447">
        <f t="shared" ref="R60:R62" si="157">SUM(H60:J60)+H60</f>
        <v>38.080579447713902</v>
      </c>
      <c r="S60" s="452">
        <f t="shared" ref="S60:S62" si="158">SUM(K60:P60)+O60+P60</f>
        <v>46.49783775930586</v>
      </c>
      <c r="T60" s="452">
        <f t="shared" ref="T60:T62" si="159">SUM(H60:J60,Q60)+H60</f>
        <v>39.434541216424797</v>
      </c>
      <c r="U60" s="452">
        <f t="shared" ref="U60:U62" si="160">(S60-R60)/(R60+S60)*100</f>
        <v>9.9520168259821151</v>
      </c>
      <c r="V60" s="452">
        <f t="shared" ref="V60:V62" si="161">(S60-T60)/(S60+T60)*100</f>
        <v>8.2195985111454952</v>
      </c>
      <c r="W60" s="446">
        <f t="shared" ref="W60:W62" si="162">100*((349.7*10^(2-F60)+(80*2*H60+71.5*I60+76.3*J60+73.5*L60+50.1*M60+73.5*N60+59.8*2*P60+53.3*2*O60)/10000)-G60)/((349.7*10^(2-F60)+(80*2*H60+71.5*I60+76.3*J60+73.5*L60+50.1*M60+73.5*N60+59.8*2*P60+53.3*2*O60)/10000)+G60)</f>
        <v>-2.1182064266023843</v>
      </c>
      <c r="X60" s="453">
        <f t="shared" ref="X60:X62" si="163">E60</f>
        <v>220.9</v>
      </c>
      <c r="Y60" s="454">
        <f t="shared" ref="Y60:AA60" si="164">H60*$E60/1000</f>
        <v>2.0126300000000001</v>
      </c>
      <c r="Z60" s="454">
        <f t="shared" si="164"/>
        <v>2.3407000000000004</v>
      </c>
      <c r="AA60" s="454">
        <f t="shared" si="164"/>
        <v>2.0460400000000001</v>
      </c>
      <c r="AB60" s="454">
        <f t="shared" ref="AB60:AF60" si="165">L60*$E60/1000</f>
        <v>4.7824499999999999</v>
      </c>
      <c r="AC60" s="454">
        <f t="shared" si="165"/>
        <v>1.9326500000000002</v>
      </c>
      <c r="AD60" s="454">
        <f t="shared" si="165"/>
        <v>0.20533999999999999</v>
      </c>
      <c r="AE60" s="454">
        <f t="shared" si="165"/>
        <v>0.34129999999999999</v>
      </c>
      <c r="AF60" s="454">
        <f t="shared" si="165"/>
        <v>0.88233000000000006</v>
      </c>
      <c r="AG60" s="455">
        <f t="shared" ref="AG60:AG62" si="166">K60*$E60/1000</f>
        <v>0.90367236103066551</v>
      </c>
      <c r="AH60" s="456"/>
      <c r="AI60" s="432">
        <f t="shared" ref="AI60:AI62" si="167">R60+S60</f>
        <v>84.578417207019754</v>
      </c>
      <c r="AJ60" s="181"/>
      <c r="AK60" s="181"/>
      <c r="AL60" s="181"/>
      <c r="AM60" s="181"/>
    </row>
    <row r="61" spans="1:39" ht="12.75" customHeight="1">
      <c r="A61" s="418">
        <v>57</v>
      </c>
      <c r="B61" s="433">
        <v>5</v>
      </c>
      <c r="C61" s="458">
        <v>7</v>
      </c>
      <c r="D61" s="446">
        <f>測定日数!D11</f>
        <v>25</v>
      </c>
      <c r="E61" s="447">
        <f>mm!D11</f>
        <v>35.5</v>
      </c>
      <c r="F61" s="448">
        <f>pH!D11</f>
        <v>4.8600000000000003</v>
      </c>
      <c r="G61" s="448">
        <f>EC!D11</f>
        <v>2.39</v>
      </c>
      <c r="H61" s="449">
        <f>'SO4'!D11</f>
        <v>36.700000000000003</v>
      </c>
      <c r="I61" s="449">
        <f>'NO3'!D11</f>
        <v>51.7</v>
      </c>
      <c r="J61" s="449">
        <f>Cl!D11</f>
        <v>23.9</v>
      </c>
      <c r="K61" s="449">
        <f>H!D11</f>
        <v>13.803842646028839</v>
      </c>
      <c r="L61" s="449">
        <f>'NH4'!D11</f>
        <v>55.2</v>
      </c>
      <c r="M61" s="449">
        <f>Na!D11</f>
        <v>15.3</v>
      </c>
      <c r="N61" s="449">
        <f>K!D11</f>
        <v>9</v>
      </c>
      <c r="O61" s="449">
        <f>Mg!D11</f>
        <v>9</v>
      </c>
      <c r="P61" s="450">
        <f>Ca!D11</f>
        <v>10.199999999999999</v>
      </c>
      <c r="Q61" s="451">
        <f t="shared" si="156"/>
        <v>0.40125613459273951</v>
      </c>
      <c r="R61" s="447">
        <f t="shared" si="157"/>
        <v>149</v>
      </c>
      <c r="S61" s="452">
        <f t="shared" si="158"/>
        <v>131.70384264602885</v>
      </c>
      <c r="T61" s="452">
        <f t="shared" si="159"/>
        <v>149.40125613459276</v>
      </c>
      <c r="U61" s="452">
        <f t="shared" si="160"/>
        <v>-6.1617102177620806</v>
      </c>
      <c r="V61" s="452">
        <f t="shared" si="161"/>
        <v>-6.2956572347253017</v>
      </c>
      <c r="W61" s="446">
        <f t="shared" si="162"/>
        <v>-3.3748261516475725E-2</v>
      </c>
      <c r="X61" s="453">
        <f t="shared" si="163"/>
        <v>35.5</v>
      </c>
      <c r="Y61" s="454">
        <f t="shared" ref="Y61:AA61" si="168">H61*$E61/1000</f>
        <v>1.3028500000000001</v>
      </c>
      <c r="Z61" s="454">
        <f t="shared" si="168"/>
        <v>1.83535</v>
      </c>
      <c r="AA61" s="454">
        <f t="shared" si="168"/>
        <v>0.84844999999999993</v>
      </c>
      <c r="AB61" s="454">
        <f t="shared" ref="AB61:AF61" si="169">L61*$E61/1000</f>
        <v>1.9596000000000002</v>
      </c>
      <c r="AC61" s="454">
        <f t="shared" si="169"/>
        <v>0.54315000000000002</v>
      </c>
      <c r="AD61" s="454">
        <f t="shared" si="169"/>
        <v>0.31950000000000001</v>
      </c>
      <c r="AE61" s="454">
        <f t="shared" si="169"/>
        <v>0.31950000000000001</v>
      </c>
      <c r="AF61" s="454">
        <f t="shared" si="169"/>
        <v>0.36209999999999998</v>
      </c>
      <c r="AG61" s="455">
        <f t="shared" si="166"/>
        <v>0.49003641393402375</v>
      </c>
      <c r="AH61" s="456"/>
      <c r="AI61" s="432">
        <f t="shared" si="167"/>
        <v>280.70384264602887</v>
      </c>
      <c r="AJ61" s="181"/>
      <c r="AK61" s="181"/>
      <c r="AL61" s="181"/>
      <c r="AM61" s="181"/>
    </row>
    <row r="62" spans="1:39" ht="12.75" customHeight="1">
      <c r="A62" s="418">
        <v>58</v>
      </c>
      <c r="B62" s="433">
        <v>5</v>
      </c>
      <c r="C62" s="458">
        <v>8</v>
      </c>
      <c r="D62" s="446">
        <f>測定日数!D12</f>
        <v>25</v>
      </c>
      <c r="E62" s="447">
        <f>mm!D12</f>
        <v>67.675159235668787</v>
      </c>
      <c r="F62" s="448">
        <f>pH!D12</f>
        <v>5.0200957411203921</v>
      </c>
      <c r="G62" s="448">
        <f>EC!D12</f>
        <v>3.2208470588235292</v>
      </c>
      <c r="H62" s="449">
        <f>'SO4'!D12</f>
        <v>41.689313725490202</v>
      </c>
      <c r="I62" s="449">
        <f>'NO3'!D12</f>
        <v>33.088652751423147</v>
      </c>
      <c r="J62" s="449">
        <f>Cl!D12</f>
        <v>73.652833319505518</v>
      </c>
      <c r="K62" s="449">
        <f>H!D12</f>
        <v>9.5478207912690234</v>
      </c>
      <c r="L62" s="449">
        <f>'NH4'!D12</f>
        <v>34.809777777777782</v>
      </c>
      <c r="M62" s="449">
        <f>Na!D12</f>
        <v>96.903570332480825</v>
      </c>
      <c r="N62" s="449">
        <f>K!D12</f>
        <v>3.6246246426959536</v>
      </c>
      <c r="O62" s="449">
        <f>Mg!D12</f>
        <v>10.32567417090293</v>
      </c>
      <c r="P62" s="450">
        <f>Ca!D12</f>
        <v>24.610247058823536</v>
      </c>
      <c r="Q62" s="451">
        <f t="shared" si="156"/>
        <v>0.58011944963786477</v>
      </c>
      <c r="R62" s="447">
        <f t="shared" si="157"/>
        <v>190.12011352190905</v>
      </c>
      <c r="S62" s="452">
        <f t="shared" si="158"/>
        <v>214.75763600367657</v>
      </c>
      <c r="T62" s="452">
        <f t="shared" si="159"/>
        <v>190.70023297154691</v>
      </c>
      <c r="U62" s="452">
        <f t="shared" si="160"/>
        <v>6.0851757130730117</v>
      </c>
      <c r="V62" s="452">
        <f t="shared" si="161"/>
        <v>5.9333915735643901</v>
      </c>
      <c r="W62" s="446">
        <f t="shared" si="162"/>
        <v>-4.0206281370009567</v>
      </c>
      <c r="X62" s="453">
        <f t="shared" si="163"/>
        <v>67.675159235668787</v>
      </c>
      <c r="Y62" s="454">
        <f t="shared" ref="Y62:AA62" si="170">H62*$E62/1000</f>
        <v>2.8213309447983015</v>
      </c>
      <c r="Z62" s="454">
        <f t="shared" si="170"/>
        <v>2.2392798438463113</v>
      </c>
      <c r="AA62" s="454">
        <f t="shared" si="170"/>
        <v>4.9844672230557077</v>
      </c>
      <c r="AB62" s="454">
        <f t="shared" ref="AB62:AF62" si="171">L62*$E62/1000</f>
        <v>2.3557572540693563</v>
      </c>
      <c r="AC62" s="454">
        <f t="shared" si="171"/>
        <v>6.5579645527554691</v>
      </c>
      <c r="AD62" s="454">
        <f t="shared" si="171"/>
        <v>0.24529704986397774</v>
      </c>
      <c r="AE62" s="454">
        <f t="shared" si="171"/>
        <v>0.69879164373148805</v>
      </c>
      <c r="AF62" s="454">
        <f t="shared" si="171"/>
        <v>1.6655023885350322</v>
      </c>
      <c r="AG62" s="455">
        <f t="shared" si="166"/>
        <v>0.64615029240276034</v>
      </c>
      <c r="AH62" s="456"/>
      <c r="AI62" s="432">
        <f t="shared" si="167"/>
        <v>404.87774952558561</v>
      </c>
      <c r="AJ62" s="181"/>
      <c r="AK62" s="181"/>
      <c r="AL62" s="181"/>
      <c r="AM62" s="181"/>
    </row>
    <row r="63" spans="1:39" ht="12.75" customHeight="1">
      <c r="A63" s="418">
        <v>59</v>
      </c>
      <c r="B63" s="433">
        <v>5</v>
      </c>
      <c r="C63" s="458">
        <v>9</v>
      </c>
      <c r="D63" s="446"/>
      <c r="E63" s="447"/>
      <c r="F63" s="448"/>
      <c r="G63" s="448"/>
      <c r="H63" s="449"/>
      <c r="I63" s="449"/>
      <c r="J63" s="449"/>
      <c r="K63" s="449"/>
      <c r="L63" s="449"/>
      <c r="M63" s="449"/>
      <c r="N63" s="449"/>
      <c r="O63" s="449"/>
      <c r="P63" s="450"/>
      <c r="Q63" s="451"/>
      <c r="R63" s="447"/>
      <c r="S63" s="452"/>
      <c r="T63" s="452"/>
      <c r="U63" s="452"/>
      <c r="V63" s="452"/>
      <c r="W63" s="446"/>
      <c r="X63" s="453"/>
      <c r="Y63" s="454"/>
      <c r="Z63" s="454"/>
      <c r="AA63" s="454"/>
      <c r="AB63" s="454"/>
      <c r="AC63" s="454"/>
      <c r="AD63" s="454"/>
      <c r="AE63" s="454"/>
      <c r="AF63" s="454"/>
      <c r="AG63" s="455"/>
      <c r="AH63" s="456"/>
      <c r="AI63" s="432"/>
      <c r="AJ63" s="181"/>
      <c r="AK63" s="181"/>
      <c r="AL63" s="181"/>
      <c r="AM63" s="181"/>
    </row>
    <row r="64" spans="1:39" ht="12.75" customHeight="1">
      <c r="A64" s="418">
        <v>60</v>
      </c>
      <c r="B64" s="433">
        <v>5</v>
      </c>
      <c r="C64" s="458">
        <v>10</v>
      </c>
      <c r="D64" s="446">
        <f>測定日数!D14</f>
        <v>35</v>
      </c>
      <c r="E64" s="447">
        <f>mm!D14</f>
        <v>132.4</v>
      </c>
      <c r="F64" s="448">
        <f>pH!D14</f>
        <v>4.6900000000000004</v>
      </c>
      <c r="G64" s="448">
        <f>EC!D14</f>
        <v>2.09</v>
      </c>
      <c r="H64" s="449">
        <f>'SO4'!D14</f>
        <v>22.9</v>
      </c>
      <c r="I64" s="449">
        <f>'NO3'!D14</f>
        <v>41.13</v>
      </c>
      <c r="J64" s="449">
        <f>Cl!D14</f>
        <v>22.57</v>
      </c>
      <c r="K64" s="449">
        <f>H!D14</f>
        <v>20.417379446695282</v>
      </c>
      <c r="L64" s="449">
        <f>'NH4'!D14</f>
        <v>43.24</v>
      </c>
      <c r="M64" s="449">
        <f>Na!D14</f>
        <v>18.7</v>
      </c>
      <c r="N64" s="449">
        <f>K!D14</f>
        <v>3.07</v>
      </c>
      <c r="O64" s="449">
        <f>Mg!D14</f>
        <v>5.76</v>
      </c>
      <c r="P64" s="450">
        <f>Ca!D14</f>
        <v>10.73</v>
      </c>
      <c r="Q64" s="451">
        <f t="shared" ref="Q64:Q65" si="172">1.24*10^(F64-5.35)</f>
        <v>0.27128244136974494</v>
      </c>
      <c r="R64" s="447">
        <f t="shared" ref="R64:R65" si="173">SUM(H64:J64)+H64</f>
        <v>109.5</v>
      </c>
      <c r="S64" s="452">
        <f t="shared" ref="S64:S65" si="174">SUM(K64:P64)+O64+P64</f>
        <v>118.4073794466953</v>
      </c>
      <c r="T64" s="452">
        <f t="shared" ref="T64:T65" si="175">SUM(H64:J64,Q64)+H64</f>
        <v>109.77128244136975</v>
      </c>
      <c r="U64" s="452">
        <f t="shared" ref="U64:U65" si="176">(S64-R64)/(R64+S64)*100</f>
        <v>3.9083330554369464</v>
      </c>
      <c r="V64" s="452">
        <f t="shared" ref="V64:V65" si="177">(S64-T64)/(S64+T64)*100</f>
        <v>3.7847960601864088</v>
      </c>
      <c r="W64" s="446">
        <f t="shared" ref="W64:W65" si="178">100*((349.7*10^(2-F64)+(80*2*H64+71.5*I64+76.3*J64+73.5*L64+50.1*M64+73.5*N64+59.8*2*P64+53.3*2*O64)/10000)-G64)/((349.7*10^(2-F64)+(80*2*H64+71.5*I64+76.3*J64+73.5*L64+50.1*M64+73.5*N64+59.8*2*P64+53.3*2*O64)/10000)+G64)</f>
        <v>1.8890410604616326</v>
      </c>
      <c r="X64" s="453">
        <f t="shared" ref="X64:X65" si="179">E64</f>
        <v>132.4</v>
      </c>
      <c r="Y64" s="454">
        <f t="shared" ref="Y64:AA64" si="180">H64*$E64/1000</f>
        <v>3.0319600000000002</v>
      </c>
      <c r="Z64" s="454">
        <f t="shared" si="180"/>
        <v>5.4456120000000006</v>
      </c>
      <c r="AA64" s="454">
        <f t="shared" si="180"/>
        <v>2.9882680000000001</v>
      </c>
      <c r="AB64" s="454">
        <f t="shared" ref="AB64:AF64" si="181">L64*$E64/1000</f>
        <v>5.7249760000000007</v>
      </c>
      <c r="AC64" s="454">
        <f t="shared" si="181"/>
        <v>2.4758800000000001</v>
      </c>
      <c r="AD64" s="454">
        <f t="shared" si="181"/>
        <v>0.406468</v>
      </c>
      <c r="AE64" s="454">
        <f t="shared" si="181"/>
        <v>0.76262399999999997</v>
      </c>
      <c r="AF64" s="454">
        <f t="shared" si="181"/>
        <v>1.420652</v>
      </c>
      <c r="AG64" s="455">
        <f t="shared" ref="AG64:AG65" si="182">K64*$E64/1000</f>
        <v>2.7032610387424558</v>
      </c>
      <c r="AH64" s="456"/>
      <c r="AI64" s="432">
        <f t="shared" ref="AI64:AI65" si="183">R64+S64</f>
        <v>227.9073794466953</v>
      </c>
      <c r="AJ64" s="181"/>
      <c r="AK64" s="181"/>
      <c r="AL64" s="181"/>
      <c r="AM64" s="181"/>
    </row>
    <row r="65" spans="1:39" ht="12.75" customHeight="1">
      <c r="A65" s="418">
        <v>61</v>
      </c>
      <c r="B65" s="433">
        <v>5</v>
      </c>
      <c r="C65" s="458">
        <v>11</v>
      </c>
      <c r="D65" s="446">
        <f>測定日数!D15</f>
        <v>35</v>
      </c>
      <c r="E65" s="447">
        <f>mm!D15</f>
        <v>162.19999999999999</v>
      </c>
      <c r="F65" s="448">
        <f>pH!D15</f>
        <v>4.87</v>
      </c>
      <c r="G65" s="448">
        <f>EC!D15</f>
        <v>1.55</v>
      </c>
      <c r="H65" s="449">
        <f>'SO4'!D15</f>
        <v>15.917135123880907</v>
      </c>
      <c r="I65" s="449">
        <f>'NO3'!D15</f>
        <v>25.189485566844059</v>
      </c>
      <c r="J65" s="449">
        <f>Cl!D15</f>
        <v>22.313117066290548</v>
      </c>
      <c r="K65" s="449">
        <f>H!D15</f>
        <v>13.489628825916535</v>
      </c>
      <c r="L65" s="449">
        <f>'NH4'!D15</f>
        <v>30.487804878048781</v>
      </c>
      <c r="M65" s="449">
        <f>Na!D15</f>
        <v>23.053501522401046</v>
      </c>
      <c r="N65" s="449">
        <f>K!D15</f>
        <v>1.8414322250639386</v>
      </c>
      <c r="O65" s="449">
        <f>Mg!D15</f>
        <v>3.9884868421052633</v>
      </c>
      <c r="P65" s="450">
        <f>Ca!D15</f>
        <v>7.2355289421157689</v>
      </c>
      <c r="Q65" s="451">
        <f t="shared" si="172"/>
        <v>0.41060259063841337</v>
      </c>
      <c r="R65" s="447">
        <f t="shared" si="173"/>
        <v>79.336872880896422</v>
      </c>
      <c r="S65" s="452">
        <f t="shared" si="174"/>
        <v>91.320399019872355</v>
      </c>
      <c r="T65" s="452">
        <f t="shared" si="175"/>
        <v>79.747475471534827</v>
      </c>
      <c r="U65" s="452">
        <f t="shared" si="176"/>
        <v>7.0219838894084354</v>
      </c>
      <c r="V65" s="452">
        <f t="shared" si="177"/>
        <v>6.7651062964009885</v>
      </c>
      <c r="W65" s="446">
        <f t="shared" si="178"/>
        <v>0.28731785621943506</v>
      </c>
      <c r="X65" s="453">
        <f t="shared" si="179"/>
        <v>162.19999999999999</v>
      </c>
      <c r="Y65" s="454">
        <f t="shared" ref="Y65:AA65" si="184">H65*$E65/1000</f>
        <v>2.5817593170934829</v>
      </c>
      <c r="Z65" s="454">
        <f t="shared" si="184"/>
        <v>4.0857345589421064</v>
      </c>
      <c r="AA65" s="454">
        <f t="shared" si="184"/>
        <v>3.6191875881523266</v>
      </c>
      <c r="AB65" s="454">
        <f t="shared" ref="AB65:AF65" si="185">L65*$E65/1000</f>
        <v>4.9451219512195124</v>
      </c>
      <c r="AC65" s="454">
        <f t="shared" si="185"/>
        <v>3.7392779469334494</v>
      </c>
      <c r="AD65" s="454">
        <f t="shared" si="185"/>
        <v>0.29868030690537078</v>
      </c>
      <c r="AE65" s="454">
        <f t="shared" si="185"/>
        <v>0.64693256578947367</v>
      </c>
      <c r="AF65" s="454">
        <f t="shared" si="185"/>
        <v>1.1736027944111778</v>
      </c>
      <c r="AG65" s="455">
        <f t="shared" si="182"/>
        <v>2.1880177955636619</v>
      </c>
      <c r="AH65" s="456"/>
      <c r="AI65" s="432">
        <f t="shared" si="183"/>
        <v>170.65727190076876</v>
      </c>
      <c r="AJ65" s="181"/>
      <c r="AK65" s="181"/>
      <c r="AL65" s="181"/>
      <c r="AM65" s="181"/>
    </row>
    <row r="66" spans="1:39" ht="12.75" customHeight="1">
      <c r="A66" s="418">
        <v>62</v>
      </c>
      <c r="B66" s="433">
        <v>5</v>
      </c>
      <c r="C66" s="458">
        <v>12</v>
      </c>
      <c r="D66" s="446"/>
      <c r="E66" s="447"/>
      <c r="F66" s="448"/>
      <c r="G66" s="448"/>
      <c r="H66" s="449"/>
      <c r="I66" s="449"/>
      <c r="J66" s="449"/>
      <c r="K66" s="449"/>
      <c r="L66" s="449"/>
      <c r="M66" s="449"/>
      <c r="N66" s="449"/>
      <c r="O66" s="449"/>
      <c r="P66" s="450"/>
      <c r="Q66" s="451"/>
      <c r="R66" s="447"/>
      <c r="S66" s="452"/>
      <c r="T66" s="452"/>
      <c r="U66" s="452"/>
      <c r="V66" s="452"/>
      <c r="W66" s="446"/>
      <c r="X66" s="453"/>
      <c r="Y66" s="454"/>
      <c r="Z66" s="454"/>
      <c r="AA66" s="454"/>
      <c r="AB66" s="454"/>
      <c r="AC66" s="454"/>
      <c r="AD66" s="454"/>
      <c r="AE66" s="454"/>
      <c r="AF66" s="454"/>
      <c r="AG66" s="455"/>
      <c r="AH66" s="456"/>
      <c r="AI66" s="432"/>
      <c r="AJ66" s="181"/>
      <c r="AK66" s="181"/>
      <c r="AL66" s="181"/>
      <c r="AM66" s="181"/>
    </row>
    <row r="67" spans="1:39" ht="12.75" customHeight="1">
      <c r="A67" s="418">
        <v>63</v>
      </c>
      <c r="B67" s="433">
        <v>5</v>
      </c>
      <c r="C67" s="458">
        <v>13</v>
      </c>
      <c r="D67" s="446">
        <f>測定日数!D17</f>
        <v>35</v>
      </c>
      <c r="E67" s="447">
        <f>mm!D17</f>
        <v>92.76</v>
      </c>
      <c r="F67" s="448">
        <f>pH!D17</f>
        <v>4.3955351699355756</v>
      </c>
      <c r="G67" s="448">
        <f>EC!D17</f>
        <v>3.4170071151358337</v>
      </c>
      <c r="H67" s="449">
        <f>'SO4'!D17</f>
        <v>30.489962897082066</v>
      </c>
      <c r="I67" s="449">
        <f>'NO3'!D17</f>
        <v>56.733297166464951</v>
      </c>
      <c r="J67" s="449">
        <f>Cl!D17</f>
        <v>33.997564516031062</v>
      </c>
      <c r="K67" s="449">
        <f>H!D17</f>
        <v>40.222108210484492</v>
      </c>
      <c r="L67" s="449">
        <f>'NH4'!D17</f>
        <v>58.976330793924582</v>
      </c>
      <c r="M67" s="449">
        <f>Na!D17</f>
        <v>25.477576541612759</v>
      </c>
      <c r="N67" s="449">
        <f>K!D17</f>
        <v>1.7442642730077011</v>
      </c>
      <c r="O67" s="449">
        <f>Mg!D17</f>
        <v>4.5777840222255204</v>
      </c>
      <c r="P67" s="450">
        <f>Ca!D17</f>
        <v>13.025037731780936</v>
      </c>
      <c r="Q67" s="451">
        <f t="shared" ref="Q67:Q78" si="186">1.24*10^(F67-5.35)</f>
        <v>0.13770726570787151</v>
      </c>
      <c r="R67" s="447">
        <f t="shared" ref="R67:R78" si="187">SUM(H67:J67)+H67</f>
        <v>151.71078747666013</v>
      </c>
      <c r="S67" s="452">
        <f t="shared" ref="S67:S78" si="188">SUM(K67:P67)+O67+P67</f>
        <v>161.62592332704247</v>
      </c>
      <c r="T67" s="452">
        <f t="shared" ref="T67:T78" si="189">SUM(H67:J67,Q67)+H67</f>
        <v>151.84849474236802</v>
      </c>
      <c r="U67" s="452">
        <f t="shared" ref="U67:U78" si="190">(S67-R67)/(R67+S67)*100</f>
        <v>3.1643709493695167</v>
      </c>
      <c r="V67" s="452">
        <f t="shared" ref="V67:V78" si="191">(S67-T67)/(S67+T67)*100</f>
        <v>3.1190515145990334</v>
      </c>
      <c r="W67" s="446">
        <f t="shared" ref="W67:W78" si="192">100*((349.7*10^(2-F67)+(80*2*H67+71.5*I67+76.3*J67+73.5*L67+50.1*M67+73.5*N67+59.8*2*P67+53.3*2*O67)/10000)-G67)/((349.7*10^(2-F67)+(80*2*H67+71.5*I67+76.3*J67+73.5*L67+50.1*M67+73.5*N67+59.8*2*P67+53.3*2*O67)/10000)+G67)</f>
        <v>-1.1700771972307047</v>
      </c>
      <c r="X67" s="453">
        <f t="shared" ref="X67:X78" si="193">E67</f>
        <v>92.76</v>
      </c>
      <c r="Y67" s="454">
        <f t="shared" ref="Y67:AA67" si="194">H67*$E67/1000</f>
        <v>2.8282489583333326</v>
      </c>
      <c r="Z67" s="454">
        <f t="shared" si="194"/>
        <v>5.2625806451612887</v>
      </c>
      <c r="AA67" s="454">
        <f t="shared" si="194"/>
        <v>3.1536140845070415</v>
      </c>
      <c r="AB67" s="454">
        <f t="shared" ref="AB67:AF67" si="195">L67*$E67/1000</f>
        <v>5.470644444444444</v>
      </c>
      <c r="AC67" s="454">
        <f t="shared" si="195"/>
        <v>2.3632999999999997</v>
      </c>
      <c r="AD67" s="454">
        <f t="shared" si="195"/>
        <v>0.16179795396419436</v>
      </c>
      <c r="AE67" s="454">
        <f t="shared" si="195"/>
        <v>0.42463524590163926</v>
      </c>
      <c r="AF67" s="454">
        <f t="shared" si="195"/>
        <v>1.2082024999999996</v>
      </c>
      <c r="AG67" s="455">
        <f t="shared" ref="AG67:AG78" si="196">K67*$E67/1000</f>
        <v>3.7310027576045419</v>
      </c>
      <c r="AH67" s="456"/>
      <c r="AI67" s="432">
        <f t="shared" ref="AI67:AI78" si="197">R67+S67</f>
        <v>313.3367108037026</v>
      </c>
      <c r="AJ67" s="181"/>
      <c r="AK67" s="181"/>
      <c r="AL67" s="181"/>
      <c r="AM67" s="181"/>
    </row>
    <row r="68" spans="1:39" ht="12.75" customHeight="1">
      <c r="A68" s="418">
        <v>64</v>
      </c>
      <c r="B68" s="433">
        <v>5</v>
      </c>
      <c r="C68" s="458">
        <v>15</v>
      </c>
      <c r="D68" s="446">
        <f>測定日数!D19</f>
        <v>32</v>
      </c>
      <c r="E68" s="447">
        <f>mm!D19</f>
        <v>53.503184713375795</v>
      </c>
      <c r="F68" s="448">
        <f>pH!D19</f>
        <v>5.48</v>
      </c>
      <c r="G68" s="448">
        <f>EC!D19</f>
        <v>1.208</v>
      </c>
      <c r="H68" s="449">
        <f>'SO4'!D19</f>
        <v>26.02605103604504</v>
      </c>
      <c r="I68" s="449">
        <f>'NO3'!D19</f>
        <v>20.966084938448414</v>
      </c>
      <c r="J68" s="449">
        <f>Cl!D19</f>
        <v>23.975404056074236</v>
      </c>
      <c r="K68" s="449">
        <f>H!D19</f>
        <v>3.3113112148259076</v>
      </c>
      <c r="L68" s="449">
        <f>'NH4'!D19</f>
        <v>19.957357778879128</v>
      </c>
      <c r="M68" s="449">
        <f>Na!D19</f>
        <v>0</v>
      </c>
      <c r="N68" s="449">
        <f>K!D19</f>
        <v>7.4172022824521777</v>
      </c>
      <c r="O68" s="449">
        <f>Mg!D19</f>
        <v>4.9372557087019135</v>
      </c>
      <c r="P68" s="450">
        <f>Ca!D19</f>
        <v>15.96806387225549</v>
      </c>
      <c r="Q68" s="451">
        <f t="shared" si="186"/>
        <v>1.6727139744136534</v>
      </c>
      <c r="R68" s="447">
        <f t="shared" si="187"/>
        <v>96.993591066612737</v>
      </c>
      <c r="S68" s="452">
        <f t="shared" si="188"/>
        <v>72.496510438072022</v>
      </c>
      <c r="T68" s="452">
        <f t="shared" si="189"/>
        <v>98.666305041026391</v>
      </c>
      <c r="U68" s="452">
        <f t="shared" si="190"/>
        <v>-14.453398995612501</v>
      </c>
      <c r="V68" s="452">
        <f t="shared" si="191"/>
        <v>-15.289415828842859</v>
      </c>
      <c r="W68" s="446">
        <f t="shared" si="192"/>
        <v>4.0457053652610471</v>
      </c>
      <c r="X68" s="453">
        <f t="shared" si="193"/>
        <v>53.503184713375795</v>
      </c>
      <c r="Y68" s="454">
        <f t="shared" ref="Y68:AA68" si="198">H68*$E68/1000</f>
        <v>1.3924766159412632</v>
      </c>
      <c r="Z68" s="454">
        <f t="shared" si="198"/>
        <v>1.1217523151781317</v>
      </c>
      <c r="AA68" s="454">
        <f t="shared" si="198"/>
        <v>1.2827604717899592</v>
      </c>
      <c r="AB68" s="454">
        <f t="shared" ref="AB68:AF68" si="199">L68*$E68/1000</f>
        <v>1.0677821996342973</v>
      </c>
      <c r="AC68" s="454">
        <f t="shared" si="199"/>
        <v>0</v>
      </c>
      <c r="AD68" s="454">
        <f t="shared" si="199"/>
        <v>0.39684394377451138</v>
      </c>
      <c r="AE68" s="454">
        <f t="shared" si="199"/>
        <v>0.26415890415984761</v>
      </c>
      <c r="AF68" s="454">
        <f t="shared" si="199"/>
        <v>0.85434227087226833</v>
      </c>
      <c r="AG68" s="455">
        <f t="shared" si="196"/>
        <v>0.17716569557030334</v>
      </c>
      <c r="AH68" s="456"/>
      <c r="AI68" s="432">
        <f t="shared" si="197"/>
        <v>169.49010150468476</v>
      </c>
      <c r="AJ68" s="181"/>
      <c r="AK68" s="181"/>
      <c r="AL68" s="181"/>
      <c r="AM68" s="181"/>
    </row>
    <row r="69" spans="1:39" ht="12.75" customHeight="1">
      <c r="A69" s="418">
        <v>65</v>
      </c>
      <c r="B69" s="433">
        <v>5</v>
      </c>
      <c r="C69" s="458">
        <v>16</v>
      </c>
      <c r="D69" s="446">
        <f>測定日数!D20</f>
        <v>28</v>
      </c>
      <c r="E69" s="447">
        <f>mm!D20</f>
        <v>110.828025477707</v>
      </c>
      <c r="F69" s="448">
        <f>pH!D20</f>
        <v>4.79</v>
      </c>
      <c r="G69" s="448">
        <f>EC!D20</f>
        <v>2.2799999999999998</v>
      </c>
      <c r="H69" s="449">
        <f>'SO4'!D20</f>
        <v>25.50553001532414</v>
      </c>
      <c r="I69" s="449">
        <f>'NO3'!D20</f>
        <v>25.320579502587698</v>
      </c>
      <c r="J69" s="449">
        <f>Cl!D20</f>
        <v>53.87414323188446</v>
      </c>
      <c r="K69" s="449">
        <f>H!D20</f>
        <v>16.218100973589298</v>
      </c>
      <c r="L69" s="449">
        <f>'NH4'!D20</f>
        <v>12.196163087092801</v>
      </c>
      <c r="M69" s="449">
        <f>Na!D20</f>
        <v>35.233062357735633</v>
      </c>
      <c r="N69" s="449">
        <f>K!D20</f>
        <v>0</v>
      </c>
      <c r="O69" s="449">
        <f>Mg!D20</f>
        <v>8.6401974902283474</v>
      </c>
      <c r="P69" s="450">
        <f>Ca!D20</f>
        <v>4.9900199600798407</v>
      </c>
      <c r="Q69" s="451">
        <f t="shared" si="186"/>
        <v>0.34152435921393287</v>
      </c>
      <c r="R69" s="447">
        <f t="shared" si="187"/>
        <v>130.20578276512043</v>
      </c>
      <c r="S69" s="452">
        <f t="shared" si="188"/>
        <v>90.907761319034094</v>
      </c>
      <c r="T69" s="452">
        <f t="shared" si="189"/>
        <v>130.5473071243344</v>
      </c>
      <c r="U69" s="452">
        <f t="shared" si="190"/>
        <v>-17.772778962436487</v>
      </c>
      <c r="V69" s="452">
        <f t="shared" si="191"/>
        <v>-17.899588428447782</v>
      </c>
      <c r="W69" s="446">
        <f t="shared" si="192"/>
        <v>-6.9096977261858035</v>
      </c>
      <c r="X69" s="453">
        <f t="shared" si="193"/>
        <v>110.828025477707</v>
      </c>
      <c r="Y69" s="454">
        <f t="shared" ref="Y69:AA69" si="200">H69*$E69/1000</f>
        <v>2.8267275303607642</v>
      </c>
      <c r="Z69" s="454">
        <f t="shared" si="200"/>
        <v>2.8062298302230952</v>
      </c>
      <c r="AA69" s="454">
        <f t="shared" si="200"/>
        <v>5.9707649186929279</v>
      </c>
      <c r="AB69" s="454">
        <f t="shared" ref="AB69:AF69" si="201">L69*$E69/1000</f>
        <v>1.3516766733465906</v>
      </c>
      <c r="AC69" s="454">
        <f t="shared" si="201"/>
        <v>3.9048107326407644</v>
      </c>
      <c r="AD69" s="454">
        <f t="shared" si="201"/>
        <v>0</v>
      </c>
      <c r="AE69" s="454">
        <f t="shared" si="201"/>
        <v>0.95757602757944738</v>
      </c>
      <c r="AF69" s="454">
        <f t="shared" si="201"/>
        <v>0.55303405926999505</v>
      </c>
      <c r="AG69" s="455">
        <f t="shared" si="196"/>
        <v>1.7974201079009795</v>
      </c>
      <c r="AH69" s="456"/>
      <c r="AI69" s="432">
        <f t="shared" si="197"/>
        <v>221.11354408415451</v>
      </c>
      <c r="AJ69" s="181"/>
      <c r="AK69" s="181"/>
      <c r="AL69" s="181"/>
      <c r="AM69" s="181"/>
    </row>
    <row r="70" spans="1:39" ht="12.75" customHeight="1">
      <c r="A70" s="418">
        <v>66</v>
      </c>
      <c r="B70" s="433">
        <v>5</v>
      </c>
      <c r="C70" s="458">
        <v>17</v>
      </c>
      <c r="D70" s="446">
        <f>測定日数!D21</f>
        <v>35</v>
      </c>
      <c r="E70" s="447">
        <f>mm!D21</f>
        <v>37.5</v>
      </c>
      <c r="F70" s="448">
        <f>pH!D21</f>
        <v>5.734</v>
      </c>
      <c r="G70" s="448">
        <f>EC!D21</f>
        <v>1.8170000000000002</v>
      </c>
      <c r="H70" s="449">
        <f>'SO4'!D21</f>
        <v>13.369837330786043</v>
      </c>
      <c r="I70" s="449">
        <f>'NO3'!D21</f>
        <v>14.206702738155919</v>
      </c>
      <c r="J70" s="449">
        <f>Cl!D21</f>
        <v>71.583082703515089</v>
      </c>
      <c r="K70" s="449">
        <f>H!D21</f>
        <v>1.8450154191794736</v>
      </c>
      <c r="L70" s="449">
        <f>'NH4'!D21</f>
        <v>24.502422741977359</v>
      </c>
      <c r="M70" s="449">
        <f>Na!D21</f>
        <v>45.140098053428481</v>
      </c>
      <c r="N70" s="449">
        <f>K!D21</f>
        <v>29.468906085324427</v>
      </c>
      <c r="O70" s="449">
        <f>Mg!D21</f>
        <v>3.9550655726924386</v>
      </c>
      <c r="P70" s="450">
        <f>Ca!D21</f>
        <v>4.7974685317301997</v>
      </c>
      <c r="Q70" s="451">
        <f t="shared" si="186"/>
        <v>3.0020760179528634</v>
      </c>
      <c r="R70" s="447">
        <f t="shared" si="187"/>
        <v>112.5294601032431</v>
      </c>
      <c r="S70" s="452">
        <f t="shared" si="188"/>
        <v>118.46151050875503</v>
      </c>
      <c r="T70" s="452">
        <f t="shared" si="189"/>
        <v>115.53153612119596</v>
      </c>
      <c r="U70" s="452">
        <f t="shared" si="190"/>
        <v>2.5680875706073194</v>
      </c>
      <c r="V70" s="452">
        <f t="shared" si="191"/>
        <v>1.2521630149944958</v>
      </c>
      <c r="W70" s="446">
        <f t="shared" si="192"/>
        <v>-4.8599646671663077</v>
      </c>
      <c r="X70" s="453">
        <f t="shared" si="193"/>
        <v>37.5</v>
      </c>
      <c r="Y70" s="454">
        <f t="shared" ref="Y70:AA70" si="202">H70*$E70/1000</f>
        <v>0.50136889990447664</v>
      </c>
      <c r="Z70" s="454">
        <f t="shared" si="202"/>
        <v>0.53275135268084695</v>
      </c>
      <c r="AA70" s="454">
        <f t="shared" si="202"/>
        <v>2.684365601381816</v>
      </c>
      <c r="AB70" s="454">
        <f t="shared" ref="AB70:AF70" si="203">L70*$E70/1000</f>
        <v>0.91884085282415096</v>
      </c>
      <c r="AC70" s="454">
        <f t="shared" si="203"/>
        <v>1.692753677003568</v>
      </c>
      <c r="AD70" s="454">
        <f t="shared" si="203"/>
        <v>1.105083978199666</v>
      </c>
      <c r="AE70" s="454">
        <f t="shared" si="203"/>
        <v>0.14831495897596644</v>
      </c>
      <c r="AF70" s="454">
        <f t="shared" si="203"/>
        <v>0.17990506993988248</v>
      </c>
      <c r="AG70" s="455">
        <f t="shared" si="196"/>
        <v>6.9188078219230259E-2</v>
      </c>
      <c r="AH70" s="456"/>
      <c r="AI70" s="432">
        <f t="shared" si="197"/>
        <v>230.99097061199814</v>
      </c>
      <c r="AJ70" s="181"/>
      <c r="AK70" s="181"/>
      <c r="AL70" s="181"/>
      <c r="AM70" s="181"/>
    </row>
    <row r="71" spans="1:39" ht="12.75" customHeight="1">
      <c r="A71" s="418">
        <v>67</v>
      </c>
      <c r="B71" s="433">
        <v>5</v>
      </c>
      <c r="C71" s="458">
        <v>18</v>
      </c>
      <c r="D71" s="446">
        <f>測定日数!D22</f>
        <v>25</v>
      </c>
      <c r="E71" s="447">
        <f>mm!D22</f>
        <v>55.891719745222929</v>
      </c>
      <c r="F71" s="448">
        <f>pH!D22</f>
        <v>5.31</v>
      </c>
      <c r="G71" s="448">
        <f>EC!D22</f>
        <v>3.85</v>
      </c>
      <c r="H71" s="449">
        <f>'SO4'!D22</f>
        <v>142</v>
      </c>
      <c r="I71" s="449">
        <f>'NO3'!D22</f>
        <v>47.3</v>
      </c>
      <c r="J71" s="449">
        <f>Cl!D22</f>
        <v>57.8</v>
      </c>
      <c r="K71" s="449">
        <f>H!D22</f>
        <v>4.8977881936844669</v>
      </c>
      <c r="L71" s="449">
        <f>'NH4'!D22</f>
        <v>75.8</v>
      </c>
      <c r="M71" s="449">
        <f>Na!D22</f>
        <v>45.7</v>
      </c>
      <c r="N71" s="449">
        <f>K!D22</f>
        <v>2.37</v>
      </c>
      <c r="O71" s="449">
        <f>Mg!D22</f>
        <v>28.2</v>
      </c>
      <c r="P71" s="450">
        <f>Ca!D22</f>
        <v>79.599999999999994</v>
      </c>
      <c r="Q71" s="451">
        <f t="shared" si="186"/>
        <v>1.130893440801328</v>
      </c>
      <c r="R71" s="447">
        <f t="shared" si="187"/>
        <v>389.1</v>
      </c>
      <c r="S71" s="452">
        <f t="shared" si="188"/>
        <v>344.36778819368442</v>
      </c>
      <c r="T71" s="452">
        <f t="shared" si="189"/>
        <v>390.23089344080131</v>
      </c>
      <c r="U71" s="452">
        <f t="shared" si="190"/>
        <v>-6.0987288775800081</v>
      </c>
      <c r="V71" s="452">
        <f t="shared" si="191"/>
        <v>-6.2432871707680242</v>
      </c>
      <c r="W71" s="446">
        <f t="shared" si="192"/>
        <v>15.649893255134991</v>
      </c>
      <c r="X71" s="453">
        <f t="shared" si="193"/>
        <v>55.891719745222929</v>
      </c>
      <c r="Y71" s="454">
        <f t="shared" ref="Y71:AA71" si="204">H71*$E71/1000</f>
        <v>7.9366242038216557</v>
      </c>
      <c r="Z71" s="454">
        <f t="shared" si="204"/>
        <v>2.6436783439490448</v>
      </c>
      <c r="AA71" s="454">
        <f t="shared" si="204"/>
        <v>3.2305414012738853</v>
      </c>
      <c r="AB71" s="454">
        <f t="shared" ref="AB71:AF71" si="205">L71*$E71/1000</f>
        <v>4.2365923566878987</v>
      </c>
      <c r="AC71" s="454">
        <f t="shared" si="205"/>
        <v>2.554251592356688</v>
      </c>
      <c r="AD71" s="454">
        <f t="shared" si="205"/>
        <v>0.13246337579617837</v>
      </c>
      <c r="AE71" s="454">
        <f t="shared" si="205"/>
        <v>1.5761464968152865</v>
      </c>
      <c r="AF71" s="454">
        <f t="shared" si="205"/>
        <v>4.4489808917197449</v>
      </c>
      <c r="AG71" s="455">
        <f t="shared" si="196"/>
        <v>0.27374580509287388</v>
      </c>
      <c r="AH71" s="456"/>
      <c r="AI71" s="432">
        <f t="shared" si="197"/>
        <v>733.46778819368444</v>
      </c>
      <c r="AJ71" s="181"/>
      <c r="AK71" s="181"/>
      <c r="AL71" s="181"/>
      <c r="AM71" s="181"/>
    </row>
    <row r="72" spans="1:39" ht="12.75" customHeight="1">
      <c r="A72" s="418">
        <v>68</v>
      </c>
      <c r="B72" s="433">
        <v>5</v>
      </c>
      <c r="C72" s="458">
        <v>19</v>
      </c>
      <c r="D72" s="446">
        <f>測定日数!D23</f>
        <v>35</v>
      </c>
      <c r="E72" s="447">
        <f>mm!D23</f>
        <v>187.82808398950129</v>
      </c>
      <c r="F72" s="448">
        <f>pH!D23</f>
        <v>5</v>
      </c>
      <c r="G72" s="448">
        <f>EC!D23</f>
        <v>1.94</v>
      </c>
      <c r="H72" s="449">
        <f>'SO4'!D23</f>
        <v>14.7</v>
      </c>
      <c r="I72" s="449">
        <f>'NO3'!D23</f>
        <v>16.7</v>
      </c>
      <c r="J72" s="449">
        <f>Cl!D23</f>
        <v>68.3</v>
      </c>
      <c r="K72" s="449">
        <f>H!D23</f>
        <v>10</v>
      </c>
      <c r="L72" s="449">
        <f>'NH4'!D23</f>
        <v>32</v>
      </c>
      <c r="M72" s="449">
        <f>Na!D23</f>
        <v>52.9</v>
      </c>
      <c r="N72" s="449">
        <f>K!D23</f>
        <v>1.6</v>
      </c>
      <c r="O72" s="449">
        <f>Mg!D23</f>
        <v>5.8</v>
      </c>
      <c r="P72" s="450">
        <f>Ca!D23</f>
        <v>7.4</v>
      </c>
      <c r="Q72" s="451">
        <f t="shared" si="186"/>
        <v>0.55388765426719466</v>
      </c>
      <c r="R72" s="447">
        <f t="shared" si="187"/>
        <v>114.39999999999999</v>
      </c>
      <c r="S72" s="452">
        <f t="shared" si="188"/>
        <v>122.9</v>
      </c>
      <c r="T72" s="452">
        <f t="shared" si="189"/>
        <v>114.95388765426719</v>
      </c>
      <c r="U72" s="452">
        <f t="shared" si="190"/>
        <v>3.5819637589549154</v>
      </c>
      <c r="V72" s="452">
        <f t="shared" si="191"/>
        <v>3.3407536131101185</v>
      </c>
      <c r="W72" s="446">
        <f t="shared" si="192"/>
        <v>-1.3648992686313426</v>
      </c>
      <c r="X72" s="453">
        <f t="shared" si="193"/>
        <v>187.82808398950129</v>
      </c>
      <c r="Y72" s="454">
        <f t="shared" ref="Y72:AA72" si="206">H72*$E72/1000</f>
        <v>2.761072834645669</v>
      </c>
      <c r="Z72" s="454">
        <f t="shared" si="206"/>
        <v>3.1367290026246715</v>
      </c>
      <c r="AA72" s="454">
        <f t="shared" si="206"/>
        <v>12.828658136482938</v>
      </c>
      <c r="AB72" s="454">
        <f t="shared" ref="AB72:AF72" si="207">L72*$E72/1000</f>
        <v>6.0104986876640414</v>
      </c>
      <c r="AC72" s="454">
        <f t="shared" si="207"/>
        <v>9.936105643044618</v>
      </c>
      <c r="AD72" s="454">
        <f t="shared" si="207"/>
        <v>0.3005249343832021</v>
      </c>
      <c r="AE72" s="454">
        <f t="shared" si="207"/>
        <v>1.0894028871391075</v>
      </c>
      <c r="AF72" s="454">
        <f t="shared" si="207"/>
        <v>1.3899278215223096</v>
      </c>
      <c r="AG72" s="455">
        <f t="shared" si="196"/>
        <v>1.8782808398950128</v>
      </c>
      <c r="AH72" s="456"/>
      <c r="AI72" s="432">
        <f t="shared" si="197"/>
        <v>237.3</v>
      </c>
      <c r="AJ72" s="181"/>
      <c r="AK72" s="181"/>
      <c r="AL72" s="181"/>
      <c r="AM72" s="181"/>
    </row>
    <row r="73" spans="1:39" ht="12.75" customHeight="1">
      <c r="A73" s="418">
        <v>69</v>
      </c>
      <c r="B73" s="433">
        <v>5</v>
      </c>
      <c r="C73" s="458">
        <v>20</v>
      </c>
      <c r="D73" s="446">
        <f>測定日数!D24</f>
        <v>35</v>
      </c>
      <c r="E73" s="447">
        <f>mm!D24</f>
        <v>155.25477707006371</v>
      </c>
      <c r="F73" s="448">
        <f>pH!D24</f>
        <v>4.7</v>
      </c>
      <c r="G73" s="448">
        <f>EC!D24</f>
        <v>2.44</v>
      </c>
      <c r="H73" s="449">
        <f>'SO4'!D24</f>
        <v>20.399999999999999</v>
      </c>
      <c r="I73" s="449">
        <f>'NO3'!D24</f>
        <v>29</v>
      </c>
      <c r="J73" s="449">
        <f>Cl!D24</f>
        <v>59.2</v>
      </c>
      <c r="K73" s="449">
        <f>H!D24</f>
        <v>19.952623149688797</v>
      </c>
      <c r="L73" s="449">
        <f>'NH4'!D24</f>
        <v>46.3</v>
      </c>
      <c r="M73" s="449">
        <f>Na!D24</f>
        <v>35.6</v>
      </c>
      <c r="N73" s="449">
        <f>K!D24</f>
        <v>1.6</v>
      </c>
      <c r="O73" s="449">
        <f>Mg!D24</f>
        <v>5.0999999999999996</v>
      </c>
      <c r="P73" s="450">
        <f>Ca!D24</f>
        <v>4.4000000000000004</v>
      </c>
      <c r="Q73" s="451">
        <f t="shared" si="186"/>
        <v>0.27760142118247438</v>
      </c>
      <c r="R73" s="447">
        <f t="shared" si="187"/>
        <v>129</v>
      </c>
      <c r="S73" s="452">
        <f t="shared" si="188"/>
        <v>122.45262314968878</v>
      </c>
      <c r="T73" s="452">
        <f t="shared" si="189"/>
        <v>129.27760142118245</v>
      </c>
      <c r="U73" s="452">
        <f t="shared" si="190"/>
        <v>-2.6038212559880898</v>
      </c>
      <c r="V73" s="452">
        <f t="shared" si="191"/>
        <v>-2.7112271810539768</v>
      </c>
      <c r="W73" s="446">
        <f t="shared" si="192"/>
        <v>-2.508082230140201</v>
      </c>
      <c r="X73" s="453">
        <f t="shared" si="193"/>
        <v>155.25477707006371</v>
      </c>
      <c r="Y73" s="454">
        <f t="shared" ref="Y73:AA73" si="208">H73*$E73/1000</f>
        <v>3.1671974522292996</v>
      </c>
      <c r="Z73" s="454">
        <f t="shared" si="208"/>
        <v>4.502388535031848</v>
      </c>
      <c r="AA73" s="454">
        <f t="shared" si="208"/>
        <v>9.191082802547772</v>
      </c>
      <c r="AB73" s="454">
        <f t="shared" ref="AB73:AF73" si="209">L73*$E73/1000</f>
        <v>7.1882961783439496</v>
      </c>
      <c r="AC73" s="454">
        <f t="shared" si="209"/>
        <v>5.5270700636942687</v>
      </c>
      <c r="AD73" s="454">
        <f t="shared" si="209"/>
        <v>0.24840764331210197</v>
      </c>
      <c r="AE73" s="454">
        <f t="shared" si="209"/>
        <v>0.7917993630573249</v>
      </c>
      <c r="AF73" s="454">
        <f t="shared" si="209"/>
        <v>0.68312101910828038</v>
      </c>
      <c r="AG73" s="455">
        <f t="shared" si="196"/>
        <v>3.0977400590679269</v>
      </c>
      <c r="AH73" s="456"/>
      <c r="AI73" s="432">
        <f t="shared" si="197"/>
        <v>251.45262314968878</v>
      </c>
      <c r="AJ73" s="181"/>
      <c r="AK73" s="181"/>
      <c r="AL73" s="181"/>
      <c r="AM73" s="181"/>
    </row>
    <row r="74" spans="1:39" ht="12.75" customHeight="1">
      <c r="A74" s="418">
        <v>70</v>
      </c>
      <c r="B74" s="433">
        <v>5</v>
      </c>
      <c r="C74" s="458">
        <v>21</v>
      </c>
      <c r="D74" s="446">
        <f>測定日数!D25</f>
        <v>35</v>
      </c>
      <c r="E74" s="447">
        <f>mm!D25</f>
        <v>177.8244153429662</v>
      </c>
      <c r="F74" s="448">
        <f>pH!D25</f>
        <v>5.3239727484620891</v>
      </c>
      <c r="G74" s="448">
        <f>EC!D25</f>
        <v>1.5069171060188671</v>
      </c>
      <c r="H74" s="449">
        <f>'SO4'!D25</f>
        <v>17.59281939762683</v>
      </c>
      <c r="I74" s="449">
        <f>'NO3'!D25</f>
        <v>21.344206000145579</v>
      </c>
      <c r="J74" s="449">
        <f>Cl!D25</f>
        <v>23.748569170625643</v>
      </c>
      <c r="K74" s="449">
        <f>H!D25</f>
        <v>4.7427174439711086</v>
      </c>
      <c r="L74" s="449">
        <f>'NH4'!D25</f>
        <v>17.88570423679089</v>
      </c>
      <c r="M74" s="449">
        <f>Na!D25</f>
        <v>20.169044819110873</v>
      </c>
      <c r="N74" s="449">
        <f>K!D25</f>
        <v>1.5222761221036272</v>
      </c>
      <c r="O74" s="449">
        <f>Mg!D25</f>
        <v>3.0908399034817839</v>
      </c>
      <c r="P74" s="450">
        <f>Ca!D25</f>
        <v>7.2183817568009196</v>
      </c>
      <c r="Q74" s="451">
        <f t="shared" si="186"/>
        <v>1.1678698147436359</v>
      </c>
      <c r="R74" s="447">
        <f t="shared" si="187"/>
        <v>80.278413966024885</v>
      </c>
      <c r="S74" s="452">
        <f t="shared" si="188"/>
        <v>64.938185942541907</v>
      </c>
      <c r="T74" s="452">
        <f t="shared" si="189"/>
        <v>81.446283780768525</v>
      </c>
      <c r="U74" s="452">
        <f t="shared" si="190"/>
        <v>-10.56368764531169</v>
      </c>
      <c r="V74" s="452">
        <f t="shared" si="191"/>
        <v>-11.277219413664243</v>
      </c>
      <c r="W74" s="446">
        <f t="shared" si="192"/>
        <v>-13.684828093175227</v>
      </c>
      <c r="X74" s="453">
        <f t="shared" si="193"/>
        <v>177.8244153429662</v>
      </c>
      <c r="Y74" s="454">
        <f t="shared" ref="Y74:AA74" si="210">H74*$E74/1000</f>
        <v>3.1284328236173859</v>
      </c>
      <c r="Z74" s="454">
        <f t="shared" si="210"/>
        <v>3.795520952935719</v>
      </c>
      <c r="AA74" s="454">
        <f t="shared" si="210"/>
        <v>4.2230754279984968</v>
      </c>
      <c r="AB74" s="454">
        <f t="shared" ref="AB74:AF74" si="211">L74*$E74/1000</f>
        <v>3.1805148989045535</v>
      </c>
      <c r="AC74" s="454">
        <f t="shared" si="211"/>
        <v>3.5865486029844722</v>
      </c>
      <c r="AD74" s="454">
        <f t="shared" si="211"/>
        <v>0.27069786140363533</v>
      </c>
      <c r="AE74" s="454">
        <f t="shared" si="211"/>
        <v>0.54962679875535836</v>
      </c>
      <c r="AF74" s="454">
        <f t="shared" si="211"/>
        <v>1.2836045156254567</v>
      </c>
      <c r="AG74" s="455">
        <f t="shared" si="196"/>
        <v>0.84337095661104944</v>
      </c>
      <c r="AH74" s="456"/>
      <c r="AI74" s="432">
        <f t="shared" si="197"/>
        <v>145.21659990856679</v>
      </c>
      <c r="AJ74" s="181"/>
      <c r="AK74" s="181"/>
      <c r="AL74" s="181"/>
      <c r="AM74" s="181"/>
    </row>
    <row r="75" spans="1:39" ht="12.75" customHeight="1">
      <c r="A75" s="418">
        <v>71</v>
      </c>
      <c r="B75" s="433">
        <v>5</v>
      </c>
      <c r="C75" s="458">
        <v>22</v>
      </c>
      <c r="D75" s="446">
        <f>測定日数!D26</f>
        <v>25</v>
      </c>
      <c r="E75" s="447">
        <f>mm!D26</f>
        <v>87.2</v>
      </c>
      <c r="F75" s="448">
        <f>pH!D26</f>
        <v>4.8600000000000003</v>
      </c>
      <c r="G75" s="448">
        <f>EC!D26</f>
        <v>2.09</v>
      </c>
      <c r="H75" s="449">
        <f>'SO4'!D26</f>
        <v>33.19</v>
      </c>
      <c r="I75" s="449">
        <f>'NO3'!D26</f>
        <v>32.79</v>
      </c>
      <c r="J75" s="449">
        <f>Cl!D26</f>
        <v>19.989999999999998</v>
      </c>
      <c r="K75" s="449">
        <f>H!D26</f>
        <v>13.803842646028839</v>
      </c>
      <c r="L75" s="449">
        <f>'NH4'!D26</f>
        <v>49.29</v>
      </c>
      <c r="M75" s="449">
        <f>Na!D26</f>
        <v>12.04</v>
      </c>
      <c r="N75" s="449">
        <f>K!D26</f>
        <v>3.67</v>
      </c>
      <c r="O75" s="449">
        <f>Mg!D26</f>
        <v>3.1</v>
      </c>
      <c r="P75" s="450">
        <f>Ca!D26</f>
        <v>15.095000000000001</v>
      </c>
      <c r="Q75" s="451">
        <f t="shared" si="186"/>
        <v>0.40125613459273951</v>
      </c>
      <c r="R75" s="447">
        <f t="shared" si="187"/>
        <v>119.15999999999998</v>
      </c>
      <c r="S75" s="452">
        <f t="shared" si="188"/>
        <v>115.19384264602883</v>
      </c>
      <c r="T75" s="452">
        <f t="shared" si="189"/>
        <v>119.56125613459272</v>
      </c>
      <c r="U75" s="452">
        <f t="shared" si="190"/>
        <v>-1.6923799111592519</v>
      </c>
      <c r="V75" s="452">
        <f t="shared" si="191"/>
        <v>-1.8604126220258337</v>
      </c>
      <c r="W75" s="446">
        <f t="shared" si="192"/>
        <v>-0.62853891817993279</v>
      </c>
      <c r="X75" s="453">
        <f t="shared" si="193"/>
        <v>87.2</v>
      </c>
      <c r="Y75" s="454">
        <f t="shared" ref="Y75:AA75" si="212">H75*$E75/1000</f>
        <v>2.8941680000000001</v>
      </c>
      <c r="Z75" s="454">
        <f t="shared" si="212"/>
        <v>2.8592879999999998</v>
      </c>
      <c r="AA75" s="454">
        <f t="shared" si="212"/>
        <v>1.743128</v>
      </c>
      <c r="AB75" s="454">
        <f t="shared" ref="AB75:AF75" si="213">L75*$E75/1000</f>
        <v>4.2980879999999999</v>
      </c>
      <c r="AC75" s="454">
        <f t="shared" si="213"/>
        <v>1.0498879999999999</v>
      </c>
      <c r="AD75" s="454">
        <f t="shared" si="213"/>
        <v>0.32002399999999998</v>
      </c>
      <c r="AE75" s="454">
        <f t="shared" si="213"/>
        <v>0.27032</v>
      </c>
      <c r="AF75" s="454">
        <f t="shared" si="213"/>
        <v>1.316284</v>
      </c>
      <c r="AG75" s="455">
        <f t="shared" si="196"/>
        <v>1.2036950787337148</v>
      </c>
      <c r="AH75" s="456"/>
      <c r="AI75" s="432">
        <f t="shared" si="197"/>
        <v>234.3538426460288</v>
      </c>
      <c r="AJ75" s="181"/>
      <c r="AK75" s="181"/>
      <c r="AL75" s="181"/>
      <c r="AM75" s="181"/>
    </row>
    <row r="76" spans="1:39" ht="12.75" customHeight="1">
      <c r="A76" s="418">
        <v>72</v>
      </c>
      <c r="B76" s="433">
        <v>5</v>
      </c>
      <c r="C76" s="458">
        <v>23</v>
      </c>
      <c r="D76" s="446">
        <f>測定日数!D27</f>
        <v>25</v>
      </c>
      <c r="E76" s="447">
        <f>mm!D27</f>
        <v>96.880967536600892</v>
      </c>
      <c r="F76" s="448">
        <f>pH!D27</f>
        <v>4.91</v>
      </c>
      <c r="G76" s="448">
        <f>EC!D27</f>
        <v>1.46</v>
      </c>
      <c r="H76" s="449">
        <f>'SO4'!D27</f>
        <v>16.899999999999999</v>
      </c>
      <c r="I76" s="449">
        <f>'NO3'!D27</f>
        <v>25.8</v>
      </c>
      <c r="J76" s="449">
        <f>Cl!D27</f>
        <v>33</v>
      </c>
      <c r="K76" s="449">
        <f>H!D27</f>
        <v>12.302687708123813</v>
      </c>
      <c r="L76" s="449">
        <f>'NH4'!D27</f>
        <v>20.5</v>
      </c>
      <c r="M76" s="449">
        <f>Na!D27</f>
        <v>31.3</v>
      </c>
      <c r="N76" s="449">
        <f>K!D27</f>
        <v>3.1</v>
      </c>
      <c r="O76" s="449">
        <f>Mg!D27</f>
        <v>4.9000000000000004</v>
      </c>
      <c r="P76" s="450">
        <f>Ca!D27</f>
        <v>7.5</v>
      </c>
      <c r="Q76" s="451">
        <f t="shared" si="186"/>
        <v>0.45021678791492614</v>
      </c>
      <c r="R76" s="447">
        <f t="shared" si="187"/>
        <v>92.6</v>
      </c>
      <c r="S76" s="452">
        <f t="shared" si="188"/>
        <v>92.002687708123815</v>
      </c>
      <c r="T76" s="452">
        <f t="shared" si="189"/>
        <v>93.050216787914934</v>
      </c>
      <c r="U76" s="452">
        <f t="shared" si="190"/>
        <v>-0.32356641135181741</v>
      </c>
      <c r="V76" s="452">
        <f t="shared" si="191"/>
        <v>-0.56607005582749004</v>
      </c>
      <c r="W76" s="446">
        <f t="shared" si="192"/>
        <v>4.8578533872564504</v>
      </c>
      <c r="X76" s="453">
        <f t="shared" si="193"/>
        <v>96.880967536600892</v>
      </c>
      <c r="Y76" s="454">
        <f t="shared" ref="Y76:AA76" si="214">H76*$E76/1000</f>
        <v>1.637288351368555</v>
      </c>
      <c r="Z76" s="454">
        <f t="shared" si="214"/>
        <v>2.4995289624443031</v>
      </c>
      <c r="AA76" s="454">
        <f t="shared" si="214"/>
        <v>3.1970719287078295</v>
      </c>
      <c r="AB76" s="454">
        <f t="shared" ref="AB76:AF76" si="215">L76*$E76/1000</f>
        <v>1.9860598345003182</v>
      </c>
      <c r="AC76" s="454">
        <f t="shared" si="215"/>
        <v>3.0323742838956083</v>
      </c>
      <c r="AD76" s="454">
        <f t="shared" si="215"/>
        <v>0.30033099936346275</v>
      </c>
      <c r="AE76" s="454">
        <f t="shared" si="215"/>
        <v>0.47471674092934441</v>
      </c>
      <c r="AF76" s="454">
        <f t="shared" si="215"/>
        <v>0.72660725652450675</v>
      </c>
      <c r="AG76" s="455">
        <f t="shared" si="196"/>
        <v>1.1918962884636819</v>
      </c>
      <c r="AH76" s="456"/>
      <c r="AI76" s="432">
        <f t="shared" si="197"/>
        <v>184.60268770812382</v>
      </c>
      <c r="AJ76" s="181"/>
      <c r="AK76" s="181"/>
      <c r="AL76" s="181"/>
      <c r="AM76" s="181"/>
    </row>
    <row r="77" spans="1:39" ht="12.75" customHeight="1">
      <c r="A77" s="418">
        <v>73</v>
      </c>
      <c r="B77" s="433">
        <v>5</v>
      </c>
      <c r="C77" s="458">
        <v>24</v>
      </c>
      <c r="D77" s="446">
        <f>測定日数!D28</f>
        <v>25</v>
      </c>
      <c r="E77" s="447">
        <f>mm!D28</f>
        <v>94.971355824315737</v>
      </c>
      <c r="F77" s="448">
        <f>pH!D28</f>
        <v>5.2</v>
      </c>
      <c r="G77" s="448">
        <f>EC!D28</f>
        <v>1.32</v>
      </c>
      <c r="H77" s="449">
        <f>'SO4'!D28</f>
        <v>17.100000000000001</v>
      </c>
      <c r="I77" s="449">
        <f>'NO3'!D28</f>
        <v>22.4</v>
      </c>
      <c r="J77" s="449">
        <f>Cl!D28</f>
        <v>21.7</v>
      </c>
      <c r="K77" s="449">
        <f>H!D28</f>
        <v>6.3095734448019307</v>
      </c>
      <c r="L77" s="449">
        <f>'NH4'!D28</f>
        <v>27.2</v>
      </c>
      <c r="M77" s="449">
        <f>Na!D28</f>
        <v>22.6</v>
      </c>
      <c r="N77" s="449">
        <f>K!D28</f>
        <v>6.9</v>
      </c>
      <c r="O77" s="449">
        <f>Mg!D28</f>
        <v>3.3</v>
      </c>
      <c r="P77" s="450">
        <f>Ca!D28</f>
        <v>7.5</v>
      </c>
      <c r="Q77" s="451">
        <f t="shared" si="186"/>
        <v>0.8778527726363321</v>
      </c>
      <c r="R77" s="447">
        <f t="shared" si="187"/>
        <v>78.300000000000011</v>
      </c>
      <c r="S77" s="452">
        <f t="shared" si="188"/>
        <v>84.609573444801924</v>
      </c>
      <c r="T77" s="452">
        <f t="shared" si="189"/>
        <v>79.177852772636328</v>
      </c>
      <c r="U77" s="452">
        <f t="shared" si="190"/>
        <v>3.8730525845614365</v>
      </c>
      <c r="V77" s="452">
        <f t="shared" si="191"/>
        <v>3.3163233574197823</v>
      </c>
      <c r="W77" s="446">
        <f t="shared" si="192"/>
        <v>-0.42926727593323238</v>
      </c>
      <c r="X77" s="453">
        <f t="shared" si="193"/>
        <v>94.971355824315737</v>
      </c>
      <c r="Y77" s="454">
        <f t="shared" ref="Y77:AA77" si="216">H77*$E77/1000</f>
        <v>1.6240101845957993</v>
      </c>
      <c r="Z77" s="454">
        <f t="shared" si="216"/>
        <v>2.1273583704646728</v>
      </c>
      <c r="AA77" s="454">
        <f t="shared" si="216"/>
        <v>2.0608784213876516</v>
      </c>
      <c r="AB77" s="454">
        <f t="shared" ref="AB77:AF77" si="217">L77*$E77/1000</f>
        <v>2.5832208784213879</v>
      </c>
      <c r="AC77" s="454">
        <f t="shared" si="217"/>
        <v>2.146352641629536</v>
      </c>
      <c r="AD77" s="454">
        <f t="shared" si="217"/>
        <v>0.65530235518777868</v>
      </c>
      <c r="AE77" s="454">
        <f t="shared" si="217"/>
        <v>0.3134054742202419</v>
      </c>
      <c r="AF77" s="454">
        <f t="shared" si="217"/>
        <v>0.71228516868236802</v>
      </c>
      <c r="AG77" s="455">
        <f t="shared" si="196"/>
        <v>0.59922874472593779</v>
      </c>
      <c r="AH77" s="456"/>
      <c r="AI77" s="432">
        <f t="shared" si="197"/>
        <v>162.90957344480194</v>
      </c>
      <c r="AJ77" s="181"/>
      <c r="AK77" s="181"/>
      <c r="AL77" s="181"/>
      <c r="AM77" s="181"/>
    </row>
    <row r="78" spans="1:39" ht="12.75" customHeight="1">
      <c r="A78" s="418">
        <v>74</v>
      </c>
      <c r="B78" s="433">
        <v>5</v>
      </c>
      <c r="C78" s="458">
        <v>25</v>
      </c>
      <c r="D78" s="446">
        <f>測定日数!D29</f>
        <v>25</v>
      </c>
      <c r="E78" s="447">
        <f>mm!D29</f>
        <v>92.388535031847141</v>
      </c>
      <c r="F78" s="448">
        <f>pH!D29</f>
        <v>4.8499999999999996</v>
      </c>
      <c r="G78" s="448">
        <f>EC!D29</f>
        <v>1.2</v>
      </c>
      <c r="H78" s="449">
        <f>'SO4'!D29</f>
        <v>19.899999999999999</v>
      </c>
      <c r="I78" s="449">
        <f>'NO3'!D29</f>
        <v>15.4</v>
      </c>
      <c r="J78" s="449">
        <f>Cl!D29</f>
        <v>23.6</v>
      </c>
      <c r="K78" s="449">
        <f>H!D29</f>
        <v>14.125375446227558</v>
      </c>
      <c r="L78" s="449">
        <f>'NH4'!D29</f>
        <v>18.100000000000001</v>
      </c>
      <c r="M78" s="449">
        <f>Na!D29</f>
        <v>20.399999999999999</v>
      </c>
      <c r="N78" s="449">
        <f>K!D29</f>
        <v>1.4</v>
      </c>
      <c r="O78" s="449">
        <f>Mg!D29</f>
        <v>4.0999999999999996</v>
      </c>
      <c r="P78" s="450">
        <f>Ca!D29</f>
        <v>6.1</v>
      </c>
      <c r="Q78" s="451">
        <f t="shared" si="186"/>
        <v>0.39212242986087903</v>
      </c>
      <c r="R78" s="447">
        <f t="shared" si="187"/>
        <v>78.8</v>
      </c>
      <c r="S78" s="452">
        <f t="shared" si="188"/>
        <v>74.425375446227548</v>
      </c>
      <c r="T78" s="452">
        <f t="shared" si="189"/>
        <v>79.192122429860873</v>
      </c>
      <c r="U78" s="452">
        <f t="shared" si="190"/>
        <v>-2.8550261606685812</v>
      </c>
      <c r="V78" s="452">
        <f t="shared" si="191"/>
        <v>-3.1029974121035995</v>
      </c>
      <c r="W78" s="446">
        <f t="shared" si="192"/>
        <v>9.9347042148996696</v>
      </c>
      <c r="X78" s="453">
        <f t="shared" si="193"/>
        <v>92.388535031847141</v>
      </c>
      <c r="Y78" s="454">
        <f t="shared" ref="Y78:AA78" si="218">H78*$E78/1000</f>
        <v>1.8385318471337579</v>
      </c>
      <c r="Z78" s="454">
        <f t="shared" si="218"/>
        <v>1.4227834394904459</v>
      </c>
      <c r="AA78" s="454">
        <f t="shared" si="218"/>
        <v>2.1803694267515925</v>
      </c>
      <c r="AB78" s="454">
        <f t="shared" ref="AB78:AF78" si="219">L78*$E78/1000</f>
        <v>1.6722324840764333</v>
      </c>
      <c r="AC78" s="454">
        <f t="shared" si="219"/>
        <v>1.8847261146496814</v>
      </c>
      <c r="AD78" s="454">
        <f t="shared" si="219"/>
        <v>0.12934394904458599</v>
      </c>
      <c r="AE78" s="454">
        <f t="shared" si="219"/>
        <v>0.37879299363057323</v>
      </c>
      <c r="AF78" s="454">
        <f t="shared" si="219"/>
        <v>0.56357006369426754</v>
      </c>
      <c r="AG78" s="455">
        <f t="shared" si="196"/>
        <v>1.3050227442517883</v>
      </c>
      <c r="AH78" s="456"/>
      <c r="AI78" s="432">
        <f t="shared" si="197"/>
        <v>153.22537544622753</v>
      </c>
      <c r="AJ78" s="181"/>
      <c r="AK78" s="181"/>
      <c r="AL78" s="181"/>
      <c r="AM78" s="181"/>
    </row>
    <row r="79" spans="1:39" ht="12.75" customHeight="1">
      <c r="A79" s="418">
        <v>75</v>
      </c>
      <c r="B79" s="433">
        <v>5</v>
      </c>
      <c r="C79" s="458">
        <v>26</v>
      </c>
      <c r="D79" s="446"/>
      <c r="E79" s="447"/>
      <c r="F79" s="448"/>
      <c r="G79" s="448"/>
      <c r="H79" s="449"/>
      <c r="I79" s="449"/>
      <c r="J79" s="449"/>
      <c r="K79" s="449"/>
      <c r="L79" s="449"/>
      <c r="M79" s="449"/>
      <c r="N79" s="449"/>
      <c r="O79" s="449"/>
      <c r="P79" s="450"/>
      <c r="Q79" s="451"/>
      <c r="R79" s="447"/>
      <c r="S79" s="452"/>
      <c r="T79" s="452"/>
      <c r="U79" s="452"/>
      <c r="V79" s="452"/>
      <c r="W79" s="446"/>
      <c r="X79" s="453"/>
      <c r="Y79" s="454"/>
      <c r="Z79" s="454"/>
      <c r="AA79" s="454"/>
      <c r="AB79" s="454"/>
      <c r="AC79" s="454"/>
      <c r="AD79" s="454"/>
      <c r="AE79" s="454"/>
      <c r="AF79" s="454"/>
      <c r="AG79" s="455"/>
      <c r="AH79" s="456"/>
      <c r="AI79" s="432"/>
      <c r="AJ79" s="181"/>
      <c r="AK79" s="181"/>
      <c r="AL79" s="181"/>
      <c r="AM79" s="181"/>
    </row>
    <row r="80" spans="1:39" ht="12.75" customHeight="1">
      <c r="A80" s="418">
        <v>76</v>
      </c>
      <c r="B80" s="433">
        <v>5</v>
      </c>
      <c r="C80" s="458">
        <v>27</v>
      </c>
      <c r="D80" s="446">
        <f>測定日数!D31</f>
        <v>25</v>
      </c>
      <c r="E80" s="447">
        <f>mm!D31</f>
        <v>95.382165605095537</v>
      </c>
      <c r="F80" s="448">
        <f>pH!D31</f>
        <v>4.8099999999999996</v>
      </c>
      <c r="G80" s="448">
        <f>EC!D31</f>
        <v>1.64</v>
      </c>
      <c r="H80" s="449">
        <f>'SO4'!D31</f>
        <v>13.8</v>
      </c>
      <c r="I80" s="449">
        <f>'NO3'!D31</f>
        <v>17.3</v>
      </c>
      <c r="J80" s="449">
        <f>Cl!D31</f>
        <v>38</v>
      </c>
      <c r="K80" s="449">
        <f>H!D31</f>
        <v>15.488166189124829</v>
      </c>
      <c r="L80" s="449">
        <f>'NH4'!D31</f>
        <v>12</v>
      </c>
      <c r="M80" s="449">
        <f>Na!D31</f>
        <v>29.4</v>
      </c>
      <c r="N80" s="449">
        <f>K!D31</f>
        <v>1</v>
      </c>
      <c r="O80" s="449">
        <f>Mg!D31</f>
        <v>3.6</v>
      </c>
      <c r="P80" s="450">
        <f>Ca!D31</f>
        <v>11</v>
      </c>
      <c r="Q80" s="451">
        <f t="shared" ref="Q80:Q81" si="220">1.24*10^(F80-5.35)</f>
        <v>0.35761990638769908</v>
      </c>
      <c r="R80" s="447">
        <f t="shared" ref="R80:R81" si="221">SUM(H80:J80)+H80</f>
        <v>82.899999999999991</v>
      </c>
      <c r="S80" s="452">
        <f t="shared" ref="S80:S81" si="222">SUM(K80:P80)+O80+P80</f>
        <v>87.08816618912482</v>
      </c>
      <c r="T80" s="452">
        <f t="shared" ref="T80:T81" si="223">SUM(H80:J80,Q80)+H80</f>
        <v>83.257619906387689</v>
      </c>
      <c r="U80" s="452">
        <f t="shared" ref="U80:U81" si="224">(S80-R80)/(R80+S80)*100</f>
        <v>2.463798676706221</v>
      </c>
      <c r="V80" s="452">
        <f t="shared" ref="V80:V81" si="225">(S80-T80)/(S80+T80)*100</f>
        <v>2.2486886060036451</v>
      </c>
      <c r="W80" s="446">
        <f t="shared" ref="W80:W81" si="226">100*((349.7*10^(2-F80)+(80*2*H80+71.5*I80+76.3*J80+73.5*L80+50.1*M80+73.5*N80+59.8*2*P80+53.3*2*O80)/10000)-G80)/((349.7*10^(2-F80)+(80*2*H80+71.5*I80+76.3*J80+73.5*L80+50.1*M80+73.5*N80+59.8*2*P80+53.3*2*O80)/10000)+G80)</f>
        <v>-1.5845904111145279</v>
      </c>
      <c r="X80" s="453">
        <f t="shared" ref="X80:X81" si="227">E80</f>
        <v>95.382165605095537</v>
      </c>
      <c r="Y80" s="454">
        <f t="shared" ref="Y80:AA80" si="228">H80*$E80/1000</f>
        <v>1.3162738853503186</v>
      </c>
      <c r="Z80" s="454">
        <f t="shared" si="228"/>
        <v>1.6501114649681528</v>
      </c>
      <c r="AA80" s="454">
        <f t="shared" si="228"/>
        <v>3.6245222929936305</v>
      </c>
      <c r="AB80" s="454">
        <f t="shared" ref="AB80:AF80" si="229">L80*$E80/1000</f>
        <v>1.1445859872611464</v>
      </c>
      <c r="AC80" s="454">
        <f t="shared" si="229"/>
        <v>2.8042356687898087</v>
      </c>
      <c r="AD80" s="454">
        <f t="shared" si="229"/>
        <v>9.5382165605095534E-2</v>
      </c>
      <c r="AE80" s="454">
        <f t="shared" si="229"/>
        <v>0.34337579617834391</v>
      </c>
      <c r="AF80" s="454">
        <f t="shared" si="229"/>
        <v>1.0492038216560509</v>
      </c>
      <c r="AG80" s="455">
        <f t="shared" ref="AG80:AG81" si="230">K80*$E80/1000</f>
        <v>1.4772948323703459</v>
      </c>
      <c r="AH80" s="456"/>
      <c r="AI80" s="432">
        <f t="shared" ref="AI80:AI81" si="231">R80+S80</f>
        <v>169.9881661891248</v>
      </c>
      <c r="AJ80" s="181"/>
      <c r="AK80" s="181"/>
      <c r="AL80" s="181"/>
      <c r="AM80" s="181"/>
    </row>
    <row r="81" spans="1:39" ht="12.75" customHeight="1">
      <c r="A81" s="418">
        <v>77</v>
      </c>
      <c r="B81" s="433">
        <v>5</v>
      </c>
      <c r="C81" s="458">
        <v>28</v>
      </c>
      <c r="D81" s="446">
        <f>測定日数!D32</f>
        <v>25</v>
      </c>
      <c r="E81" s="447">
        <f>mm!D32</f>
        <v>135.50955414012739</v>
      </c>
      <c r="F81" s="448">
        <f>pH!D32</f>
        <v>5.12</v>
      </c>
      <c r="G81" s="448">
        <f>EC!D32</f>
        <v>2.2400000000000002</v>
      </c>
      <c r="H81" s="449">
        <f>'SO4'!D32</f>
        <v>26.025400791172185</v>
      </c>
      <c r="I81" s="449">
        <f>'NO3'!D32</f>
        <v>33.865505563618775</v>
      </c>
      <c r="J81" s="449">
        <f>Cl!D32</f>
        <v>28.208744710860366</v>
      </c>
      <c r="K81" s="449">
        <f>H!D32</f>
        <v>7.5857757502918375</v>
      </c>
      <c r="L81" s="449">
        <f>'NH4'!D32</f>
        <v>99.778270509977844</v>
      </c>
      <c r="M81" s="449">
        <f>Na!D32</f>
        <v>17.414018284719198</v>
      </c>
      <c r="N81" s="449">
        <f>K!D32</f>
        <v>2.5575447570332481</v>
      </c>
      <c r="O81" s="449">
        <f>Mg!D32</f>
        <v>8.2304526748971192</v>
      </c>
      <c r="P81" s="450">
        <f>Ca!D32</f>
        <v>12.4750499001996</v>
      </c>
      <c r="Q81" s="451">
        <f t="shared" si="220"/>
        <v>0.73016613264093089</v>
      </c>
      <c r="R81" s="447">
        <f t="shared" si="221"/>
        <v>114.12505185682352</v>
      </c>
      <c r="S81" s="452">
        <f t="shared" si="222"/>
        <v>168.74661445221554</v>
      </c>
      <c r="T81" s="452">
        <f t="shared" si="223"/>
        <v>114.85521798946445</v>
      </c>
      <c r="U81" s="452">
        <f t="shared" si="224"/>
        <v>19.309661977851693</v>
      </c>
      <c r="V81" s="452">
        <f t="shared" si="225"/>
        <v>19.002485279721647</v>
      </c>
      <c r="W81" s="446">
        <f t="shared" si="226"/>
        <v>-0.55207637870984627</v>
      </c>
      <c r="X81" s="453">
        <f t="shared" si="227"/>
        <v>135.50955414012739</v>
      </c>
      <c r="Y81" s="454">
        <f t="shared" ref="Y81:AA81" si="232">H81*$E81/1000</f>
        <v>3.5266904575298614</v>
      </c>
      <c r="Z81" s="454">
        <f t="shared" si="232"/>
        <v>4.5890995596559838</v>
      </c>
      <c r="AA81" s="454">
        <f t="shared" si="232"/>
        <v>3.8225544186213649</v>
      </c>
      <c r="AB81" s="454">
        <f t="shared" ref="AB81:AF81" si="233">L81*$E81/1000</f>
        <v>13.520908949680118</v>
      </c>
      <c r="AC81" s="454">
        <f t="shared" si="233"/>
        <v>2.3597658535503245</v>
      </c>
      <c r="AD81" s="454">
        <f t="shared" si="233"/>
        <v>0.34657174971899585</v>
      </c>
      <c r="AE81" s="454">
        <f t="shared" si="233"/>
        <v>1.1153049723467274</v>
      </c>
      <c r="AF81" s="454">
        <f t="shared" si="233"/>
        <v>1.6904884498518886</v>
      </c>
      <c r="AG81" s="455">
        <f t="shared" si="230"/>
        <v>1.0279450897290372</v>
      </c>
      <c r="AH81" s="456"/>
      <c r="AI81" s="432">
        <f t="shared" si="231"/>
        <v>282.87166630903903</v>
      </c>
      <c r="AJ81" s="181"/>
      <c r="AK81" s="181"/>
      <c r="AL81" s="181"/>
      <c r="AM81" s="181"/>
    </row>
    <row r="82" spans="1:39" ht="12.75" customHeight="1">
      <c r="A82" s="418">
        <v>78</v>
      </c>
      <c r="B82" s="433">
        <v>5</v>
      </c>
      <c r="C82" s="458">
        <v>29</v>
      </c>
      <c r="D82" s="446"/>
      <c r="E82" s="447"/>
      <c r="F82" s="448"/>
      <c r="G82" s="448"/>
      <c r="H82" s="449"/>
      <c r="I82" s="449"/>
      <c r="J82" s="449"/>
      <c r="K82" s="449"/>
      <c r="L82" s="449"/>
      <c r="M82" s="449"/>
      <c r="N82" s="449"/>
      <c r="O82" s="449"/>
      <c r="P82" s="450"/>
      <c r="Q82" s="451"/>
      <c r="R82" s="447"/>
      <c r="S82" s="452"/>
      <c r="T82" s="452"/>
      <c r="U82" s="452"/>
      <c r="V82" s="452"/>
      <c r="W82" s="446"/>
      <c r="X82" s="453"/>
      <c r="Y82" s="454"/>
      <c r="Z82" s="454"/>
      <c r="AA82" s="454"/>
      <c r="AB82" s="454"/>
      <c r="AC82" s="454"/>
      <c r="AD82" s="454"/>
      <c r="AE82" s="454"/>
      <c r="AF82" s="454"/>
      <c r="AG82" s="455"/>
      <c r="AH82" s="456"/>
      <c r="AI82" s="432"/>
      <c r="AJ82" s="181"/>
      <c r="AK82" s="181"/>
      <c r="AL82" s="181"/>
      <c r="AM82" s="181"/>
    </row>
    <row r="83" spans="1:39" ht="12.75" customHeight="1">
      <c r="A83" s="418">
        <v>79</v>
      </c>
      <c r="B83" s="433">
        <v>5</v>
      </c>
      <c r="C83" s="458">
        <v>30</v>
      </c>
      <c r="D83" s="446"/>
      <c r="E83" s="447"/>
      <c r="F83" s="448"/>
      <c r="G83" s="448"/>
      <c r="H83" s="449"/>
      <c r="I83" s="449"/>
      <c r="J83" s="449"/>
      <c r="K83" s="449"/>
      <c r="L83" s="449"/>
      <c r="M83" s="449"/>
      <c r="N83" s="449"/>
      <c r="O83" s="449"/>
      <c r="P83" s="450"/>
      <c r="Q83" s="451"/>
      <c r="R83" s="447"/>
      <c r="S83" s="452"/>
      <c r="T83" s="452"/>
      <c r="U83" s="452"/>
      <c r="V83" s="452"/>
      <c r="W83" s="446"/>
      <c r="X83" s="453"/>
      <c r="Y83" s="454"/>
      <c r="Z83" s="454"/>
      <c r="AA83" s="454"/>
      <c r="AB83" s="454"/>
      <c r="AC83" s="454"/>
      <c r="AD83" s="454"/>
      <c r="AE83" s="454"/>
      <c r="AF83" s="454"/>
      <c r="AG83" s="455"/>
      <c r="AH83" s="456"/>
      <c r="AI83" s="432"/>
      <c r="AJ83" s="181"/>
      <c r="AK83" s="181"/>
      <c r="AL83" s="181"/>
      <c r="AM83" s="181"/>
    </row>
    <row r="84" spans="1:39" ht="12.75" customHeight="1">
      <c r="A84" s="418">
        <v>80</v>
      </c>
      <c r="B84" s="433">
        <v>5</v>
      </c>
      <c r="C84" s="458">
        <v>31</v>
      </c>
      <c r="D84" s="446">
        <f>測定日数!D35</f>
        <v>25</v>
      </c>
      <c r="E84" s="447">
        <f>mm!D35</f>
        <v>75.099999999999994</v>
      </c>
      <c r="F84" s="448">
        <f>pH!D35</f>
        <v>5.5</v>
      </c>
      <c r="G84" s="448">
        <f>EC!D35</f>
        <v>0.5</v>
      </c>
      <c r="H84" s="449">
        <f>'SO4'!D35</f>
        <v>4.0599999999999996</v>
      </c>
      <c r="I84" s="449">
        <f>'NO3'!D35</f>
        <v>5.0999999999999996</v>
      </c>
      <c r="J84" s="449">
        <f>Cl!D35</f>
        <v>13.69</v>
      </c>
      <c r="K84" s="449">
        <f>H!D35</f>
        <v>3.1622776601683795</v>
      </c>
      <c r="L84" s="449">
        <f>'NH4'!D35</f>
        <v>7.52</v>
      </c>
      <c r="M84" s="449">
        <f>Na!D35</f>
        <v>10.93</v>
      </c>
      <c r="N84" s="449">
        <f>K!D35</f>
        <v>3.49</v>
      </c>
      <c r="O84" s="449">
        <f>Mg!D35</f>
        <v>3.12</v>
      </c>
      <c r="P84" s="450">
        <f>Ca!D35</f>
        <v>1.48</v>
      </c>
      <c r="Q84" s="451">
        <f t="shared" ref="Q84:Q86" si="234">1.24*10^(F84-5.35)</f>
        <v>1.7515465553322167</v>
      </c>
      <c r="R84" s="447">
        <f t="shared" ref="R84:R86" si="235">SUM(H84:J84)+H84</f>
        <v>26.91</v>
      </c>
      <c r="S84" s="452">
        <f t="shared" ref="S84:S86" si="236">SUM(K84:P84)+O84+P84</f>
        <v>34.302277660168379</v>
      </c>
      <c r="T84" s="452">
        <f t="shared" ref="T84:T86" si="237">SUM(H84:J84,Q84)+H84</f>
        <v>28.661546555332215</v>
      </c>
      <c r="U84" s="452">
        <f t="shared" ref="U84:U86" si="238">(S84-R84)/(R84+S84)*100</f>
        <v>12.076462341767472</v>
      </c>
      <c r="V84" s="452">
        <f t="shared" ref="V84:V86" si="239">(S84-T84)/(S84+T84)*100</f>
        <v>8.958685682003912</v>
      </c>
      <c r="W84" s="446">
        <f t="shared" ref="W84:W86" si="240">100*((349.7*10^(2-F84)+(80*2*H84+71.5*I84+76.3*J84+73.5*L84+50.1*M84+73.5*N84+59.8*2*P84+53.3*2*O84)/10000)-G84)/((349.7*10^(2-F84)+(80*2*H84+71.5*I84+76.3*J84+73.5*L84+50.1*M84+73.5*N84+59.8*2*P84+53.3*2*O84)/10000)+G84)</f>
        <v>0.30977240639117964</v>
      </c>
      <c r="X84" s="453">
        <f t="shared" ref="X84:X86" si="241">E84</f>
        <v>75.099999999999994</v>
      </c>
      <c r="Y84" s="454">
        <f t="shared" ref="Y84:AA84" si="242">H84*$E84/1000</f>
        <v>0.30490599999999995</v>
      </c>
      <c r="Z84" s="454">
        <f t="shared" si="242"/>
        <v>0.38300999999999996</v>
      </c>
      <c r="AA84" s="454">
        <f t="shared" si="242"/>
        <v>1.028119</v>
      </c>
      <c r="AB84" s="454">
        <f t="shared" ref="AB84:AF84" si="243">L84*$E84/1000</f>
        <v>0.56475199999999992</v>
      </c>
      <c r="AC84" s="454">
        <f t="shared" si="243"/>
        <v>0.82084299999999999</v>
      </c>
      <c r="AD84" s="454">
        <f t="shared" si="243"/>
        <v>0.26209899999999997</v>
      </c>
      <c r="AE84" s="454">
        <f t="shared" si="243"/>
        <v>0.23431199999999999</v>
      </c>
      <c r="AF84" s="454">
        <f t="shared" si="243"/>
        <v>0.111148</v>
      </c>
      <c r="AG84" s="455">
        <f t="shared" ref="AG84:AG86" si="244">K84*$E84/1000</f>
        <v>0.23748705227864528</v>
      </c>
      <c r="AH84" s="456"/>
      <c r="AI84" s="432">
        <f t="shared" ref="AI84:AI86" si="245">R84+S84</f>
        <v>61.212277660168382</v>
      </c>
      <c r="AJ84" s="181"/>
      <c r="AK84" s="181"/>
      <c r="AL84" s="181"/>
      <c r="AM84" s="181"/>
    </row>
    <row r="85" spans="1:39" ht="12.75" customHeight="1">
      <c r="A85" s="418">
        <v>81</v>
      </c>
      <c r="B85" s="433">
        <v>5</v>
      </c>
      <c r="C85" s="458">
        <v>32</v>
      </c>
      <c r="D85" s="446">
        <f>測定日数!D36</f>
        <v>25</v>
      </c>
      <c r="E85" s="447">
        <f>mm!D36</f>
        <v>102.51592356687897</v>
      </c>
      <c r="F85" s="448">
        <f>pH!D36</f>
        <v>4.7130908073604543</v>
      </c>
      <c r="G85" s="448">
        <f>EC!D36</f>
        <v>2.0307548928238583</v>
      </c>
      <c r="H85" s="449">
        <f>'SO4'!D36</f>
        <v>19.20312816508449</v>
      </c>
      <c r="I85" s="449">
        <f>'NO3'!D36</f>
        <v>18.729762521281003</v>
      </c>
      <c r="J85" s="449">
        <f>Cl!D36</f>
        <v>49.562837819655719</v>
      </c>
      <c r="K85" s="449">
        <f>H!D36</f>
        <v>19.360171165621804</v>
      </c>
      <c r="L85" s="449">
        <f>'NH4'!D36</f>
        <v>21.301573627855188</v>
      </c>
      <c r="M85" s="449">
        <f>Na!D36</f>
        <v>36.338313685286138</v>
      </c>
      <c r="N85" s="449">
        <f>K!D36</f>
        <v>2.3647538370305883</v>
      </c>
      <c r="O85" s="449">
        <f>Mg!D36</f>
        <v>4.6780407053750146</v>
      </c>
      <c r="P85" s="450">
        <f>Ca!D36</f>
        <v>4.3272417575535478</v>
      </c>
      <c r="Q85" s="451">
        <f t="shared" si="234"/>
        <v>0.28609646553680423</v>
      </c>
      <c r="R85" s="447">
        <f t="shared" si="235"/>
        <v>106.6988566711057</v>
      </c>
      <c r="S85" s="452">
        <f t="shared" si="236"/>
        <v>97.375377241650838</v>
      </c>
      <c r="T85" s="452">
        <f t="shared" si="237"/>
        <v>106.9849531366425</v>
      </c>
      <c r="U85" s="452">
        <f t="shared" si="238"/>
        <v>-4.5686705522269557</v>
      </c>
      <c r="V85" s="452">
        <f t="shared" si="239"/>
        <v>-4.702270679051697</v>
      </c>
      <c r="W85" s="446">
        <f t="shared" si="240"/>
        <v>-1.9266824006924896</v>
      </c>
      <c r="X85" s="453">
        <f t="shared" si="241"/>
        <v>102.51592356687897</v>
      </c>
      <c r="Y85" s="454">
        <f t="shared" ref="Y85:AA85" si="246">H85*$E85/1000</f>
        <v>1.9686264192167824</v>
      </c>
      <c r="Z85" s="454">
        <f t="shared" si="246"/>
        <v>1.9200989030574376</v>
      </c>
      <c r="AA85" s="454">
        <f t="shared" si="246"/>
        <v>5.0809800936774439</v>
      </c>
      <c r="AB85" s="454">
        <f t="shared" ref="AB85:AF85" si="247">L85*$E85/1000</f>
        <v>2.1837504938874472</v>
      </c>
      <c r="AC85" s="454">
        <f t="shared" si="247"/>
        <v>3.7252557883100659</v>
      </c>
      <c r="AD85" s="454">
        <f t="shared" si="247"/>
        <v>0.24242492361151155</v>
      </c>
      <c r="AE85" s="454">
        <f t="shared" si="247"/>
        <v>0.47957366339497354</v>
      </c>
      <c r="AF85" s="454">
        <f t="shared" si="247"/>
        <v>0.44361118527276655</v>
      </c>
      <c r="AG85" s="455">
        <f t="shared" si="244"/>
        <v>1.9847258274565789</v>
      </c>
      <c r="AH85" s="456"/>
      <c r="AI85" s="432">
        <f t="shared" si="245"/>
        <v>204.07423391275654</v>
      </c>
      <c r="AJ85" s="181"/>
      <c r="AK85" s="181"/>
      <c r="AL85" s="181"/>
      <c r="AM85" s="181"/>
    </row>
    <row r="86" spans="1:39" ht="12.75" customHeight="1">
      <c r="A86" s="418">
        <v>82</v>
      </c>
      <c r="B86" s="433">
        <v>5</v>
      </c>
      <c r="C86" s="458">
        <v>33</v>
      </c>
      <c r="D86" s="446">
        <f>測定日数!D37</f>
        <v>25</v>
      </c>
      <c r="E86" s="447">
        <f>mm!D37</f>
        <v>95.222929936305732</v>
      </c>
      <c r="F86" s="448">
        <f>pH!D37</f>
        <v>5.04</v>
      </c>
      <c r="G86" s="448">
        <f>EC!D37</f>
        <v>0.95</v>
      </c>
      <c r="H86" s="449">
        <f>'SO4'!D37</f>
        <v>10.06</v>
      </c>
      <c r="I86" s="449">
        <f>'NO3'!D37</f>
        <v>12.69</v>
      </c>
      <c r="J86" s="449">
        <f>Cl!D37</f>
        <v>16.95</v>
      </c>
      <c r="K86" s="449">
        <f>H!D37</f>
        <v>9.1201083935590983</v>
      </c>
      <c r="L86" s="449">
        <f>'NH4'!D37</f>
        <v>17.79</v>
      </c>
      <c r="M86" s="449">
        <f>Na!D37</f>
        <v>12.74</v>
      </c>
      <c r="N86" s="449">
        <f>K!D37</f>
        <v>0.92</v>
      </c>
      <c r="O86" s="449">
        <f>Mg!D37</f>
        <v>1.65</v>
      </c>
      <c r="P86" s="450">
        <f>Ca!D37</f>
        <v>3.94</v>
      </c>
      <c r="Q86" s="451">
        <f t="shared" si="234"/>
        <v>0.60732573601687379</v>
      </c>
      <c r="R86" s="447">
        <f t="shared" si="235"/>
        <v>49.760000000000005</v>
      </c>
      <c r="S86" s="452">
        <f t="shared" si="236"/>
        <v>51.750108393559096</v>
      </c>
      <c r="T86" s="452">
        <f t="shared" si="237"/>
        <v>50.36732573601688</v>
      </c>
      <c r="U86" s="452">
        <f t="shared" si="238"/>
        <v>1.960502678061729</v>
      </c>
      <c r="V86" s="452">
        <f t="shared" si="239"/>
        <v>1.3541102646464986</v>
      </c>
      <c r="W86" s="446">
        <f t="shared" si="240"/>
        <v>0.83556426009107254</v>
      </c>
      <c r="X86" s="453">
        <f t="shared" si="241"/>
        <v>95.222929936305732</v>
      </c>
      <c r="Y86" s="454">
        <f t="shared" ref="Y86:AA86" si="248">H86*$E86/1000</f>
        <v>0.9579426751592357</v>
      </c>
      <c r="Z86" s="454">
        <f t="shared" si="248"/>
        <v>1.2083789808917198</v>
      </c>
      <c r="AA86" s="454">
        <f t="shared" si="248"/>
        <v>1.6140286624203821</v>
      </c>
      <c r="AB86" s="454">
        <f t="shared" ref="AB86:AF86" si="249">L86*$E86/1000</f>
        <v>1.6940159235668788</v>
      </c>
      <c r="AC86" s="454">
        <f t="shared" si="249"/>
        <v>1.2131401273885352</v>
      </c>
      <c r="AD86" s="454">
        <f t="shared" si="249"/>
        <v>8.7605095541401279E-2</v>
      </c>
      <c r="AE86" s="454">
        <f t="shared" si="249"/>
        <v>0.15711783439490445</v>
      </c>
      <c r="AF86" s="454">
        <f t="shared" si="249"/>
        <v>0.37517834394904459</v>
      </c>
      <c r="AG86" s="455">
        <f t="shared" si="244"/>
        <v>0.86844344257139183</v>
      </c>
      <c r="AH86" s="456"/>
      <c r="AI86" s="432">
        <f t="shared" si="245"/>
        <v>101.51010839355911</v>
      </c>
      <c r="AJ86" s="181"/>
      <c r="AK86" s="181"/>
      <c r="AL86" s="181"/>
      <c r="AM86" s="181"/>
    </row>
    <row r="87" spans="1:39" ht="12.75" customHeight="1">
      <c r="A87" s="418">
        <v>83</v>
      </c>
      <c r="B87" s="433">
        <v>5</v>
      </c>
      <c r="C87" s="458">
        <v>34</v>
      </c>
      <c r="D87" s="446"/>
      <c r="E87" s="447"/>
      <c r="F87" s="448"/>
      <c r="G87" s="448"/>
      <c r="H87" s="449"/>
      <c r="I87" s="449"/>
      <c r="J87" s="449"/>
      <c r="K87" s="449"/>
      <c r="L87" s="449"/>
      <c r="M87" s="449"/>
      <c r="N87" s="449"/>
      <c r="O87" s="449"/>
      <c r="P87" s="450"/>
      <c r="Q87" s="451"/>
      <c r="R87" s="447"/>
      <c r="S87" s="452"/>
      <c r="T87" s="452"/>
      <c r="U87" s="452"/>
      <c r="V87" s="452"/>
      <c r="W87" s="446"/>
      <c r="X87" s="453"/>
      <c r="Y87" s="454"/>
      <c r="Z87" s="454"/>
      <c r="AA87" s="454"/>
      <c r="AB87" s="454"/>
      <c r="AC87" s="454"/>
      <c r="AD87" s="454"/>
      <c r="AE87" s="454"/>
      <c r="AF87" s="454"/>
      <c r="AG87" s="455"/>
      <c r="AH87" s="456"/>
      <c r="AI87" s="432"/>
      <c r="AJ87" s="181"/>
      <c r="AK87" s="181"/>
      <c r="AL87" s="181"/>
      <c r="AM87" s="181"/>
    </row>
    <row r="88" spans="1:39" ht="12.75" customHeight="1">
      <c r="A88" s="418">
        <v>84</v>
      </c>
      <c r="B88" s="433">
        <v>5</v>
      </c>
      <c r="C88" s="458">
        <v>35</v>
      </c>
      <c r="D88" s="446">
        <f>測定日数!D39</f>
        <v>25</v>
      </c>
      <c r="E88" s="447">
        <f>mm!D39</f>
        <v>61.932887699484027</v>
      </c>
      <c r="F88" s="448">
        <f>pH!D39</f>
        <v>4.88</v>
      </c>
      <c r="G88" s="448">
        <f>EC!D39</f>
        <v>2.97</v>
      </c>
      <c r="H88" s="449">
        <f>'SO4'!D39</f>
        <v>22.7</v>
      </c>
      <c r="I88" s="449">
        <f>'NO3'!D39</f>
        <v>14.9</v>
      </c>
      <c r="J88" s="449">
        <f>Cl!D39</f>
        <v>127.5</v>
      </c>
      <c r="K88" s="449">
        <f>H!D39</f>
        <v>13.182567385564075</v>
      </c>
      <c r="L88" s="449">
        <f>'NH4'!D39</f>
        <v>22.9</v>
      </c>
      <c r="M88" s="449">
        <f>Na!D39</f>
        <v>111.2</v>
      </c>
      <c r="N88" s="449">
        <f>K!D39</f>
        <v>2.9</v>
      </c>
      <c r="O88" s="449">
        <f>Mg!D39</f>
        <v>13</v>
      </c>
      <c r="P88" s="450">
        <f>Ca!D39</f>
        <v>11.1</v>
      </c>
      <c r="Q88" s="451">
        <f t="shared" ref="Q88:Q89" si="250">1.24*10^(F88-5.35)</f>
        <v>0.42016675361261135</v>
      </c>
      <c r="R88" s="447">
        <f t="shared" ref="R88:R89" si="251">SUM(H88:J88)+H88</f>
        <v>187.79999999999998</v>
      </c>
      <c r="S88" s="452">
        <f t="shared" ref="S88:S89" si="252">SUM(K88:P88)+O88+P88</f>
        <v>198.38256738556407</v>
      </c>
      <c r="T88" s="452">
        <f t="shared" ref="T88:T89" si="253">SUM(H88:J88,Q88)+H88</f>
        <v>188.2201667536126</v>
      </c>
      <c r="U88" s="452">
        <f t="shared" ref="U88:U89" si="254">(S88-R88)/(R88+S88)*100</f>
        <v>2.7403016809400595</v>
      </c>
      <c r="V88" s="452">
        <f t="shared" ref="V88:V89" si="255">(S88-T88)/(S88+T88)*100</f>
        <v>2.6286416868156484</v>
      </c>
      <c r="W88" s="446">
        <f t="shared" ref="W88:W89" si="256">100*((349.7*10^(2-F88)+(80*2*H88+71.5*I88+76.3*J88+73.5*L88+50.1*M88+73.5*N88+59.8*2*P88+53.3*2*O88)/10000)-G88)/((349.7*10^(2-F88)+(80*2*H88+71.5*I88+76.3*J88+73.5*L88+50.1*M88+73.5*N88+59.8*2*P88+53.3*2*O88)/10000)+G88)</f>
        <v>-0.82095445532076106</v>
      </c>
      <c r="X88" s="453">
        <f t="shared" ref="X88:X89" si="257">E88</f>
        <v>61.932887699484027</v>
      </c>
      <c r="Y88" s="454">
        <f t="shared" ref="Y88:AA88" si="258">H88*$E88/1000</f>
        <v>1.4058765507782873</v>
      </c>
      <c r="Z88" s="454">
        <f t="shared" si="258"/>
        <v>0.92280002672231209</v>
      </c>
      <c r="AA88" s="454">
        <f t="shared" si="258"/>
        <v>7.8964431816842131</v>
      </c>
      <c r="AB88" s="454">
        <f t="shared" ref="AB88:AF88" si="259">L88*$E88/1000</f>
        <v>1.4182631283181841</v>
      </c>
      <c r="AC88" s="454">
        <f t="shared" si="259"/>
        <v>6.8869371121826246</v>
      </c>
      <c r="AD88" s="454">
        <f t="shared" si="259"/>
        <v>0.17960537432850368</v>
      </c>
      <c r="AE88" s="454">
        <f t="shared" si="259"/>
        <v>0.80512754009329235</v>
      </c>
      <c r="AF88" s="454">
        <f t="shared" si="259"/>
        <v>0.6874550534642726</v>
      </c>
      <c r="AG88" s="455">
        <f t="shared" ref="AG88:AG89" si="260">K88*$E88/1000</f>
        <v>0.81643446548102061</v>
      </c>
      <c r="AH88" s="456"/>
      <c r="AI88" s="432">
        <f t="shared" ref="AI88:AI89" si="261">R88+S88</f>
        <v>386.18256738556408</v>
      </c>
      <c r="AJ88" s="181"/>
      <c r="AK88" s="181"/>
      <c r="AL88" s="181"/>
      <c r="AM88" s="181"/>
    </row>
    <row r="89" spans="1:39" ht="12.75" customHeight="1">
      <c r="A89" s="418">
        <v>84.5</v>
      </c>
      <c r="B89" s="433">
        <v>5</v>
      </c>
      <c r="C89" s="458">
        <v>36</v>
      </c>
      <c r="D89" s="446">
        <f>測定日数!D40</f>
        <v>25</v>
      </c>
      <c r="E89" s="447">
        <f>mm!D40</f>
        <v>80.562135796175795</v>
      </c>
      <c r="F89" s="448">
        <f>pH!D40</f>
        <v>4.8286646821418948</v>
      </c>
      <c r="G89" s="448">
        <f>EC!D40</f>
        <v>1.2135235732009926</v>
      </c>
      <c r="H89" s="449">
        <f>'SO4'!D40</f>
        <v>14.301428154605292</v>
      </c>
      <c r="I89" s="449">
        <f>'NO3'!D40</f>
        <v>9.7668694468902579</v>
      </c>
      <c r="J89" s="449">
        <f>Cl!D40</f>
        <v>15.579981127459545</v>
      </c>
      <c r="K89" s="449">
        <f>H!D40</f>
        <v>14.836631762527473</v>
      </c>
      <c r="L89" s="449">
        <f>'NH4'!D40</f>
        <v>11.045629997242902</v>
      </c>
      <c r="M89" s="449">
        <f>Na!D40</f>
        <v>12.078433487970653</v>
      </c>
      <c r="N89" s="449">
        <f>K!D40</f>
        <v>0.7479073191473159</v>
      </c>
      <c r="O89" s="449">
        <f>Mg!D40</f>
        <v>2.8632989206465904</v>
      </c>
      <c r="P89" s="450">
        <f>Ca!D40</f>
        <v>3.6735085363514286</v>
      </c>
      <c r="Q89" s="451">
        <f t="shared" si="250"/>
        <v>0.37332439271434614</v>
      </c>
      <c r="R89" s="447">
        <f t="shared" si="251"/>
        <v>53.949706883560388</v>
      </c>
      <c r="S89" s="452">
        <f t="shared" si="252"/>
        <v>51.782217480884384</v>
      </c>
      <c r="T89" s="452">
        <f t="shared" si="253"/>
        <v>54.323031276274733</v>
      </c>
      <c r="U89" s="452">
        <f t="shared" si="254"/>
        <v>-2.0499857689196483</v>
      </c>
      <c r="V89" s="452">
        <f t="shared" si="255"/>
        <v>-2.3946165012114125</v>
      </c>
      <c r="W89" s="446">
        <f t="shared" si="256"/>
        <v>-2.3403289160058875</v>
      </c>
      <c r="X89" s="453">
        <f t="shared" si="257"/>
        <v>80.562135796175795</v>
      </c>
      <c r="Y89" s="454">
        <f t="shared" ref="Y89:AA89" si="262">H89*$E89/1000</f>
        <v>1.1521535970705634</v>
      </c>
      <c r="Z89" s="454">
        <f t="shared" si="262"/>
        <v>0.78683986268389328</v>
      </c>
      <c r="AA89" s="454">
        <f t="shared" si="262"/>
        <v>1.2551565552922521</v>
      </c>
      <c r="AB89" s="454">
        <f t="shared" ref="AB89:AF89" si="263">L89*$E89/1000</f>
        <v>0.88985954379219545</v>
      </c>
      <c r="AC89" s="454">
        <f t="shared" si="263"/>
        <v>0.97306439886296903</v>
      </c>
      <c r="AD89" s="454">
        <f t="shared" si="263"/>
        <v>6.0253011008099856E-2</v>
      </c>
      <c r="AE89" s="454">
        <f t="shared" si="263"/>
        <v>0.23067347647017419</v>
      </c>
      <c r="AF89" s="454">
        <f t="shared" si="263"/>
        <v>0.29594569355395478</v>
      </c>
      <c r="AG89" s="455">
        <f t="shared" si="260"/>
        <v>1.1952707428105933</v>
      </c>
      <c r="AH89" s="456"/>
      <c r="AI89" s="432">
        <f t="shared" si="261"/>
        <v>105.73192436444478</v>
      </c>
      <c r="AJ89" s="181"/>
      <c r="AK89" s="181"/>
      <c r="AL89" s="181"/>
      <c r="AM89" s="181"/>
    </row>
    <row r="90" spans="1:39" ht="12.75" customHeight="1">
      <c r="A90" s="418">
        <v>85</v>
      </c>
      <c r="B90" s="433">
        <v>5</v>
      </c>
      <c r="C90" s="458">
        <v>37</v>
      </c>
      <c r="D90" s="446"/>
      <c r="E90" s="447"/>
      <c r="F90" s="448"/>
      <c r="G90" s="448"/>
      <c r="H90" s="449"/>
      <c r="I90" s="449"/>
      <c r="J90" s="449"/>
      <c r="K90" s="449"/>
      <c r="L90" s="449"/>
      <c r="M90" s="449"/>
      <c r="N90" s="449"/>
      <c r="O90" s="449"/>
      <c r="P90" s="450"/>
      <c r="Q90" s="451"/>
      <c r="R90" s="447"/>
      <c r="S90" s="452"/>
      <c r="T90" s="452"/>
      <c r="U90" s="452"/>
      <c r="V90" s="452"/>
      <c r="W90" s="446"/>
      <c r="X90" s="453"/>
      <c r="Y90" s="454"/>
      <c r="Z90" s="454"/>
      <c r="AA90" s="454"/>
      <c r="AB90" s="454"/>
      <c r="AC90" s="454"/>
      <c r="AD90" s="454"/>
      <c r="AE90" s="454"/>
      <c r="AF90" s="454"/>
      <c r="AG90" s="455"/>
      <c r="AH90" s="456"/>
      <c r="AI90" s="432"/>
      <c r="AJ90" s="181"/>
      <c r="AK90" s="181"/>
      <c r="AL90" s="181"/>
      <c r="AM90" s="181"/>
    </row>
    <row r="91" spans="1:39" ht="12.75" customHeight="1">
      <c r="A91" s="418">
        <v>86</v>
      </c>
      <c r="B91" s="433">
        <v>5</v>
      </c>
      <c r="C91" s="458">
        <v>38</v>
      </c>
      <c r="D91" s="446">
        <f>測定日数!D42</f>
        <v>25</v>
      </c>
      <c r="E91" s="447">
        <f>mm!D42</f>
        <v>102.19605346912795</v>
      </c>
      <c r="F91" s="448">
        <f>pH!D42</f>
        <v>4.8230615934462815</v>
      </c>
      <c r="G91" s="448">
        <f>EC!D42</f>
        <v>1.5205060728744941</v>
      </c>
      <c r="H91" s="449">
        <f>'SO4'!D42</f>
        <v>18.177559403240721</v>
      </c>
      <c r="I91" s="449">
        <f>'NO3'!D42</f>
        <v>16.78981324278438</v>
      </c>
      <c r="J91" s="449">
        <f>Cl!D42</f>
        <v>19.999106988998719</v>
      </c>
      <c r="K91" s="449">
        <f>H!D42</f>
        <v>15.029287993729495</v>
      </c>
      <c r="L91" s="449">
        <f>'NH4'!D42</f>
        <v>23.727351275168992</v>
      </c>
      <c r="M91" s="449">
        <f>Na!D42</f>
        <v>16.720647773279357</v>
      </c>
      <c r="N91" s="449">
        <f>K!D42</f>
        <v>3.6362905942870896</v>
      </c>
      <c r="O91" s="449">
        <f>Mg!D42</f>
        <v>2.0887530144503734</v>
      </c>
      <c r="P91" s="450">
        <f>Ca!D42</f>
        <v>4.4738458306059954</v>
      </c>
      <c r="Q91" s="451">
        <f t="shared" ref="Q91:Q92" si="264">1.24*10^(F91-5.35)</f>
        <v>0.36853885193915192</v>
      </c>
      <c r="R91" s="447">
        <f t="shared" ref="R91:R92" si="265">SUM(H91:J91)+H91</f>
        <v>73.144039038264538</v>
      </c>
      <c r="S91" s="452">
        <f t="shared" ref="S91:S92" si="266">SUM(K91:P91)+O91+P91</f>
        <v>72.238775326577681</v>
      </c>
      <c r="T91" s="452">
        <f t="shared" ref="T91:T92" si="267">SUM(H91:J91,Q91)+H91</f>
        <v>73.512577890203687</v>
      </c>
      <c r="U91" s="452">
        <f t="shared" ref="U91:U92" si="268">(S91-R91)/(R91+S91)*100</f>
        <v>-0.62267587516573475</v>
      </c>
      <c r="V91" s="452">
        <f t="shared" ref="V91:V92" si="269">(S91-T91)/(S91+T91)*100</f>
        <v>-0.87395590882194607</v>
      </c>
      <c r="W91" s="446">
        <f t="shared" ref="W91:W92" si="270">100*((349.7*10^(2-F91)+(80*2*H91+71.5*I91+76.3*J91+73.5*L91+50.1*M91+73.5*N91+59.8*2*P91+53.3*2*O91)/10000)-G91)/((349.7*10^(2-F91)+(80*2*H91+71.5*I91+76.3*J91+73.5*L91+50.1*M91+73.5*N91+59.8*2*P91+53.3*2*O91)/10000)+G91)</f>
        <v>-2.3831184585417176</v>
      </c>
      <c r="X91" s="453">
        <f t="shared" ref="X91:X92" si="271">E91</f>
        <v>102.19605346912795</v>
      </c>
      <c r="Y91" s="454">
        <f t="shared" ref="Y91:AA91" si="272">H91*$E91/1000</f>
        <v>1.8576748327118382</v>
      </c>
      <c r="Z91" s="454">
        <f t="shared" si="272"/>
        <v>1.7158526518962649</v>
      </c>
      <c r="AA91" s="454">
        <f t="shared" si="272"/>
        <v>2.0438298071825232</v>
      </c>
      <c r="AB91" s="454">
        <f t="shared" ref="AB91:AF91" si="273">L91*$E91/1000</f>
        <v>2.4248416595979516</v>
      </c>
      <c r="AC91" s="454">
        <f t="shared" si="273"/>
        <v>1.7087842138765121</v>
      </c>
      <c r="AD91" s="454">
        <f t="shared" si="273"/>
        <v>0.37161454800305044</v>
      </c>
      <c r="AE91" s="454">
        <f t="shared" si="273"/>
        <v>0.21346231474857255</v>
      </c>
      <c r="AF91" s="454">
        <f t="shared" si="273"/>
        <v>0.4572093877172454</v>
      </c>
      <c r="AG91" s="455">
        <f t="shared" ref="AG91:AG92" si="274">K91*$E91/1000</f>
        <v>1.535933919410102</v>
      </c>
      <c r="AH91" s="456"/>
      <c r="AI91" s="432">
        <f t="shared" ref="AI91:AI92" si="275">R91+S91</f>
        <v>145.3828143648422</v>
      </c>
      <c r="AJ91" s="181"/>
      <c r="AK91" s="181"/>
      <c r="AL91" s="181"/>
      <c r="AM91" s="181"/>
    </row>
    <row r="92" spans="1:39" ht="12.75" customHeight="1">
      <c r="A92" s="418">
        <v>87</v>
      </c>
      <c r="B92" s="433">
        <v>5</v>
      </c>
      <c r="C92" s="458">
        <v>39</v>
      </c>
      <c r="D92" s="446">
        <f>測定日数!D43</f>
        <v>30</v>
      </c>
      <c r="E92" s="447">
        <f>mm!D43</f>
        <v>99.9</v>
      </c>
      <c r="F92" s="448">
        <f>pH!D43</f>
        <v>4.92</v>
      </c>
      <c r="G92" s="448">
        <f>EC!D43</f>
        <v>0.98</v>
      </c>
      <c r="H92" s="449">
        <f>'SO4'!D43</f>
        <v>9.69</v>
      </c>
      <c r="I92" s="449">
        <f>'NO3'!D43</f>
        <v>8.5500000000000007</v>
      </c>
      <c r="J92" s="449">
        <f>Cl!D43</f>
        <v>10.039999999999999</v>
      </c>
      <c r="K92" s="449">
        <f>H!D43</f>
        <v>12.022644346174133</v>
      </c>
      <c r="L92" s="449">
        <f>'NH4'!D43</f>
        <v>10.11</v>
      </c>
      <c r="M92" s="449">
        <f>Na!D43</f>
        <v>6.64</v>
      </c>
      <c r="N92" s="449">
        <f>K!D43</f>
        <v>0.88</v>
      </c>
      <c r="O92" s="449">
        <f>Mg!D43</f>
        <v>0.7</v>
      </c>
      <c r="P92" s="450">
        <f>Ca!D43</f>
        <v>1</v>
      </c>
      <c r="Q92" s="451">
        <f t="shared" si="264"/>
        <v>0.46070368408049417</v>
      </c>
      <c r="R92" s="447">
        <f t="shared" si="265"/>
        <v>37.97</v>
      </c>
      <c r="S92" s="452">
        <f t="shared" si="266"/>
        <v>33.052644346174134</v>
      </c>
      <c r="T92" s="452">
        <f t="shared" si="267"/>
        <v>38.430703684080498</v>
      </c>
      <c r="U92" s="452">
        <f t="shared" si="268"/>
        <v>-6.9236448446751684</v>
      </c>
      <c r="V92" s="452">
        <f t="shared" si="269"/>
        <v>-7.5235134980389455</v>
      </c>
      <c r="W92" s="446">
        <f t="shared" si="270"/>
        <v>-7.2988115398014664</v>
      </c>
      <c r="X92" s="453">
        <f t="shared" si="271"/>
        <v>99.9</v>
      </c>
      <c r="Y92" s="454">
        <f t="shared" ref="Y92:AA92" si="276">H92*$E92/1000</f>
        <v>0.96803099999999997</v>
      </c>
      <c r="Z92" s="454">
        <f t="shared" si="276"/>
        <v>0.85414500000000004</v>
      </c>
      <c r="AA92" s="454">
        <f t="shared" si="276"/>
        <v>1.002996</v>
      </c>
      <c r="AB92" s="454">
        <f t="shared" ref="AB92:AF92" si="277">L92*$E92/1000</f>
        <v>1.009989</v>
      </c>
      <c r="AC92" s="454">
        <f t="shared" si="277"/>
        <v>0.66333600000000004</v>
      </c>
      <c r="AD92" s="454">
        <f t="shared" si="277"/>
        <v>8.7912000000000004E-2</v>
      </c>
      <c r="AE92" s="454">
        <f t="shared" si="277"/>
        <v>6.9929999999999992E-2</v>
      </c>
      <c r="AF92" s="454">
        <f t="shared" si="277"/>
        <v>9.9900000000000003E-2</v>
      </c>
      <c r="AG92" s="455">
        <f t="shared" si="274"/>
        <v>1.2010621701827959</v>
      </c>
      <c r="AH92" s="456"/>
      <c r="AI92" s="432">
        <f t="shared" si="275"/>
        <v>71.022644346174133</v>
      </c>
      <c r="AJ92" s="181"/>
      <c r="AK92" s="181"/>
      <c r="AL92" s="181"/>
      <c r="AM92" s="181"/>
    </row>
    <row r="93" spans="1:39" ht="12.75" customHeight="1">
      <c r="A93" s="418">
        <v>88</v>
      </c>
      <c r="B93" s="433">
        <v>5</v>
      </c>
      <c r="C93" s="458">
        <v>40</v>
      </c>
      <c r="D93" s="446"/>
      <c r="E93" s="447"/>
      <c r="F93" s="448"/>
      <c r="G93" s="448"/>
      <c r="H93" s="449"/>
      <c r="I93" s="449"/>
      <c r="J93" s="449"/>
      <c r="K93" s="449"/>
      <c r="L93" s="449"/>
      <c r="M93" s="449"/>
      <c r="N93" s="449"/>
      <c r="O93" s="449"/>
      <c r="P93" s="450"/>
      <c r="Q93" s="451"/>
      <c r="R93" s="447"/>
      <c r="S93" s="452"/>
      <c r="T93" s="452"/>
      <c r="U93" s="452"/>
      <c r="V93" s="452"/>
      <c r="W93" s="446"/>
      <c r="X93" s="453"/>
      <c r="Y93" s="454"/>
      <c r="Z93" s="454"/>
      <c r="AA93" s="454"/>
      <c r="AB93" s="454"/>
      <c r="AC93" s="454"/>
      <c r="AD93" s="454"/>
      <c r="AE93" s="454"/>
      <c r="AF93" s="454"/>
      <c r="AG93" s="455"/>
      <c r="AH93" s="456"/>
      <c r="AI93" s="432"/>
      <c r="AJ93" s="181"/>
      <c r="AK93" s="181"/>
      <c r="AL93" s="181"/>
      <c r="AM93" s="181"/>
    </row>
    <row r="94" spans="1:39" ht="12.75" customHeight="1">
      <c r="A94" s="418">
        <v>89</v>
      </c>
      <c r="B94" s="433">
        <v>5</v>
      </c>
      <c r="C94" s="458">
        <v>41</v>
      </c>
      <c r="D94" s="446"/>
      <c r="E94" s="447"/>
      <c r="F94" s="448"/>
      <c r="G94" s="448"/>
      <c r="H94" s="449"/>
      <c r="I94" s="449"/>
      <c r="J94" s="449"/>
      <c r="K94" s="449"/>
      <c r="L94" s="449"/>
      <c r="M94" s="449"/>
      <c r="N94" s="449"/>
      <c r="O94" s="449"/>
      <c r="P94" s="450"/>
      <c r="Q94" s="451"/>
      <c r="R94" s="447"/>
      <c r="S94" s="452"/>
      <c r="T94" s="452"/>
      <c r="U94" s="452"/>
      <c r="V94" s="452"/>
      <c r="W94" s="446"/>
      <c r="X94" s="453"/>
      <c r="Y94" s="454"/>
      <c r="Z94" s="454"/>
      <c r="AA94" s="454"/>
      <c r="AB94" s="454"/>
      <c r="AC94" s="454"/>
      <c r="AD94" s="454"/>
      <c r="AE94" s="454"/>
      <c r="AF94" s="454"/>
      <c r="AG94" s="455"/>
      <c r="AH94" s="456"/>
      <c r="AI94" s="432"/>
      <c r="AJ94" s="181"/>
      <c r="AK94" s="181"/>
      <c r="AL94" s="181"/>
      <c r="AM94" s="181"/>
    </row>
    <row r="95" spans="1:39" ht="12.75" customHeight="1">
      <c r="A95" s="418">
        <v>90</v>
      </c>
      <c r="B95" s="433">
        <v>5</v>
      </c>
      <c r="C95" s="458">
        <v>42</v>
      </c>
      <c r="D95" s="446">
        <f>測定日数!D46</f>
        <v>25</v>
      </c>
      <c r="E95" s="447">
        <f>mm!D46</f>
        <v>168.78980891719746</v>
      </c>
      <c r="F95" s="448">
        <f>pH!D46</f>
        <v>4.9126151895087329</v>
      </c>
      <c r="G95" s="448">
        <f>EC!D46</f>
        <v>0.90839245283018877</v>
      </c>
      <c r="H95" s="449">
        <f>'SO4'!D46</f>
        <v>7.4382557676886787</v>
      </c>
      <c r="I95" s="449">
        <f>'NO3'!D46</f>
        <v>8.752461936701156</v>
      </c>
      <c r="J95" s="449">
        <f>Cl!D46</f>
        <v>15.210888051023117</v>
      </c>
      <c r="K95" s="449">
        <f>H!D46</f>
        <v>12.228827263881533</v>
      </c>
      <c r="L95" s="449">
        <f>'NH4'!D46</f>
        <v>9.0799062012578631</v>
      </c>
      <c r="M95" s="449">
        <f>Na!D46</f>
        <v>21.722703041837573</v>
      </c>
      <c r="N95" s="449">
        <f>K!D46</f>
        <v>2.6416661477585288</v>
      </c>
      <c r="O95" s="449">
        <f>Mg!D46</f>
        <v>0.34007925765542846</v>
      </c>
      <c r="P95" s="450">
        <f>Ca!D46</f>
        <v>0.14617851792452827</v>
      </c>
      <c r="Q95" s="451">
        <f t="shared" ref="Q95:Q99" si="278">1.24*10^(F95-5.35)</f>
        <v>0.45293603574165309</v>
      </c>
      <c r="R95" s="447">
        <f t="shared" ref="R95:R99" si="279">SUM(H95:J95)+H95</f>
        <v>38.839861523101632</v>
      </c>
      <c r="S95" s="452">
        <f t="shared" ref="S95:S99" si="280">SUM(K95:P95)+O95+P95</f>
        <v>46.645618205895403</v>
      </c>
      <c r="T95" s="452">
        <f t="shared" ref="T95:T99" si="281">SUM(H95:J95,Q95)+H95</f>
        <v>39.292797558843283</v>
      </c>
      <c r="U95" s="452">
        <f t="shared" ref="U95:U99" si="282">(S95-R95)/(R95+S95)*100</f>
        <v>9.1310906922898454</v>
      </c>
      <c r="V95" s="452">
        <f t="shared" ref="V95:V99" si="283">(S95-T95)/(S95+T95)*100</f>
        <v>8.5559183068732434</v>
      </c>
      <c r="W95" s="446">
        <f t="shared" ref="W95:W99" si="284">100*((349.7*10^(2-F95)+(80*2*H95+71.5*I95+76.3*J95+73.5*L95+50.1*M95+73.5*N95+59.8*2*P95+53.3*2*O95)/10000)-G95)/((349.7*10^(2-F95)+(80*2*H95+71.5*I95+76.3*J95+73.5*L95+50.1*M95+73.5*N95+59.8*2*P95+53.3*2*O95)/10000)+G95)</f>
        <v>0.94102157780662066</v>
      </c>
      <c r="X95" s="453">
        <f t="shared" ref="X95:X99" si="285">E95</f>
        <v>168.78980891719746</v>
      </c>
      <c r="Y95" s="454">
        <f t="shared" ref="Y95:AA95" si="286">H95*$E95/1000</f>
        <v>1.2555017697054141</v>
      </c>
      <c r="Z95" s="454">
        <f t="shared" si="286"/>
        <v>1.4773263778508321</v>
      </c>
      <c r="AA95" s="454">
        <f t="shared" si="286"/>
        <v>2.5674428875930739</v>
      </c>
      <c r="AB95" s="454">
        <f t="shared" ref="AB95:AF95" si="287">L95*$E95/1000</f>
        <v>1.532595632696391</v>
      </c>
      <c r="AC95" s="454">
        <f t="shared" si="287"/>
        <v>3.6665708955967879</v>
      </c>
      <c r="AD95" s="454">
        <f t="shared" si="287"/>
        <v>0.44588632430319119</v>
      </c>
      <c r="AE95" s="454">
        <f t="shared" si="287"/>
        <v>5.7401912916362131E-2</v>
      </c>
      <c r="AF95" s="454">
        <f t="shared" si="287"/>
        <v>2.4673444108280252E-2</v>
      </c>
      <c r="AG95" s="455">
        <f t="shared" ref="AG95:AG99" si="288">K95*$E95/1000</f>
        <v>2.0641014171519787</v>
      </c>
      <c r="AH95" s="456"/>
      <c r="AI95" s="432">
        <f t="shared" ref="AI95:AI99" si="289">R95+S95</f>
        <v>85.485479728997035</v>
      </c>
      <c r="AJ95" s="181"/>
      <c r="AK95" s="181"/>
      <c r="AL95" s="181"/>
      <c r="AM95" s="181"/>
    </row>
    <row r="96" spans="1:39" ht="12.75" customHeight="1">
      <c r="A96" s="418">
        <v>91</v>
      </c>
      <c r="B96" s="433">
        <v>5</v>
      </c>
      <c r="C96" s="458">
        <v>43</v>
      </c>
      <c r="D96" s="446">
        <f>測定日数!D47</f>
        <v>25</v>
      </c>
      <c r="E96" s="447">
        <f>mm!D47</f>
        <v>76</v>
      </c>
      <c r="F96" s="448">
        <f>pH!D47</f>
        <v>4.95</v>
      </c>
      <c r="G96" s="448">
        <f>EC!D47</f>
        <v>0.92</v>
      </c>
      <c r="H96" s="449">
        <f>'SO4'!D47</f>
        <v>11.4</v>
      </c>
      <c r="I96" s="449">
        <f>'NO3'!D47</f>
        <v>10.9</v>
      </c>
      <c r="J96" s="449">
        <f>Cl!D47</f>
        <v>8.39</v>
      </c>
      <c r="K96" s="449">
        <f>H!D47</f>
        <v>11.220184543019631</v>
      </c>
      <c r="L96" s="449">
        <f>'NH4'!D47</f>
        <v>17.809999999999999</v>
      </c>
      <c r="M96" s="449">
        <f>Na!D47</f>
        <v>7.14</v>
      </c>
      <c r="N96" s="449">
        <f>K!D47</f>
        <v>2.71</v>
      </c>
      <c r="O96" s="449">
        <f>Mg!D47</f>
        <v>0.52</v>
      </c>
      <c r="P96" s="450">
        <f>Ca!D47</f>
        <v>2.57</v>
      </c>
      <c r="Q96" s="451">
        <f t="shared" si="278"/>
        <v>0.49365289148633723</v>
      </c>
      <c r="R96" s="447">
        <f t="shared" si="279"/>
        <v>42.09</v>
      </c>
      <c r="S96" s="452">
        <f t="shared" si="280"/>
        <v>45.060184543019638</v>
      </c>
      <c r="T96" s="452">
        <f t="shared" si="281"/>
        <v>42.583652891486338</v>
      </c>
      <c r="U96" s="452">
        <f t="shared" si="282"/>
        <v>3.4081219203310726</v>
      </c>
      <c r="V96" s="452">
        <f t="shared" si="283"/>
        <v>2.825676880458309</v>
      </c>
      <c r="W96" s="446">
        <f t="shared" si="284"/>
        <v>1.0536896626320427</v>
      </c>
      <c r="X96" s="453">
        <f t="shared" si="285"/>
        <v>76</v>
      </c>
      <c r="Y96" s="454">
        <f t="shared" ref="Y96:AA96" si="290">H96*$E96/1000</f>
        <v>0.86639999999999995</v>
      </c>
      <c r="Z96" s="454">
        <f t="shared" si="290"/>
        <v>0.82840000000000003</v>
      </c>
      <c r="AA96" s="454">
        <f t="shared" si="290"/>
        <v>0.6376400000000001</v>
      </c>
      <c r="AB96" s="454">
        <f t="shared" ref="AB96:AF96" si="291">L96*$E96/1000</f>
        <v>1.3535599999999999</v>
      </c>
      <c r="AC96" s="454">
        <f t="shared" si="291"/>
        <v>0.54264000000000001</v>
      </c>
      <c r="AD96" s="454">
        <f t="shared" si="291"/>
        <v>0.20596</v>
      </c>
      <c r="AE96" s="454">
        <f t="shared" si="291"/>
        <v>3.9520000000000007E-2</v>
      </c>
      <c r="AF96" s="454">
        <f t="shared" si="291"/>
        <v>0.19531999999999999</v>
      </c>
      <c r="AG96" s="455">
        <f t="shared" si="288"/>
        <v>0.85273402526949194</v>
      </c>
      <c r="AH96" s="456"/>
      <c r="AI96" s="432">
        <f t="shared" si="289"/>
        <v>87.150184543019634</v>
      </c>
      <c r="AJ96" s="181"/>
      <c r="AK96" s="181"/>
      <c r="AL96" s="181"/>
      <c r="AM96" s="181"/>
    </row>
    <row r="97" spans="1:39" ht="12.75" customHeight="1">
      <c r="A97" s="418">
        <v>92</v>
      </c>
      <c r="B97" s="433">
        <v>5</v>
      </c>
      <c r="C97" s="458">
        <v>44</v>
      </c>
      <c r="D97" s="446">
        <f>測定日数!D48</f>
        <v>25</v>
      </c>
      <c r="E97" s="447">
        <f>mm!D48</f>
        <v>154.96815286624204</v>
      </c>
      <c r="F97" s="448">
        <f>pH!D48</f>
        <v>5.66</v>
      </c>
      <c r="G97" s="448">
        <f>EC!D48</f>
        <v>0.78</v>
      </c>
      <c r="H97" s="449">
        <f>'SO4'!D48</f>
        <v>9.66</v>
      </c>
      <c r="I97" s="449">
        <f>'NO3'!D48</f>
        <v>10.68</v>
      </c>
      <c r="J97" s="449">
        <f>Cl!D48</f>
        <v>8.0500000000000007</v>
      </c>
      <c r="K97" s="449">
        <f>H!D48</f>
        <v>2.1877616239495521</v>
      </c>
      <c r="L97" s="449">
        <f>'NH4'!D48</f>
        <v>18.739999999999998</v>
      </c>
      <c r="M97" s="449">
        <f>Na!D48</f>
        <v>8.5</v>
      </c>
      <c r="N97" s="449">
        <f>K!D48</f>
        <v>1.46</v>
      </c>
      <c r="O97" s="449">
        <f>Mg!D48</f>
        <v>1.66</v>
      </c>
      <c r="P97" s="450">
        <f>Ca!D48</f>
        <v>7.02</v>
      </c>
      <c r="Q97" s="451">
        <f t="shared" si="278"/>
        <v>2.5317550513902196</v>
      </c>
      <c r="R97" s="447">
        <f t="shared" si="279"/>
        <v>38.049999999999997</v>
      </c>
      <c r="S97" s="452">
        <f t="shared" si="280"/>
        <v>48.247761623949543</v>
      </c>
      <c r="T97" s="452">
        <f t="shared" si="281"/>
        <v>40.581755051390218</v>
      </c>
      <c r="U97" s="452">
        <f t="shared" si="282"/>
        <v>11.816948008903443</v>
      </c>
      <c r="V97" s="452">
        <f t="shared" si="283"/>
        <v>8.6300217084120536</v>
      </c>
      <c r="W97" s="446">
        <f t="shared" si="284"/>
        <v>-8.2161499731207481</v>
      </c>
      <c r="X97" s="453">
        <f t="shared" si="285"/>
        <v>154.96815286624204</v>
      </c>
      <c r="Y97" s="454">
        <f t="shared" ref="Y97:AA97" si="292">H97*$E97/1000</f>
        <v>1.4969923566878982</v>
      </c>
      <c r="Z97" s="454">
        <f t="shared" si="292"/>
        <v>1.6550598726114649</v>
      </c>
      <c r="AA97" s="454">
        <f t="shared" si="292"/>
        <v>1.2474936305732485</v>
      </c>
      <c r="AB97" s="454">
        <f t="shared" ref="AB97:AF97" si="293">L97*$E97/1000</f>
        <v>2.9041031847133754</v>
      </c>
      <c r="AC97" s="454">
        <f t="shared" si="293"/>
        <v>1.3172292993630574</v>
      </c>
      <c r="AD97" s="454">
        <f t="shared" si="293"/>
        <v>0.22625350318471338</v>
      </c>
      <c r="AE97" s="454">
        <f t="shared" si="293"/>
        <v>0.25724713375796177</v>
      </c>
      <c r="AF97" s="454">
        <f t="shared" si="293"/>
        <v>1.0878764331210191</v>
      </c>
      <c r="AG97" s="455">
        <f t="shared" si="288"/>
        <v>0.33903337777511211</v>
      </c>
      <c r="AH97" s="456"/>
      <c r="AI97" s="432">
        <f t="shared" si="289"/>
        <v>86.29776162394954</v>
      </c>
      <c r="AJ97" s="181"/>
      <c r="AK97" s="181"/>
      <c r="AL97" s="181"/>
      <c r="AM97" s="181"/>
    </row>
    <row r="98" spans="1:39" ht="12.75" customHeight="1">
      <c r="A98" s="418">
        <v>93</v>
      </c>
      <c r="B98" s="433">
        <v>5</v>
      </c>
      <c r="C98" s="458">
        <v>45</v>
      </c>
      <c r="D98" s="446">
        <f>測定日数!D49</f>
        <v>25</v>
      </c>
      <c r="E98" s="447">
        <f>mm!D49</f>
        <v>94.38900000000001</v>
      </c>
      <c r="F98" s="448">
        <f>pH!D49</f>
        <v>4.7292325745296795</v>
      </c>
      <c r="G98" s="448">
        <f>EC!D49</f>
        <v>1.3557624087552573</v>
      </c>
      <c r="H98" s="449">
        <f>'SO4'!D49</f>
        <v>10.644141796183879</v>
      </c>
      <c r="I98" s="449">
        <f>'NO3'!D49</f>
        <v>13.341218892031913</v>
      </c>
      <c r="J98" s="449">
        <f>Cl!D49</f>
        <v>10.047192681350582</v>
      </c>
      <c r="K98" s="449">
        <f>H!D49</f>
        <v>18.653804698225862</v>
      </c>
      <c r="L98" s="449">
        <f>'NH4'!D49</f>
        <v>19.093085952812299</v>
      </c>
      <c r="M98" s="449">
        <f>Na!D49</f>
        <v>7.303038489654516</v>
      </c>
      <c r="N98" s="449">
        <f>K!D49</f>
        <v>0.84879244403479226</v>
      </c>
      <c r="O98" s="449">
        <f>Mg!D49</f>
        <v>0.80403034251872574</v>
      </c>
      <c r="P98" s="450">
        <f>Ca!D49</f>
        <v>1.8708375446291412</v>
      </c>
      <c r="Q98" s="451">
        <f t="shared" si="278"/>
        <v>0.29693012402980407</v>
      </c>
      <c r="R98" s="447">
        <f t="shared" si="279"/>
        <v>44.676695165750253</v>
      </c>
      <c r="S98" s="452">
        <f t="shared" si="280"/>
        <v>51.248457359023206</v>
      </c>
      <c r="T98" s="452">
        <f t="shared" si="281"/>
        <v>44.97362528978006</v>
      </c>
      <c r="U98" s="452">
        <f t="shared" si="282"/>
        <v>6.8509270199760595</v>
      </c>
      <c r="V98" s="452">
        <f t="shared" si="283"/>
        <v>6.5211975219299489</v>
      </c>
      <c r="W98" s="446">
        <f t="shared" si="284"/>
        <v>-5.7310494601319784</v>
      </c>
      <c r="X98" s="453">
        <f t="shared" si="285"/>
        <v>94.38900000000001</v>
      </c>
      <c r="Y98" s="454">
        <f t="shared" ref="Y98:AA98" si="294">H98*$E98/1000</f>
        <v>1.0046899000000002</v>
      </c>
      <c r="Z98" s="454">
        <f t="shared" si="294"/>
        <v>1.2592643100000003</v>
      </c>
      <c r="AA98" s="454">
        <f t="shared" si="294"/>
        <v>0.94834447000000022</v>
      </c>
      <c r="AB98" s="454">
        <f t="shared" ref="AB98:AF98" si="295">L98*$E98/1000</f>
        <v>1.8021772900000004</v>
      </c>
      <c r="AC98" s="454">
        <f t="shared" si="295"/>
        <v>0.68932650000000018</v>
      </c>
      <c r="AD98" s="454">
        <f t="shared" si="295"/>
        <v>8.0116670000000015E-2</v>
      </c>
      <c r="AE98" s="454">
        <f t="shared" si="295"/>
        <v>7.5891620000000021E-2</v>
      </c>
      <c r="AF98" s="454">
        <f t="shared" si="295"/>
        <v>0.17658648500000004</v>
      </c>
      <c r="AG98" s="455">
        <f t="shared" si="288"/>
        <v>1.7607139716608411</v>
      </c>
      <c r="AH98" s="456"/>
      <c r="AI98" s="432">
        <f t="shared" si="289"/>
        <v>95.925152524773466</v>
      </c>
      <c r="AJ98" s="181"/>
      <c r="AK98" s="181"/>
      <c r="AL98" s="181"/>
      <c r="AM98" s="181"/>
    </row>
    <row r="99" spans="1:39" ht="12.75" customHeight="1">
      <c r="A99" s="418">
        <v>94</v>
      </c>
      <c r="B99" s="433">
        <v>5</v>
      </c>
      <c r="C99" s="458">
        <v>46</v>
      </c>
      <c r="D99" s="446">
        <f>測定日数!D50</f>
        <v>25</v>
      </c>
      <c r="E99" s="447">
        <f>mm!D50</f>
        <v>73.789808917197462</v>
      </c>
      <c r="F99" s="448">
        <f>pH!D50</f>
        <v>4.8686045838633998</v>
      </c>
      <c r="G99" s="448">
        <f>EC!D50</f>
        <v>1.1266452309020285</v>
      </c>
      <c r="H99" s="449">
        <f>'SO4'!D50</f>
        <v>12.505572727297704</v>
      </c>
      <c r="I99" s="449">
        <f>'NO3'!D50</f>
        <v>10.377970831863783</v>
      </c>
      <c r="J99" s="449">
        <f>Cl!D50</f>
        <v>26.03559026221529</v>
      </c>
      <c r="K99" s="449">
        <f>H!D50</f>
        <v>13.533041578630623</v>
      </c>
      <c r="L99" s="449">
        <f>'NH4'!D50</f>
        <v>8.8465613552289497</v>
      </c>
      <c r="M99" s="449">
        <f>Na!D50</f>
        <v>21.463215546307598</v>
      </c>
      <c r="N99" s="449">
        <f>K!D50</f>
        <v>1.2950297765803851</v>
      </c>
      <c r="O99" s="449">
        <f>Mg!D50</f>
        <v>3.2511410787491561</v>
      </c>
      <c r="P99" s="450">
        <f>Ca!D50</f>
        <v>3.3172323264434365</v>
      </c>
      <c r="Q99" s="451">
        <f t="shared" si="278"/>
        <v>0.40928541529186779</v>
      </c>
      <c r="R99" s="447">
        <f t="shared" si="279"/>
        <v>61.424706548674479</v>
      </c>
      <c r="S99" s="452">
        <f t="shared" si="280"/>
        <v>58.274595067132744</v>
      </c>
      <c r="T99" s="452">
        <f t="shared" si="281"/>
        <v>61.833991963966348</v>
      </c>
      <c r="U99" s="452">
        <f t="shared" si="282"/>
        <v>-2.6316874359488649</v>
      </c>
      <c r="V99" s="452">
        <f t="shared" si="283"/>
        <v>-2.9634824493539234</v>
      </c>
      <c r="W99" s="446">
        <f t="shared" si="284"/>
        <v>3.2607656528925393</v>
      </c>
      <c r="X99" s="453">
        <f t="shared" si="285"/>
        <v>73.789808917197462</v>
      </c>
      <c r="Y99" s="454">
        <f t="shared" ref="Y99:AA99" si="296">H99*$E99/1000</f>
        <v>0.92278382194741349</v>
      </c>
      <c r="Z99" s="454">
        <f t="shared" si="296"/>
        <v>0.76578848463147731</v>
      </c>
      <c r="AA99" s="454">
        <f t="shared" si="296"/>
        <v>1.9211612304953132</v>
      </c>
      <c r="AB99" s="454">
        <f t="shared" ref="AB99:AF99" si="297">L99*$E99/1000</f>
        <v>0.65278607197660765</v>
      </c>
      <c r="AC99" s="454">
        <f t="shared" si="297"/>
        <v>1.5837665739106597</v>
      </c>
      <c r="AD99" s="454">
        <f t="shared" si="297"/>
        <v>9.5559999755947533E-2</v>
      </c>
      <c r="AE99" s="454">
        <f t="shared" si="297"/>
        <v>0.23990107896375146</v>
      </c>
      <c r="AF99" s="454">
        <f t="shared" si="297"/>
        <v>0.24477793950221158</v>
      </c>
      <c r="AG99" s="455">
        <f t="shared" si="288"/>
        <v>0.99860055215564192</v>
      </c>
      <c r="AH99" s="456"/>
      <c r="AI99" s="432">
        <f t="shared" si="289"/>
        <v>119.69930161580723</v>
      </c>
      <c r="AJ99" s="181"/>
      <c r="AK99" s="181"/>
      <c r="AL99" s="181"/>
      <c r="AM99" s="181"/>
    </row>
    <row r="100" spans="1:39" ht="12.75" customHeight="1">
      <c r="A100" s="418">
        <v>95</v>
      </c>
      <c r="B100" s="433">
        <v>5</v>
      </c>
      <c r="C100" s="458">
        <v>47</v>
      </c>
      <c r="D100" s="446"/>
      <c r="E100" s="447"/>
      <c r="F100" s="448"/>
      <c r="G100" s="448"/>
      <c r="H100" s="449"/>
      <c r="I100" s="449"/>
      <c r="J100" s="449"/>
      <c r="K100" s="449"/>
      <c r="L100" s="449"/>
      <c r="M100" s="449"/>
      <c r="N100" s="449"/>
      <c r="O100" s="449"/>
      <c r="P100" s="450"/>
      <c r="Q100" s="451"/>
      <c r="R100" s="447"/>
      <c r="S100" s="452"/>
      <c r="T100" s="452"/>
      <c r="U100" s="452"/>
      <c r="V100" s="452"/>
      <c r="W100" s="446"/>
      <c r="X100" s="453"/>
      <c r="Y100" s="454"/>
      <c r="Z100" s="454"/>
      <c r="AA100" s="454"/>
      <c r="AB100" s="454"/>
      <c r="AC100" s="454"/>
      <c r="AD100" s="454"/>
      <c r="AE100" s="454"/>
      <c r="AF100" s="454"/>
      <c r="AG100" s="455"/>
      <c r="AH100" s="456"/>
      <c r="AI100" s="432"/>
      <c r="AJ100" s="181"/>
      <c r="AK100" s="181"/>
      <c r="AL100" s="181"/>
      <c r="AM100" s="181"/>
    </row>
    <row r="101" spans="1:39" ht="12.75" customHeight="1">
      <c r="A101" s="418">
        <v>96</v>
      </c>
      <c r="B101" s="433">
        <v>5</v>
      </c>
      <c r="C101" s="458">
        <v>48</v>
      </c>
      <c r="D101" s="446"/>
      <c r="E101" s="447"/>
      <c r="F101" s="448"/>
      <c r="G101" s="448"/>
      <c r="H101" s="449"/>
      <c r="I101" s="449"/>
      <c r="J101" s="449"/>
      <c r="K101" s="449"/>
      <c r="L101" s="449"/>
      <c r="M101" s="449"/>
      <c r="N101" s="449"/>
      <c r="O101" s="449"/>
      <c r="P101" s="450"/>
      <c r="Q101" s="451"/>
      <c r="R101" s="447"/>
      <c r="S101" s="452"/>
      <c r="T101" s="452"/>
      <c r="U101" s="452"/>
      <c r="V101" s="452"/>
      <c r="W101" s="446"/>
      <c r="X101" s="453"/>
      <c r="Y101" s="454"/>
      <c r="Z101" s="454"/>
      <c r="AA101" s="454"/>
      <c r="AB101" s="454"/>
      <c r="AC101" s="454"/>
      <c r="AD101" s="454"/>
      <c r="AE101" s="454"/>
      <c r="AF101" s="454"/>
      <c r="AG101" s="455"/>
      <c r="AH101" s="456"/>
      <c r="AI101" s="432"/>
      <c r="AJ101" s="181"/>
      <c r="AK101" s="181"/>
      <c r="AL101" s="181"/>
      <c r="AM101" s="181"/>
    </row>
    <row r="102" spans="1:39" ht="12.75" customHeight="1">
      <c r="A102" s="418">
        <v>97</v>
      </c>
      <c r="B102" s="433">
        <v>5</v>
      </c>
      <c r="C102" s="458">
        <v>49</v>
      </c>
      <c r="D102" s="446">
        <f>測定日数!D53</f>
        <v>25</v>
      </c>
      <c r="E102" s="447">
        <f>mm!D53</f>
        <v>182.19745222929936</v>
      </c>
      <c r="F102" s="448">
        <f>pH!D53</f>
        <v>4.8728206689978713</v>
      </c>
      <c r="G102" s="448">
        <f>EC!D53</f>
        <v>0.81456196469148801</v>
      </c>
      <c r="H102" s="449">
        <f>'SO4'!D53</f>
        <v>8.4848318252694206</v>
      </c>
      <c r="I102" s="449">
        <f>'NO3'!D53</f>
        <v>4.896664858043323</v>
      </c>
      <c r="J102" s="449">
        <f>Cl!D53</f>
        <v>3.8148887308668402</v>
      </c>
      <c r="K102" s="449">
        <f>H!D53</f>
        <v>13.402299875055178</v>
      </c>
      <c r="L102" s="449">
        <f>'NH4'!D53</f>
        <v>15.170886179688432</v>
      </c>
      <c r="M102" s="449">
        <f>Na!D53</f>
        <v>3.2199526035122354</v>
      </c>
      <c r="N102" s="449">
        <f>K!D53</f>
        <v>7.0723586498448399E-2</v>
      </c>
      <c r="O102" s="449">
        <f>Mg!D53</f>
        <v>0.28757579969483721</v>
      </c>
      <c r="P102" s="450">
        <f>Ca!D53</f>
        <v>0.39629340826157439</v>
      </c>
      <c r="Q102" s="451">
        <f t="shared" ref="Q102:Q106" si="298">1.24*10^(F102-5.35)</f>
        <v>0.41327806378822318</v>
      </c>
      <c r="R102" s="447">
        <f t="shared" ref="R102:R106" si="299">SUM(H102:J102)+H102</f>
        <v>25.681217239449005</v>
      </c>
      <c r="S102" s="452">
        <f t="shared" ref="S102:S106" si="300">SUM(K102:P102)+O102+P102</f>
        <v>33.231600660667119</v>
      </c>
      <c r="T102" s="452">
        <f t="shared" ref="T102:T106" si="301">SUM(H102:J102,Q102)+H102</f>
        <v>26.094495303237228</v>
      </c>
      <c r="U102" s="452">
        <f t="shared" ref="U102:U106" si="302">(S102-R102)/(R102+S102)*100</f>
        <v>12.816198053909813</v>
      </c>
      <c r="V102" s="452">
        <f t="shared" ref="V102:V106" si="303">(S102-T102)/(S102+T102)*100</f>
        <v>12.0302966872661</v>
      </c>
      <c r="W102" s="446">
        <f t="shared" ref="W102:W106" si="304">100*((349.7*10^(2-F102)+(80*2*H102+71.5*I102+76.3*J102+73.5*L102+50.1*M102+73.5*N102+59.8*2*P102+53.3*2*O102)/10000)-G102)/((349.7*10^(2-F102)+(80*2*H102+71.5*I102+76.3*J102+73.5*L102+50.1*M102+73.5*N102+59.8*2*P102+53.3*2*O102)/10000)+G102)</f>
        <v>-0.62038045298797928</v>
      </c>
      <c r="X102" s="453">
        <f t="shared" ref="X102:X106" si="305">E102</f>
        <v>182.19745222929936</v>
      </c>
      <c r="Y102" s="454">
        <f t="shared" ref="Y102:AA102" si="306">H102*$E102/1000</f>
        <v>1.5459147411581642</v>
      </c>
      <c r="Z102" s="454">
        <f t="shared" si="306"/>
        <v>0.89215986155623728</v>
      </c>
      <c r="AA102" s="454">
        <f t="shared" si="306"/>
        <v>0.69506300730220361</v>
      </c>
      <c r="AB102" s="454">
        <f t="shared" ref="AB102:AF102" si="307">L102*$E102/1000</f>
        <v>2.7640968099999208</v>
      </c>
      <c r="AC102" s="454">
        <f t="shared" si="307"/>
        <v>0.58666716065902857</v>
      </c>
      <c r="AD102" s="454">
        <f t="shared" si="307"/>
        <v>1.2885657272535773E-2</v>
      </c>
      <c r="AE102" s="454">
        <f t="shared" si="307"/>
        <v>5.2395578027202662E-2</v>
      </c>
      <c r="AF102" s="454">
        <f t="shared" si="307"/>
        <v>7.2203649320524435E-2</v>
      </c>
      <c r="AG102" s="455">
        <f t="shared" ref="AG102:AG106" si="308">K102*$E102/1000</f>
        <v>2.4418648912481102</v>
      </c>
      <c r="AH102" s="456"/>
      <c r="AI102" s="432">
        <f t="shared" ref="AI102:AI106" si="309">R102+S102</f>
        <v>58.912817900116124</v>
      </c>
      <c r="AJ102" s="181"/>
      <c r="AK102" s="181"/>
      <c r="AL102" s="181"/>
      <c r="AM102" s="181"/>
    </row>
    <row r="103" spans="1:39" ht="12.75" customHeight="1">
      <c r="A103" s="418">
        <v>98</v>
      </c>
      <c r="B103" s="433">
        <v>5</v>
      </c>
      <c r="C103" s="458">
        <v>50</v>
      </c>
      <c r="D103" s="446">
        <f>測定日数!D54</f>
        <v>25</v>
      </c>
      <c r="E103" s="447">
        <f>mm!D54</f>
        <v>186.1062411550769</v>
      </c>
      <c r="F103" s="448">
        <f>pH!D54</f>
        <v>5.12</v>
      </c>
      <c r="G103" s="448">
        <f>EC!D54</f>
        <v>0.7</v>
      </c>
      <c r="H103" s="449">
        <f>'SO4'!D54</f>
        <v>8.1999999999999993</v>
      </c>
      <c r="I103" s="449">
        <f>'NO3'!D54</f>
        <v>5.3</v>
      </c>
      <c r="J103" s="449">
        <f>Cl!D54</f>
        <v>11.8</v>
      </c>
      <c r="K103" s="449">
        <f>H!D54</f>
        <v>7.5857757502918375</v>
      </c>
      <c r="L103" s="449">
        <f>'NH4'!D54</f>
        <v>15.3</v>
      </c>
      <c r="M103" s="449">
        <f>Na!D54</f>
        <v>12.2</v>
      </c>
      <c r="N103" s="449">
        <f>K!D54</f>
        <v>0.7</v>
      </c>
      <c r="O103" s="449">
        <f>Mg!D54</f>
        <v>1.2</v>
      </c>
      <c r="P103" s="450">
        <f>Ca!D54</f>
        <v>1</v>
      </c>
      <c r="Q103" s="451">
        <f t="shared" si="298"/>
        <v>0.73016613264093089</v>
      </c>
      <c r="R103" s="447">
        <f t="shared" si="299"/>
        <v>33.5</v>
      </c>
      <c r="S103" s="452">
        <f t="shared" si="300"/>
        <v>40.185775750291846</v>
      </c>
      <c r="T103" s="452">
        <f t="shared" si="301"/>
        <v>34.230166132640932</v>
      </c>
      <c r="U103" s="452">
        <f t="shared" si="302"/>
        <v>9.0733600647006369</v>
      </c>
      <c r="V103" s="452">
        <f t="shared" si="303"/>
        <v>8.0031367835402314</v>
      </c>
      <c r="W103" s="446">
        <f t="shared" si="304"/>
        <v>1.9523787205197876</v>
      </c>
      <c r="X103" s="453">
        <f t="shared" si="305"/>
        <v>186.1062411550769</v>
      </c>
      <c r="Y103" s="454">
        <f t="shared" ref="Y103:AA103" si="310">H103*$E103/1000</f>
        <v>1.5260711774716305</v>
      </c>
      <c r="Z103" s="454">
        <f t="shared" si="310"/>
        <v>0.98636307812190749</v>
      </c>
      <c r="AA103" s="454">
        <f t="shared" si="310"/>
        <v>2.1960536456299073</v>
      </c>
      <c r="AB103" s="454">
        <f t="shared" ref="AB103:AF103" si="311">L103*$E103/1000</f>
        <v>2.8474254896726765</v>
      </c>
      <c r="AC103" s="454">
        <f t="shared" si="311"/>
        <v>2.2704961420919378</v>
      </c>
      <c r="AD103" s="454">
        <f t="shared" si="311"/>
        <v>0.13027436880855381</v>
      </c>
      <c r="AE103" s="454">
        <f t="shared" si="311"/>
        <v>0.22332748938609229</v>
      </c>
      <c r="AF103" s="454">
        <f t="shared" si="311"/>
        <v>0.1861062411550769</v>
      </c>
      <c r="AG103" s="455">
        <f t="shared" si="308"/>
        <v>1.411760211132147</v>
      </c>
      <c r="AH103" s="456"/>
      <c r="AI103" s="432">
        <f t="shared" si="309"/>
        <v>73.685775750291839</v>
      </c>
      <c r="AJ103" s="181"/>
      <c r="AK103" s="181"/>
      <c r="AL103" s="181"/>
      <c r="AM103" s="181"/>
    </row>
    <row r="104" spans="1:39" ht="12.75" customHeight="1">
      <c r="A104" s="418">
        <v>99</v>
      </c>
      <c r="B104" s="433">
        <v>5</v>
      </c>
      <c r="C104" s="458">
        <v>51</v>
      </c>
      <c r="D104" s="446">
        <f>測定日数!D55</f>
        <v>25</v>
      </c>
      <c r="E104" s="447">
        <f>mm!D55</f>
        <v>167</v>
      </c>
      <c r="F104" s="448">
        <f>pH!D55</f>
        <v>5.0361380377847862</v>
      </c>
      <c r="G104" s="448">
        <f>EC!D55</f>
        <v>1.2101497005988022</v>
      </c>
      <c r="H104" s="449">
        <f>'SO4'!D55</f>
        <v>8.3284014242275077</v>
      </c>
      <c r="I104" s="449">
        <f>'NO3'!D55</f>
        <v>6.4241551876569449</v>
      </c>
      <c r="J104" s="449">
        <f>Cl!D55</f>
        <v>35.158576239183603</v>
      </c>
      <c r="K104" s="449">
        <f>H!D55</f>
        <v>9.2015705910284531</v>
      </c>
      <c r="L104" s="449">
        <f>'NH4'!D55</f>
        <v>8.6294078509647374</v>
      </c>
      <c r="M104" s="449">
        <f>Na!D55</f>
        <v>33.525123665712051</v>
      </c>
      <c r="N104" s="449">
        <f>K!D55</f>
        <v>1.4640795136070568</v>
      </c>
      <c r="O104" s="449">
        <f>Mg!D55</f>
        <v>3.4498903427712473</v>
      </c>
      <c r="P104" s="450">
        <f>Ca!D55</f>
        <v>1.6396135409978048</v>
      </c>
      <c r="Q104" s="451">
        <f t="shared" si="298"/>
        <v>0.6019490355344731</v>
      </c>
      <c r="R104" s="447">
        <f t="shared" si="299"/>
        <v>58.239534275295561</v>
      </c>
      <c r="S104" s="452">
        <f t="shared" si="300"/>
        <v>62.999189388850404</v>
      </c>
      <c r="T104" s="452">
        <f t="shared" si="301"/>
        <v>58.841483310830036</v>
      </c>
      <c r="U104" s="452">
        <f t="shared" si="302"/>
        <v>3.9258538606361291</v>
      </c>
      <c r="V104" s="452">
        <f t="shared" si="303"/>
        <v>3.4124122806417114</v>
      </c>
      <c r="W104" s="446">
        <f t="shared" si="304"/>
        <v>-6.2509116144413834</v>
      </c>
      <c r="X104" s="453">
        <f t="shared" si="305"/>
        <v>167</v>
      </c>
      <c r="Y104" s="454">
        <f t="shared" ref="Y104:AA104" si="312">H104*$E104/1000</f>
        <v>1.3908430378459939</v>
      </c>
      <c r="Z104" s="454">
        <f t="shared" si="312"/>
        <v>1.0728339163387097</v>
      </c>
      <c r="AA104" s="454">
        <f t="shared" si="312"/>
        <v>5.8714822319436619</v>
      </c>
      <c r="AB104" s="454">
        <f t="shared" ref="AB104:AF104" si="313">L104*$E104/1000</f>
        <v>1.441111111111111</v>
      </c>
      <c r="AC104" s="454">
        <f t="shared" si="313"/>
        <v>5.5986956521739133</v>
      </c>
      <c r="AD104" s="454">
        <f t="shared" si="313"/>
        <v>0.24450127877237851</v>
      </c>
      <c r="AE104" s="454">
        <f t="shared" si="313"/>
        <v>0.57613168724279828</v>
      </c>
      <c r="AF104" s="454">
        <f t="shared" si="313"/>
        <v>0.27381546134663343</v>
      </c>
      <c r="AG104" s="455">
        <f t="shared" si="308"/>
        <v>1.5366622887017518</v>
      </c>
      <c r="AH104" s="456"/>
      <c r="AI104" s="432">
        <f t="shared" si="309"/>
        <v>121.23872366414597</v>
      </c>
      <c r="AJ104" s="181"/>
      <c r="AK104" s="181"/>
      <c r="AL104" s="181"/>
      <c r="AM104" s="181"/>
    </row>
    <row r="105" spans="1:39" ht="12.75" customHeight="1">
      <c r="A105" s="418">
        <v>100</v>
      </c>
      <c r="B105" s="433">
        <v>5</v>
      </c>
      <c r="C105" s="458">
        <v>52</v>
      </c>
      <c r="D105" s="446">
        <f>測定日数!D56</f>
        <v>25</v>
      </c>
      <c r="E105" s="447">
        <f>mm!D56</f>
        <v>194.99663627619017</v>
      </c>
      <c r="F105" s="448">
        <f>pH!D56</f>
        <v>5.6</v>
      </c>
      <c r="G105" s="448">
        <f>EC!D56</f>
        <v>1.2</v>
      </c>
      <c r="H105" s="449">
        <f>'SO4'!D56</f>
        <v>9.9</v>
      </c>
      <c r="I105" s="449">
        <f>'NO3'!D56</f>
        <v>5</v>
      </c>
      <c r="J105" s="449">
        <f>Cl!D56</f>
        <v>61.1</v>
      </c>
      <c r="K105" s="449">
        <f>H!D56</f>
        <v>2.5118864315095824</v>
      </c>
      <c r="L105" s="449">
        <f>'NH4'!D56</f>
        <v>10.1</v>
      </c>
      <c r="M105" s="449">
        <f>Na!D56</f>
        <v>53.2</v>
      </c>
      <c r="N105" s="449">
        <f>K!D56</f>
        <v>2.5</v>
      </c>
      <c r="O105" s="449">
        <f>Mg!D56</f>
        <v>6.2</v>
      </c>
      <c r="P105" s="450">
        <f>Ca!D56</f>
        <v>5.9</v>
      </c>
      <c r="Q105" s="451">
        <f t="shared" si="298"/>
        <v>2.2050664684482646</v>
      </c>
      <c r="R105" s="447">
        <f t="shared" si="299"/>
        <v>85.9</v>
      </c>
      <c r="S105" s="452">
        <f t="shared" si="300"/>
        <v>92.511886431509595</v>
      </c>
      <c r="T105" s="452">
        <f t="shared" si="301"/>
        <v>88.105066468448271</v>
      </c>
      <c r="U105" s="452">
        <f t="shared" si="302"/>
        <v>3.7059674463157597</v>
      </c>
      <c r="V105" s="452">
        <f t="shared" si="303"/>
        <v>2.4398706169637476</v>
      </c>
      <c r="W105" s="446">
        <f t="shared" si="304"/>
        <v>1.7995907693000841</v>
      </c>
      <c r="X105" s="453">
        <f t="shared" si="305"/>
        <v>194.99663627619017</v>
      </c>
      <c r="Y105" s="454">
        <f t="shared" ref="Y105:AA105" si="314">H105*$E105/1000</f>
        <v>1.9304666991342829</v>
      </c>
      <c r="Z105" s="454">
        <f t="shared" si="314"/>
        <v>0.97498318138095086</v>
      </c>
      <c r="AA105" s="454">
        <f t="shared" si="314"/>
        <v>11.914294476475218</v>
      </c>
      <c r="AB105" s="454">
        <f t="shared" ref="AB105:AF105" si="315">L105*$E105/1000</f>
        <v>1.9694660263895207</v>
      </c>
      <c r="AC105" s="454">
        <f t="shared" si="315"/>
        <v>10.373821049893319</v>
      </c>
      <c r="AD105" s="454">
        <f t="shared" si="315"/>
        <v>0.48749159069047543</v>
      </c>
      <c r="AE105" s="454">
        <f t="shared" si="315"/>
        <v>1.208979144912379</v>
      </c>
      <c r="AF105" s="454">
        <f t="shared" si="315"/>
        <v>1.150480154029522</v>
      </c>
      <c r="AG105" s="455">
        <f t="shared" si="308"/>
        <v>0.48980940485217134</v>
      </c>
      <c r="AH105" s="456"/>
      <c r="AI105" s="432">
        <f t="shared" si="309"/>
        <v>178.4118864315096</v>
      </c>
      <c r="AJ105" s="181"/>
      <c r="AK105" s="181"/>
      <c r="AL105" s="181"/>
      <c r="AM105" s="181"/>
    </row>
    <row r="106" spans="1:39" ht="12.75" customHeight="1">
      <c r="A106" s="418">
        <v>101</v>
      </c>
      <c r="B106" s="433">
        <v>6</v>
      </c>
      <c r="C106" s="458">
        <v>1</v>
      </c>
      <c r="D106" s="446">
        <f>測定日数!E5</f>
        <v>35</v>
      </c>
      <c r="E106" s="447">
        <f>mm!E5</f>
        <v>47</v>
      </c>
      <c r="F106" s="448">
        <f>pH!E5</f>
        <v>4.7135683453531509</v>
      </c>
      <c r="G106" s="448">
        <f>EC!E5</f>
        <v>1.3898617021276596</v>
      </c>
      <c r="H106" s="449">
        <f>'SO4'!E5</f>
        <v>15.137439576918391</v>
      </c>
      <c r="I106" s="449">
        <f>'NO3'!E5</f>
        <v>12.971503906074096</v>
      </c>
      <c r="J106" s="449">
        <f>Cl!E5</f>
        <v>14.951788635640213</v>
      </c>
      <c r="K106" s="449">
        <f>H!E5</f>
        <v>19.338894965638101</v>
      </c>
      <c r="L106" s="449">
        <f>'NH4'!E5</f>
        <v>23.866980781540377</v>
      </c>
      <c r="M106" s="449">
        <f>Na!E5</f>
        <v>7.216689469409463</v>
      </c>
      <c r="N106" s="449">
        <f>K!E5</f>
        <v>2.5572940641243145</v>
      </c>
      <c r="O106" s="449">
        <f>Mg!E5</f>
        <v>1.4326888925266341</v>
      </c>
      <c r="P106" s="450">
        <f>Ca!E5</f>
        <v>2.5088686625522709</v>
      </c>
      <c r="Q106" s="451">
        <f t="shared" si="298"/>
        <v>0.28641122217756404</v>
      </c>
      <c r="R106" s="447">
        <f t="shared" si="299"/>
        <v>58.198171695551089</v>
      </c>
      <c r="S106" s="452">
        <f t="shared" si="300"/>
        <v>60.862974390870072</v>
      </c>
      <c r="T106" s="452">
        <f t="shared" si="301"/>
        <v>58.484582917728652</v>
      </c>
      <c r="U106" s="452">
        <f t="shared" si="302"/>
        <v>2.2381799461133371</v>
      </c>
      <c r="V106" s="452">
        <f t="shared" si="303"/>
        <v>1.9928279445146735</v>
      </c>
      <c r="W106" s="446">
        <f t="shared" si="304"/>
        <v>0.39771264546931695</v>
      </c>
      <c r="X106" s="453">
        <f t="shared" si="305"/>
        <v>47</v>
      </c>
      <c r="Y106" s="454">
        <f t="shared" ref="Y106:AA106" si="316">H106*$E106/1000</f>
        <v>0.71145966011516437</v>
      </c>
      <c r="Z106" s="454">
        <f t="shared" si="316"/>
        <v>0.60966068358548253</v>
      </c>
      <c r="AA106" s="454">
        <f t="shared" si="316"/>
        <v>0.70273406587509002</v>
      </c>
      <c r="AB106" s="454">
        <f t="shared" ref="AB106:AF106" si="317">L106*$E106/1000</f>
        <v>1.1217480967323976</v>
      </c>
      <c r="AC106" s="454">
        <f t="shared" si="317"/>
        <v>0.33918440506224479</v>
      </c>
      <c r="AD106" s="454">
        <f t="shared" si="317"/>
        <v>0.12019282101384278</v>
      </c>
      <c r="AE106" s="454">
        <f t="shared" si="317"/>
        <v>6.7336377948751802E-2</v>
      </c>
      <c r="AF106" s="454">
        <f t="shared" si="317"/>
        <v>0.11791682713995674</v>
      </c>
      <c r="AG106" s="455">
        <f t="shared" si="308"/>
        <v>0.90892806338499077</v>
      </c>
      <c r="AH106" s="456"/>
      <c r="AI106" s="432">
        <f t="shared" si="309"/>
        <v>119.06114608642116</v>
      </c>
      <c r="AJ106" s="181"/>
      <c r="AK106" s="181"/>
      <c r="AL106" s="181"/>
      <c r="AM106" s="181"/>
    </row>
    <row r="107" spans="1:39" ht="12.75" customHeight="1">
      <c r="A107" s="418">
        <v>102</v>
      </c>
      <c r="B107" s="433">
        <v>6</v>
      </c>
      <c r="C107" s="458">
        <v>2</v>
      </c>
      <c r="D107" s="446"/>
      <c r="E107" s="447"/>
      <c r="F107" s="448"/>
      <c r="G107" s="448"/>
      <c r="H107" s="449"/>
      <c r="I107" s="449"/>
      <c r="J107" s="449"/>
      <c r="K107" s="449"/>
      <c r="L107" s="449"/>
      <c r="M107" s="449"/>
      <c r="N107" s="449"/>
      <c r="O107" s="449"/>
      <c r="P107" s="450"/>
      <c r="Q107" s="451"/>
      <c r="R107" s="447"/>
      <c r="S107" s="452"/>
      <c r="T107" s="452"/>
      <c r="U107" s="452"/>
      <c r="V107" s="452"/>
      <c r="W107" s="446"/>
      <c r="X107" s="453"/>
      <c r="Y107" s="454"/>
      <c r="Z107" s="454"/>
      <c r="AA107" s="454"/>
      <c r="AB107" s="454"/>
      <c r="AC107" s="454"/>
      <c r="AD107" s="454"/>
      <c r="AE107" s="454"/>
      <c r="AF107" s="454"/>
      <c r="AG107" s="455"/>
      <c r="AH107" s="456"/>
      <c r="AI107" s="432"/>
      <c r="AJ107" s="181"/>
      <c r="AK107" s="181"/>
      <c r="AL107" s="181"/>
      <c r="AM107" s="181"/>
    </row>
    <row r="108" spans="1:39" ht="12.75" customHeight="1">
      <c r="A108" s="418">
        <v>103</v>
      </c>
      <c r="B108" s="433">
        <v>6</v>
      </c>
      <c r="C108" s="458">
        <v>3</v>
      </c>
      <c r="D108" s="446">
        <f>測定日数!E7</f>
        <v>35</v>
      </c>
      <c r="E108" s="447">
        <f>mm!E7</f>
        <v>59.522292993630572</v>
      </c>
      <c r="F108" s="448">
        <f>pH!E7</f>
        <v>4.71</v>
      </c>
      <c r="G108" s="448">
        <f>EC!E7</f>
        <v>1.61</v>
      </c>
      <c r="H108" s="449">
        <f>'SO4'!E7</f>
        <v>17.399999999999999</v>
      </c>
      <c r="I108" s="449">
        <f>'NO3'!E7</f>
        <v>14.5</v>
      </c>
      <c r="J108" s="449">
        <f>Cl!E7</f>
        <v>10.4</v>
      </c>
      <c r="K108" s="449">
        <f>H!E7</f>
        <v>19.498445997580465</v>
      </c>
      <c r="L108" s="449">
        <f>'NH4'!E7</f>
        <v>25.5</v>
      </c>
      <c r="M108" s="449">
        <f>Na!E7</f>
        <v>5</v>
      </c>
      <c r="N108" s="449">
        <f>K!E7</f>
        <v>0.7</v>
      </c>
      <c r="O108" s="449">
        <f>Mg!E7</f>
        <v>1.3</v>
      </c>
      <c r="P108" s="450">
        <f>Ca!E7</f>
        <v>3.4</v>
      </c>
      <c r="Q108" s="451">
        <f>1.24*10^(F108-5.35)</f>
        <v>0.284067588943204</v>
      </c>
      <c r="R108" s="447">
        <f>SUM(H108:J108)+H108</f>
        <v>59.699999999999996</v>
      </c>
      <c r="S108" s="452">
        <f>SUM(K108:P108)+O108+P108</f>
        <v>60.098445997580455</v>
      </c>
      <c r="T108" s="452">
        <f>SUM(H108:J108,Q108)+H108</f>
        <v>59.984067588943198</v>
      </c>
      <c r="U108" s="452">
        <f>(S108-R108)/(R108+S108)*100</f>
        <v>0.33259696673236239</v>
      </c>
      <c r="V108" s="452">
        <f>(S108-T108)/(S108+T108)*100</f>
        <v>9.5249845477996295E-2</v>
      </c>
      <c r="W108" s="446">
        <f>100*((349.7*10^(2-F108)+(80*2*H108+71.5*I108+76.3*J108+73.5*L108+50.1*M108+73.5*N108+59.8*2*P108+53.3*2*O108)/10000)-G108)/((349.7*10^(2-F108)+(80*2*H108+71.5*I108+76.3*J108+73.5*L108+50.1*M108+73.5*N108+59.8*2*P108+53.3*2*O108)/10000)+G108)</f>
        <v>-6.4311640181192349</v>
      </c>
      <c r="X108" s="453">
        <f>E108</f>
        <v>59.522292993630572</v>
      </c>
      <c r="Y108" s="454">
        <f t="shared" ref="Y108:AA108" si="318">H108*$E108/1000</f>
        <v>1.0356878980891717</v>
      </c>
      <c r="Z108" s="454">
        <f t="shared" si="318"/>
        <v>0.86307324840764332</v>
      </c>
      <c r="AA108" s="454">
        <f t="shared" si="318"/>
        <v>0.61903184713375803</v>
      </c>
      <c r="AB108" s="454">
        <f t="shared" ref="AB108:AF108" si="319">L108*$E108/1000</f>
        <v>1.5178184713375795</v>
      </c>
      <c r="AC108" s="454">
        <f t="shared" si="319"/>
        <v>0.29761146496815288</v>
      </c>
      <c r="AD108" s="454">
        <f t="shared" si="319"/>
        <v>4.1665605095541396E-2</v>
      </c>
      <c r="AE108" s="454">
        <f t="shared" si="319"/>
        <v>7.7378980891719754E-2</v>
      </c>
      <c r="AF108" s="454">
        <f t="shared" si="319"/>
        <v>0.20237579617834392</v>
      </c>
      <c r="AG108" s="455">
        <f>K108*$E108/1000</f>
        <v>1.1605922155884678</v>
      </c>
      <c r="AH108" s="456"/>
      <c r="AI108" s="432">
        <f>R108+S108</f>
        <v>119.79844599758044</v>
      </c>
      <c r="AJ108" s="181"/>
      <c r="AK108" s="181"/>
      <c r="AL108" s="181"/>
      <c r="AM108" s="181"/>
    </row>
    <row r="109" spans="1:39" ht="12.75" customHeight="1">
      <c r="A109" s="418">
        <v>104</v>
      </c>
      <c r="B109" s="433">
        <v>6</v>
      </c>
      <c r="C109" s="458">
        <v>4</v>
      </c>
      <c r="D109" s="446"/>
      <c r="E109" s="447"/>
      <c r="F109" s="448"/>
      <c r="G109" s="448"/>
      <c r="H109" s="449"/>
      <c r="I109" s="449"/>
      <c r="J109" s="449"/>
      <c r="K109" s="449"/>
      <c r="L109" s="449"/>
      <c r="M109" s="449"/>
      <c r="N109" s="449"/>
      <c r="O109" s="449"/>
      <c r="P109" s="450"/>
      <c r="Q109" s="451"/>
      <c r="R109" s="447"/>
      <c r="S109" s="452"/>
      <c r="T109" s="452"/>
      <c r="U109" s="452"/>
      <c r="V109" s="452"/>
      <c r="W109" s="446"/>
      <c r="X109" s="453"/>
      <c r="Y109" s="454"/>
      <c r="Z109" s="454"/>
      <c r="AA109" s="454"/>
      <c r="AB109" s="454"/>
      <c r="AC109" s="454"/>
      <c r="AD109" s="454"/>
      <c r="AE109" s="454"/>
      <c r="AF109" s="454"/>
      <c r="AG109" s="455"/>
      <c r="AH109" s="456"/>
      <c r="AI109" s="432"/>
      <c r="AJ109" s="181"/>
      <c r="AK109" s="181"/>
      <c r="AL109" s="181"/>
      <c r="AM109" s="181"/>
    </row>
    <row r="110" spans="1:39" ht="12.75" customHeight="1">
      <c r="A110" s="418">
        <v>105</v>
      </c>
      <c r="B110" s="433">
        <v>6</v>
      </c>
      <c r="C110" s="458">
        <v>5</v>
      </c>
      <c r="D110" s="446">
        <f>測定日数!E9</f>
        <v>35</v>
      </c>
      <c r="E110" s="447">
        <f>mm!E9</f>
        <v>117.07006369426752</v>
      </c>
      <c r="F110" s="448">
        <f>pH!E9</f>
        <v>4.9800000000000004</v>
      </c>
      <c r="G110" s="448">
        <f>EC!E9</f>
        <v>1.75</v>
      </c>
      <c r="H110" s="449">
        <f>'SO4'!E9</f>
        <v>17.600000000000001</v>
      </c>
      <c r="I110" s="449">
        <f>'NO3'!E9</f>
        <v>16.600000000000001</v>
      </c>
      <c r="J110" s="449">
        <f>Cl!E9</f>
        <v>55.5</v>
      </c>
      <c r="K110" s="449">
        <f>H!E9</f>
        <v>10.471285480508985</v>
      </c>
      <c r="L110" s="449">
        <f>'NH4'!E9</f>
        <v>26.7</v>
      </c>
      <c r="M110" s="449">
        <f>Na!E9</f>
        <v>52.9</v>
      </c>
      <c r="N110" s="449">
        <f>K!E9</f>
        <v>3.4</v>
      </c>
      <c r="O110" s="449">
        <f>Mg!E9</f>
        <v>5.6</v>
      </c>
      <c r="P110" s="450">
        <f>Ca!E9</f>
        <v>3.1</v>
      </c>
      <c r="Q110" s="451">
        <f t="shared" ref="Q110:Q113" si="320">1.24*10^(F110-5.35)</f>
        <v>0.52895860331397582</v>
      </c>
      <c r="R110" s="447">
        <f t="shared" ref="R110:R113" si="321">SUM(H110:J110)+H110</f>
        <v>107.30000000000001</v>
      </c>
      <c r="S110" s="452">
        <f t="shared" ref="S110:S113" si="322">SUM(K110:P110)+O110+P110</f>
        <v>110.87128548050896</v>
      </c>
      <c r="T110" s="452">
        <f t="shared" ref="T110:T113" si="323">SUM(H110:J110,Q110)+H110</f>
        <v>107.82895860331399</v>
      </c>
      <c r="U110" s="452">
        <f t="shared" ref="U110:U113" si="324">(S110-R110)/(R110+S110)*100</f>
        <v>1.6369182005979426</v>
      </c>
      <c r="V110" s="452">
        <f t="shared" ref="V110:V113" si="325">(S110-T110)/(S110+T110)*100</f>
        <v>1.3910944132412171</v>
      </c>
      <c r="W110" s="446">
        <f t="shared" ref="W110:W113" si="326">100*((349.7*10^(2-F110)+(80*2*H110+71.5*I110+76.3*J110+73.5*L110+50.1*M110+73.5*N110+59.8*2*P110+53.3*2*O110)/10000)-G110)/((349.7*10^(2-F110)+(80*2*H110+71.5*I110+76.3*J110+73.5*L110+50.1*M110+73.5*N110+59.8*2*P110+53.3*2*O110)/10000)+G110)</f>
        <v>0.65205894938345366</v>
      </c>
      <c r="X110" s="453">
        <f t="shared" ref="X110:X113" si="327">E110</f>
        <v>117.07006369426752</v>
      </c>
      <c r="Y110" s="454">
        <f t="shared" ref="Y110:AA110" si="328">H110*$E110/1000</f>
        <v>2.0604331210191087</v>
      </c>
      <c r="Z110" s="454">
        <f t="shared" si="328"/>
        <v>1.943363057324841</v>
      </c>
      <c r="AA110" s="454">
        <f t="shared" si="328"/>
        <v>6.4973885350318472</v>
      </c>
      <c r="AB110" s="454">
        <f t="shared" ref="AB110:AF110" si="329">L110*$E110/1000</f>
        <v>3.1257707006369428</v>
      </c>
      <c r="AC110" s="454">
        <f t="shared" si="329"/>
        <v>6.1930063694267519</v>
      </c>
      <c r="AD110" s="454">
        <f t="shared" si="329"/>
        <v>0.39803821656050958</v>
      </c>
      <c r="AE110" s="454">
        <f t="shared" si="329"/>
        <v>0.65559235668789806</v>
      </c>
      <c r="AF110" s="454">
        <f t="shared" si="329"/>
        <v>0.36291719745222928</v>
      </c>
      <c r="AG110" s="455">
        <f t="shared" ref="AG110:AG113" si="330">K110*$E110/1000</f>
        <v>1.2258740581640457</v>
      </c>
      <c r="AH110" s="456"/>
      <c r="AI110" s="432">
        <f t="shared" ref="AI110:AI113" si="331">R110+S110</f>
        <v>218.17128548050897</v>
      </c>
      <c r="AJ110" s="181"/>
      <c r="AK110" s="181"/>
      <c r="AL110" s="181"/>
      <c r="AM110" s="181"/>
    </row>
    <row r="111" spans="1:39" ht="12.75" customHeight="1">
      <c r="A111" s="418">
        <v>106</v>
      </c>
      <c r="B111" s="433">
        <v>6</v>
      </c>
      <c r="C111" s="458">
        <v>6</v>
      </c>
      <c r="D111" s="446">
        <f>測定日数!E10</f>
        <v>35</v>
      </c>
      <c r="E111" s="447">
        <f>mm!E10</f>
        <v>136.19999999999999</v>
      </c>
      <c r="F111" s="448">
        <f>pH!E10</f>
        <v>5.0432689804542212</v>
      </c>
      <c r="G111" s="448">
        <f>EC!E10</f>
        <v>0.94</v>
      </c>
      <c r="H111" s="449">
        <f>'SO4'!E10</f>
        <v>9.9270630537754343</v>
      </c>
      <c r="I111" s="449">
        <f>'NO3'!E10</f>
        <v>12.50220718983083</v>
      </c>
      <c r="J111" s="449">
        <f>Cl!E10</f>
        <v>9.4176014696714585</v>
      </c>
      <c r="K111" s="449">
        <f>H!E10</f>
        <v>9.0517180874519862</v>
      </c>
      <c r="L111" s="449">
        <f>'NH4'!E10</f>
        <v>24.791412621975638</v>
      </c>
      <c r="M111" s="449">
        <f>Na!E10</f>
        <v>6.6356602085181651</v>
      </c>
      <c r="N111" s="449">
        <f>K!E10</f>
        <v>0.4853359922785434</v>
      </c>
      <c r="O111" s="449">
        <f>Mg!E10</f>
        <v>1.687853737241892</v>
      </c>
      <c r="P111" s="450">
        <f>Ca!E10</f>
        <v>2.7756714178104875</v>
      </c>
      <c r="Q111" s="451">
        <f t="shared" si="320"/>
        <v>0.61191438897663608</v>
      </c>
      <c r="R111" s="447">
        <f t="shared" si="321"/>
        <v>41.773934767053156</v>
      </c>
      <c r="S111" s="452">
        <f t="shared" si="322"/>
        <v>49.891177220329098</v>
      </c>
      <c r="T111" s="452">
        <f t="shared" si="323"/>
        <v>42.385849156029792</v>
      </c>
      <c r="U111" s="452">
        <f t="shared" si="324"/>
        <v>8.8553237729020431</v>
      </c>
      <c r="V111" s="452">
        <f t="shared" si="325"/>
        <v>8.1334741257138621</v>
      </c>
      <c r="W111" s="446">
        <f t="shared" si="326"/>
        <v>-1.7956656905339337</v>
      </c>
      <c r="X111" s="453">
        <f t="shared" si="327"/>
        <v>136.19999999999999</v>
      </c>
      <c r="Y111" s="454">
        <f t="shared" ref="Y111:AA111" si="332">H111*$E111/1000</f>
        <v>1.3520659879242141</v>
      </c>
      <c r="Z111" s="454">
        <f t="shared" si="332"/>
        <v>1.702800619254959</v>
      </c>
      <c r="AA111" s="454">
        <f t="shared" si="332"/>
        <v>1.2826773201692527</v>
      </c>
      <c r="AB111" s="454">
        <f t="shared" ref="AB111:AF111" si="333">L111*$E111/1000</f>
        <v>3.3765903991130819</v>
      </c>
      <c r="AC111" s="454">
        <f t="shared" si="333"/>
        <v>0.9037769204001741</v>
      </c>
      <c r="AD111" s="454">
        <f t="shared" si="333"/>
        <v>6.6102762148337602E-2</v>
      </c>
      <c r="AE111" s="454">
        <f t="shared" si="333"/>
        <v>0.22988567901234566</v>
      </c>
      <c r="AF111" s="454">
        <f t="shared" si="333"/>
        <v>0.37804644710578839</v>
      </c>
      <c r="AG111" s="455">
        <f t="shared" si="330"/>
        <v>1.2328440035109605</v>
      </c>
      <c r="AH111" s="456"/>
      <c r="AI111" s="432">
        <f t="shared" si="331"/>
        <v>91.665111987382261</v>
      </c>
      <c r="AJ111" s="181"/>
      <c r="AK111" s="181"/>
      <c r="AL111" s="181"/>
      <c r="AM111" s="181"/>
    </row>
    <row r="112" spans="1:39" ht="12.75" customHeight="1">
      <c r="A112" s="418">
        <v>107</v>
      </c>
      <c r="B112" s="433">
        <v>6</v>
      </c>
      <c r="C112" s="458">
        <v>7</v>
      </c>
      <c r="D112" s="446">
        <f>測定日数!E11</f>
        <v>35</v>
      </c>
      <c r="E112" s="447">
        <f>mm!E11</f>
        <v>249.5</v>
      </c>
      <c r="F112" s="448">
        <f>pH!E11</f>
        <v>5.1100000000000003</v>
      </c>
      <c r="G112" s="448">
        <f>EC!E11</f>
        <v>0.81</v>
      </c>
      <c r="H112" s="449">
        <f>'SO4'!E11</f>
        <v>6.9</v>
      </c>
      <c r="I112" s="449">
        <f>'NO3'!E11</f>
        <v>13.3</v>
      </c>
      <c r="J112" s="449">
        <f>Cl!E11</f>
        <v>8.8000000000000007</v>
      </c>
      <c r="K112" s="449">
        <f>H!E11</f>
        <v>7.7624711662869137</v>
      </c>
      <c r="L112" s="449">
        <f>'NH4'!E11</f>
        <v>13.2</v>
      </c>
      <c r="M112" s="449">
        <f>Na!E11</f>
        <v>6.1</v>
      </c>
      <c r="N112" s="449">
        <f>K!E11</f>
        <v>0.5</v>
      </c>
      <c r="O112" s="449">
        <f>Mg!E11</f>
        <v>1.8</v>
      </c>
      <c r="P112" s="450">
        <f>Ca!E11</f>
        <v>1.7</v>
      </c>
      <c r="Q112" s="451">
        <f t="shared" si="320"/>
        <v>0.71354552229807566</v>
      </c>
      <c r="R112" s="447">
        <f t="shared" si="321"/>
        <v>35.900000000000006</v>
      </c>
      <c r="S112" s="452">
        <f t="shared" si="322"/>
        <v>34.562471166286912</v>
      </c>
      <c r="T112" s="452">
        <f t="shared" si="323"/>
        <v>36.613545522298082</v>
      </c>
      <c r="U112" s="452">
        <f t="shared" si="324"/>
        <v>-1.8982144843552415</v>
      </c>
      <c r="V112" s="452">
        <f t="shared" si="325"/>
        <v>-2.8816930919093089</v>
      </c>
      <c r="W112" s="446">
        <f t="shared" si="326"/>
        <v>-6.2386609753799824</v>
      </c>
      <c r="X112" s="453">
        <f t="shared" si="327"/>
        <v>249.5</v>
      </c>
      <c r="Y112" s="454">
        <f t="shared" ref="Y112:AA112" si="334">H112*$E112/1000</f>
        <v>1.7215500000000001</v>
      </c>
      <c r="Z112" s="454">
        <f t="shared" si="334"/>
        <v>3.3183500000000006</v>
      </c>
      <c r="AA112" s="454">
        <f t="shared" si="334"/>
        <v>2.1956000000000002</v>
      </c>
      <c r="AB112" s="454">
        <f t="shared" ref="AB112:AF112" si="335">L112*$E112/1000</f>
        <v>3.2933999999999997</v>
      </c>
      <c r="AC112" s="454">
        <f t="shared" si="335"/>
        <v>1.5219499999999999</v>
      </c>
      <c r="AD112" s="454">
        <f t="shared" si="335"/>
        <v>0.12475</v>
      </c>
      <c r="AE112" s="454">
        <f t="shared" si="335"/>
        <v>0.4491</v>
      </c>
      <c r="AF112" s="454">
        <f t="shared" si="335"/>
        <v>0.42414999999999997</v>
      </c>
      <c r="AG112" s="455">
        <f t="shared" si="330"/>
        <v>1.936736555988585</v>
      </c>
      <c r="AH112" s="456"/>
      <c r="AI112" s="432">
        <f t="shared" si="331"/>
        <v>70.462471166286917</v>
      </c>
      <c r="AJ112" s="181"/>
      <c r="AK112" s="181"/>
      <c r="AL112" s="181"/>
      <c r="AM112" s="181"/>
    </row>
    <row r="113" spans="1:39" ht="12.75" customHeight="1">
      <c r="A113" s="418">
        <v>108</v>
      </c>
      <c r="B113" s="433">
        <v>6</v>
      </c>
      <c r="C113" s="458">
        <v>8</v>
      </c>
      <c r="D113" s="446">
        <f>測定日数!E12</f>
        <v>35</v>
      </c>
      <c r="E113" s="447">
        <f>mm!E12</f>
        <v>190.63694267515925</v>
      </c>
      <c r="F113" s="448">
        <f>pH!E12</f>
        <v>4.6827941688238965</v>
      </c>
      <c r="G113" s="448">
        <f>EC!E12</f>
        <v>1.9032871700634815</v>
      </c>
      <c r="H113" s="449">
        <f>'SO4'!E12</f>
        <v>16.836490004454838</v>
      </c>
      <c r="I113" s="449">
        <f>'NO3'!E12</f>
        <v>20.762235538837931</v>
      </c>
      <c r="J113" s="449">
        <f>Cl!E12</f>
        <v>24.014472886193783</v>
      </c>
      <c r="K113" s="449">
        <f>H!E12</f>
        <v>20.758971429205982</v>
      </c>
      <c r="L113" s="449">
        <f>'NH4'!E12</f>
        <v>39.481022896016626</v>
      </c>
      <c r="M113" s="449">
        <f>Na!E12</f>
        <v>26.455796343642415</v>
      </c>
      <c r="N113" s="449">
        <f>K!E12</f>
        <v>3.9942189503556027</v>
      </c>
      <c r="O113" s="449">
        <f>Mg!E12</f>
        <v>1.5157145609989837</v>
      </c>
      <c r="P113" s="450">
        <f>Ca!E12</f>
        <v>2.1259490461075843</v>
      </c>
      <c r="Q113" s="451">
        <f t="shared" si="320"/>
        <v>0.26681844818569639</v>
      </c>
      <c r="R113" s="447">
        <f t="shared" si="321"/>
        <v>78.44968843394139</v>
      </c>
      <c r="S113" s="452">
        <f t="shared" si="322"/>
        <v>97.973336833433763</v>
      </c>
      <c r="T113" s="452">
        <f t="shared" si="323"/>
        <v>78.716506882127092</v>
      </c>
      <c r="U113" s="452">
        <f t="shared" si="324"/>
        <v>11.066383409933943</v>
      </c>
      <c r="V113" s="452">
        <f t="shared" si="325"/>
        <v>10.898662620533376</v>
      </c>
      <c r="W113" s="446">
        <f t="shared" si="326"/>
        <v>-2.2183692444168468</v>
      </c>
      <c r="X113" s="453">
        <f t="shared" si="327"/>
        <v>190.63694267515925</v>
      </c>
      <c r="Y113" s="454">
        <f t="shared" ref="Y113:AA113" si="336">H113*$E113/1000</f>
        <v>3.2096569798301484</v>
      </c>
      <c r="Z113" s="454">
        <f t="shared" si="336"/>
        <v>3.9580491062256007</v>
      </c>
      <c r="AA113" s="454">
        <f t="shared" si="336"/>
        <v>4.57804569097949</v>
      </c>
      <c r="AB113" s="454">
        <f t="shared" ref="AB113:AF113" si="337">L113*$E113/1000</f>
        <v>7.5265414985845709</v>
      </c>
      <c r="AC113" s="454">
        <f t="shared" si="337"/>
        <v>5.0434521309886469</v>
      </c>
      <c r="AD113" s="454">
        <f t="shared" si="337"/>
        <v>0.76144568907097576</v>
      </c>
      <c r="AE113" s="454">
        <f t="shared" si="337"/>
        <v>0.28895118987706742</v>
      </c>
      <c r="AF113" s="454">
        <f t="shared" si="337"/>
        <v>0.40528442643312101</v>
      </c>
      <c r="AG113" s="455">
        <f t="shared" si="330"/>
        <v>3.9574268463448092</v>
      </c>
      <c r="AH113" s="456"/>
      <c r="AI113" s="432">
        <f t="shared" si="331"/>
        <v>176.42302526737515</v>
      </c>
      <c r="AJ113" s="181"/>
      <c r="AK113" s="181"/>
      <c r="AL113" s="181"/>
      <c r="AM113" s="181"/>
    </row>
    <row r="114" spans="1:39" ht="12.75" customHeight="1">
      <c r="A114" s="418">
        <v>109</v>
      </c>
      <c r="B114" s="433">
        <v>6</v>
      </c>
      <c r="C114" s="458">
        <v>9</v>
      </c>
      <c r="D114" s="446"/>
      <c r="E114" s="447"/>
      <c r="F114" s="448"/>
      <c r="G114" s="448"/>
      <c r="H114" s="449"/>
      <c r="I114" s="449"/>
      <c r="J114" s="449"/>
      <c r="K114" s="449"/>
      <c r="L114" s="449"/>
      <c r="M114" s="449"/>
      <c r="N114" s="449"/>
      <c r="O114" s="449"/>
      <c r="P114" s="450"/>
      <c r="Q114" s="451"/>
      <c r="R114" s="447"/>
      <c r="S114" s="452"/>
      <c r="T114" s="452"/>
      <c r="U114" s="452"/>
      <c r="V114" s="452"/>
      <c r="W114" s="446"/>
      <c r="X114" s="453"/>
      <c r="Y114" s="454"/>
      <c r="Z114" s="454"/>
      <c r="AA114" s="454"/>
      <c r="AB114" s="454"/>
      <c r="AC114" s="454"/>
      <c r="AD114" s="454"/>
      <c r="AE114" s="454"/>
      <c r="AF114" s="454"/>
      <c r="AG114" s="455"/>
      <c r="AH114" s="456"/>
      <c r="AI114" s="432"/>
      <c r="AJ114" s="181"/>
      <c r="AK114" s="181"/>
      <c r="AL114" s="181"/>
      <c r="AM114" s="181"/>
    </row>
    <row r="115" spans="1:39" ht="12.75" customHeight="1">
      <c r="A115" s="418">
        <v>110</v>
      </c>
      <c r="B115" s="433">
        <v>6</v>
      </c>
      <c r="C115" s="458">
        <v>10</v>
      </c>
      <c r="D115" s="446">
        <f>測定日数!E14</f>
        <v>28</v>
      </c>
      <c r="E115" s="447">
        <f>mm!E14</f>
        <v>144.9</v>
      </c>
      <c r="F115" s="448">
        <f>pH!E14</f>
        <v>4.54</v>
      </c>
      <c r="G115" s="448">
        <f>EC!E14</f>
        <v>2.34</v>
      </c>
      <c r="H115" s="449">
        <f>'SO4'!E14</f>
        <v>19.57</v>
      </c>
      <c r="I115" s="449">
        <f>'NO3'!E14</f>
        <v>55.48</v>
      </c>
      <c r="J115" s="449">
        <f>Cl!E14</f>
        <v>14.1</v>
      </c>
      <c r="K115" s="449">
        <f>H!E14</f>
        <v>28.840315031266066</v>
      </c>
      <c r="L115" s="449">
        <f>'NH4'!E14</f>
        <v>48.23</v>
      </c>
      <c r="M115" s="449">
        <f>Na!E14</f>
        <v>11.31</v>
      </c>
      <c r="N115" s="449">
        <f>K!E14</f>
        <v>2.2999999999999998</v>
      </c>
      <c r="O115" s="449">
        <f>Mg!E14</f>
        <v>1.65</v>
      </c>
      <c r="P115" s="450">
        <f>Ca!E14</f>
        <v>7.24</v>
      </c>
      <c r="Q115" s="451">
        <f t="shared" ref="Q115:Q116" si="338">1.24*10^(F115-5.35)</f>
        <v>0.19205326074514784</v>
      </c>
      <c r="R115" s="447">
        <f t="shared" ref="R115:R116" si="339">SUM(H115:J115)+H115</f>
        <v>108.72</v>
      </c>
      <c r="S115" s="452">
        <f t="shared" ref="S115:S116" si="340">SUM(K115:P115)+O115+P115</f>
        <v>108.46031503126606</v>
      </c>
      <c r="T115" s="452">
        <f t="shared" ref="T115:T116" si="341">SUM(H115:J115,Q115)+H115</f>
        <v>108.91205326074515</v>
      </c>
      <c r="U115" s="452">
        <f t="shared" ref="U115:U116" si="342">(S115-R115)/(R115+S115)*100</f>
        <v>-0.11957113548552989</v>
      </c>
      <c r="V115" s="452">
        <f t="shared" ref="V115:V116" si="343">(S115-T115)/(S115+T115)*100</f>
        <v>-0.20781768769811607</v>
      </c>
      <c r="W115" s="446">
        <f t="shared" ref="W115:W116" si="344">100*((349.7*10^(2-F115)+(80*2*H115+71.5*I115+76.3*J115+73.5*L115+50.1*M115+73.5*N115+59.8*2*P115+53.3*2*O115)/10000)-G115)/((349.7*10^(2-F115)+(80*2*H115+71.5*I115+76.3*J115+73.5*L115+50.1*M115+73.5*N115+59.8*2*P115+53.3*2*O115)/10000)+G115)</f>
        <v>0.38672123868793506</v>
      </c>
      <c r="X115" s="453">
        <f t="shared" ref="X115:X116" si="345">E115</f>
        <v>144.9</v>
      </c>
      <c r="Y115" s="454">
        <f t="shared" ref="Y115:AA115" si="346">H115*$E115/1000</f>
        <v>2.835693</v>
      </c>
      <c r="Z115" s="454">
        <f t="shared" si="346"/>
        <v>8.0390519999999999</v>
      </c>
      <c r="AA115" s="454">
        <f t="shared" si="346"/>
        <v>2.0430899999999999</v>
      </c>
      <c r="AB115" s="454">
        <f t="shared" ref="AB115:AF115" si="347">L115*$E115/1000</f>
        <v>6.9885270000000004</v>
      </c>
      <c r="AC115" s="454">
        <f t="shared" si="347"/>
        <v>1.6388190000000002</v>
      </c>
      <c r="AD115" s="454">
        <f t="shared" si="347"/>
        <v>0.33326999999999996</v>
      </c>
      <c r="AE115" s="454">
        <f t="shared" si="347"/>
        <v>0.23908500000000002</v>
      </c>
      <c r="AF115" s="454">
        <f t="shared" si="347"/>
        <v>1.0490760000000001</v>
      </c>
      <c r="AG115" s="455">
        <f t="shared" ref="AG115:AG116" si="348">K115*$E115/1000</f>
        <v>4.1789616480304534</v>
      </c>
      <c r="AH115" s="456"/>
      <c r="AI115" s="432">
        <f t="shared" ref="AI115:AI116" si="349">R115+S115</f>
        <v>217.18031503126605</v>
      </c>
      <c r="AJ115" s="181"/>
      <c r="AK115" s="181"/>
      <c r="AL115" s="181"/>
      <c r="AM115" s="181"/>
    </row>
    <row r="116" spans="1:39" ht="12.75" customHeight="1">
      <c r="A116" s="418">
        <v>111</v>
      </c>
      <c r="B116" s="433">
        <v>6</v>
      </c>
      <c r="C116" s="458">
        <v>11</v>
      </c>
      <c r="D116" s="446">
        <f>測定日数!E15</f>
        <v>28</v>
      </c>
      <c r="E116" s="447">
        <f>mm!E15</f>
        <v>200</v>
      </c>
      <c r="F116" s="448">
        <f>pH!E15</f>
        <v>4.8330672798131884</v>
      </c>
      <c r="G116" s="448">
        <f>EC!E15</f>
        <v>1.4180999999999999</v>
      </c>
      <c r="H116" s="449">
        <f>'SO4'!E15</f>
        <v>14.306683322923174</v>
      </c>
      <c r="I116" s="449">
        <f>'NO3'!E15</f>
        <v>22.843089824221899</v>
      </c>
      <c r="J116" s="449">
        <f>Cl!E15</f>
        <v>13.275035260930888</v>
      </c>
      <c r="K116" s="449">
        <f>H!E15</f>
        <v>14.686987328905179</v>
      </c>
      <c r="L116" s="449">
        <f>'NH4'!E15</f>
        <v>28.957871396895786</v>
      </c>
      <c r="M116" s="449">
        <f>Na!E15</f>
        <v>12.405393649412789</v>
      </c>
      <c r="N116" s="449">
        <f>K!E15</f>
        <v>1.1074168797953963</v>
      </c>
      <c r="O116" s="449">
        <f>Mg!E15</f>
        <v>1.4185855263157894</v>
      </c>
      <c r="P116" s="450">
        <f>Ca!E15</f>
        <v>4.5334331337325358</v>
      </c>
      <c r="Q116" s="451">
        <f t="shared" si="338"/>
        <v>0.37712816240884134</v>
      </c>
      <c r="R116" s="447">
        <f t="shared" si="339"/>
        <v>64.731491730999139</v>
      </c>
      <c r="S116" s="452">
        <f t="shared" si="340"/>
        <v>69.061706575105788</v>
      </c>
      <c r="T116" s="452">
        <f t="shared" si="341"/>
        <v>65.108619893407976</v>
      </c>
      <c r="U116" s="452">
        <f t="shared" si="342"/>
        <v>3.2364984909020325</v>
      </c>
      <c r="V116" s="452">
        <f t="shared" si="343"/>
        <v>2.9463196414189969</v>
      </c>
      <c r="W116" s="446">
        <f t="shared" si="344"/>
        <v>-2.106045576439</v>
      </c>
      <c r="X116" s="453">
        <f t="shared" si="345"/>
        <v>200</v>
      </c>
      <c r="Y116" s="454">
        <f t="shared" ref="Y116:AA116" si="350">H116*$E116/1000</f>
        <v>2.861336664584635</v>
      </c>
      <c r="Z116" s="454">
        <f t="shared" si="350"/>
        <v>4.5686179648443792</v>
      </c>
      <c r="AA116" s="454">
        <f t="shared" si="350"/>
        <v>2.6550070521861775</v>
      </c>
      <c r="AB116" s="454">
        <f t="shared" ref="AB116:AF116" si="351">L116*$E116/1000</f>
        <v>5.7915742793791569</v>
      </c>
      <c r="AC116" s="454">
        <f t="shared" si="351"/>
        <v>2.4810787298825576</v>
      </c>
      <c r="AD116" s="454">
        <f t="shared" si="351"/>
        <v>0.22148337595907924</v>
      </c>
      <c r="AE116" s="454">
        <f t="shared" si="351"/>
        <v>0.28371710526315785</v>
      </c>
      <c r="AF116" s="454">
        <f t="shared" si="351"/>
        <v>0.90668662674650713</v>
      </c>
      <c r="AG116" s="455">
        <f t="shared" si="348"/>
        <v>2.9373974657810358</v>
      </c>
      <c r="AH116" s="456"/>
      <c r="AI116" s="432">
        <f t="shared" si="349"/>
        <v>133.79319830610493</v>
      </c>
      <c r="AJ116" s="181"/>
      <c r="AK116" s="181"/>
      <c r="AL116" s="181"/>
      <c r="AM116" s="181"/>
    </row>
    <row r="117" spans="1:39" ht="12.75" customHeight="1">
      <c r="A117" s="418">
        <v>112</v>
      </c>
      <c r="B117" s="433">
        <v>6</v>
      </c>
      <c r="C117" s="458">
        <v>12</v>
      </c>
      <c r="D117" s="446"/>
      <c r="E117" s="447"/>
      <c r="F117" s="448"/>
      <c r="G117" s="448"/>
      <c r="H117" s="449"/>
      <c r="I117" s="449"/>
      <c r="J117" s="449"/>
      <c r="K117" s="449"/>
      <c r="L117" s="449"/>
      <c r="M117" s="449"/>
      <c r="N117" s="449"/>
      <c r="O117" s="449"/>
      <c r="P117" s="450"/>
      <c r="Q117" s="451"/>
      <c r="R117" s="447"/>
      <c r="S117" s="452"/>
      <c r="T117" s="452"/>
      <c r="U117" s="452"/>
      <c r="V117" s="452"/>
      <c r="W117" s="446"/>
      <c r="X117" s="453"/>
      <c r="Y117" s="454"/>
      <c r="Z117" s="454"/>
      <c r="AA117" s="454"/>
      <c r="AB117" s="454"/>
      <c r="AC117" s="454"/>
      <c r="AD117" s="454"/>
      <c r="AE117" s="454"/>
      <c r="AF117" s="454"/>
      <c r="AG117" s="455"/>
      <c r="AH117" s="456"/>
      <c r="AI117" s="432"/>
      <c r="AJ117" s="181"/>
      <c r="AK117" s="181"/>
      <c r="AL117" s="181"/>
      <c r="AM117" s="181"/>
    </row>
    <row r="118" spans="1:39" ht="12.75" customHeight="1">
      <c r="A118" s="418">
        <v>113</v>
      </c>
      <c r="B118" s="433">
        <v>6</v>
      </c>
      <c r="C118" s="458">
        <v>13</v>
      </c>
      <c r="D118" s="446">
        <f>測定日数!E17</f>
        <v>28</v>
      </c>
      <c r="E118" s="447">
        <f>mm!E17</f>
        <v>72.7</v>
      </c>
      <c r="F118" s="448">
        <f>pH!E17</f>
        <v>4.5189652620045591</v>
      </c>
      <c r="G118" s="448">
        <f>EC!E17</f>
        <v>2.5481283356258606</v>
      </c>
      <c r="H118" s="449">
        <f>'SO4'!E17</f>
        <v>22.30864569005044</v>
      </c>
      <c r="I118" s="449">
        <f>'NO3'!E17</f>
        <v>45.277587966455165</v>
      </c>
      <c r="J118" s="449">
        <f>Cl!E17</f>
        <v>23.384698839529612</v>
      </c>
      <c r="K118" s="449">
        <f>H!E17</f>
        <v>30.271555520854736</v>
      </c>
      <c r="L118" s="449">
        <f>'NH4'!E17</f>
        <v>54.732080085587654</v>
      </c>
      <c r="M118" s="449">
        <f>Na!E17</f>
        <v>10.757909215955987</v>
      </c>
      <c r="N118" s="449">
        <f>K!E17</f>
        <v>0.94020551824581289</v>
      </c>
      <c r="O118" s="449">
        <f>Mg!E17</f>
        <v>1.9866056328500243</v>
      </c>
      <c r="P118" s="450">
        <f>Ca!E17</f>
        <v>8.0260316368638254</v>
      </c>
      <c r="Q118" s="451">
        <f t="shared" ref="Q118:Q129" si="352">1.24*10^(F118-5.35)</f>
        <v>0.18297297404674481</v>
      </c>
      <c r="R118" s="447">
        <f t="shared" ref="R118:R129" si="353">SUM(H118:J118)+H118</f>
        <v>113.27957818608567</v>
      </c>
      <c r="S118" s="452">
        <f t="shared" ref="S118:S129" si="354">SUM(K118:P118)+O118+P118</f>
        <v>116.72702488007189</v>
      </c>
      <c r="T118" s="452">
        <f t="shared" ref="T118:T129" si="355">SUM(H118:J118,Q118)+H118</f>
        <v>113.46255116013242</v>
      </c>
      <c r="U118" s="452">
        <f t="shared" ref="U118:U129" si="356">(S118-R118)/(R118+S118)*100</f>
        <v>1.4988468365817402</v>
      </c>
      <c r="V118" s="452">
        <f t="shared" ref="V118:V129" si="357">(S118-T118)/(S118+T118)*100</f>
        <v>1.4181674844256673</v>
      </c>
      <c r="W118" s="446">
        <f t="shared" ref="W118:W129" si="358">100*((349.7*10^(2-F118)+(80*2*H118+71.5*I118+76.3*J118+73.5*L118+50.1*M118+73.5*N118+59.8*2*P118+53.3*2*O118)/10000)-G118)/((349.7*10^(2-F118)+(80*2*H118+71.5*I118+76.3*J118+73.5*L118+50.1*M118+73.5*N118+59.8*2*P118+53.3*2*O118)/10000)+G118)</f>
        <v>-0.9943703557551824</v>
      </c>
      <c r="X118" s="453">
        <f t="shared" ref="X118:X129" si="359">E118</f>
        <v>72.7</v>
      </c>
      <c r="Y118" s="454">
        <f t="shared" ref="Y118:AA118" si="360">H118*$E118/1000</f>
        <v>1.621838541666667</v>
      </c>
      <c r="Z118" s="454">
        <f t="shared" si="360"/>
        <v>3.2916806451612906</v>
      </c>
      <c r="AA118" s="454">
        <f t="shared" si="360"/>
        <v>1.7000676056338029</v>
      </c>
      <c r="AB118" s="454">
        <f t="shared" ref="AB118:AF118" si="361">L118*$E118/1000</f>
        <v>3.9790222222222229</v>
      </c>
      <c r="AC118" s="454">
        <f t="shared" si="361"/>
        <v>0.78210000000000024</v>
      </c>
      <c r="AD118" s="454">
        <f t="shared" si="361"/>
        <v>6.8352941176470589E-2</v>
      </c>
      <c r="AE118" s="454">
        <f t="shared" si="361"/>
        <v>0.14442622950819678</v>
      </c>
      <c r="AF118" s="454">
        <f t="shared" si="361"/>
        <v>0.58349250000000019</v>
      </c>
      <c r="AG118" s="455">
        <f t="shared" ref="AG118:AG129" si="362">K118*$E118/1000</f>
        <v>2.2007420863661395</v>
      </c>
      <c r="AH118" s="456"/>
      <c r="AI118" s="432">
        <f t="shared" ref="AI118:AI129" si="363">R118+S118</f>
        <v>230.00660306615757</v>
      </c>
      <c r="AJ118" s="181"/>
      <c r="AK118" s="181"/>
      <c r="AL118" s="181"/>
      <c r="AM118" s="181"/>
    </row>
    <row r="119" spans="1:39" ht="12.75" customHeight="1">
      <c r="A119" s="418">
        <v>114</v>
      </c>
      <c r="B119" s="433">
        <v>6</v>
      </c>
      <c r="C119" s="458">
        <v>15</v>
      </c>
      <c r="D119" s="446">
        <f>測定日数!E19</f>
        <v>30</v>
      </c>
      <c r="E119" s="447">
        <f>mm!E19</f>
        <v>110.828025477707</v>
      </c>
      <c r="F119" s="448">
        <f>pH!E19</f>
        <v>5.51</v>
      </c>
      <c r="G119" s="448">
        <f>EC!E19</f>
        <v>1.7809999999999999</v>
      </c>
      <c r="H119" s="449">
        <f>'SO4'!E19</f>
        <v>28.940968752082085</v>
      </c>
      <c r="I119" s="449">
        <f>'NO3'!E19</f>
        <v>25.481857079037301</v>
      </c>
      <c r="J119" s="449">
        <f>Cl!E19</f>
        <v>34.129692832764505</v>
      </c>
      <c r="K119" s="449">
        <f>H!E19</f>
        <v>3.0902954325135927</v>
      </c>
      <c r="L119" s="449">
        <f>'NH4'!E19</f>
        <v>2.2174841976532362</v>
      </c>
      <c r="M119" s="449">
        <f>Na!E19</f>
        <v>8.6995215698112673</v>
      </c>
      <c r="N119" s="449">
        <f>K!E19</f>
        <v>7.4172022824521777</v>
      </c>
      <c r="O119" s="449">
        <f>Mg!E19</f>
        <v>9.0516354659535079</v>
      </c>
      <c r="P119" s="450">
        <f>Ca!E19</f>
        <v>12.724550898203594</v>
      </c>
      <c r="Q119" s="451">
        <f t="shared" si="352"/>
        <v>1.7923453157249509</v>
      </c>
      <c r="R119" s="447">
        <f t="shared" si="353"/>
        <v>117.49348741596597</v>
      </c>
      <c r="S119" s="452">
        <f t="shared" si="354"/>
        <v>64.976876210744479</v>
      </c>
      <c r="T119" s="452">
        <f t="shared" si="355"/>
        <v>119.28583273169092</v>
      </c>
      <c r="U119" s="452">
        <f t="shared" si="356"/>
        <v>-28.780899079402054</v>
      </c>
      <c r="V119" s="452">
        <f t="shared" si="357"/>
        <v>-29.473655756310862</v>
      </c>
      <c r="W119" s="446">
        <f t="shared" si="358"/>
        <v>-12.799922885408776</v>
      </c>
      <c r="X119" s="453">
        <f t="shared" si="359"/>
        <v>110.828025477707</v>
      </c>
      <c r="Y119" s="454">
        <f t="shared" ref="Y119:AA119" si="364">H119*$E119/1000</f>
        <v>3.2074704222052755</v>
      </c>
      <c r="Z119" s="454">
        <f t="shared" si="364"/>
        <v>2.8241039055748347</v>
      </c>
      <c r="AA119" s="454">
        <f t="shared" si="364"/>
        <v>3.7825264668159386</v>
      </c>
      <c r="AB119" s="454">
        <f t="shared" ref="AB119:AF119" si="365">L119*$E119/1000</f>
        <v>0.24575939515392553</v>
      </c>
      <c r="AC119" s="454">
        <f t="shared" si="365"/>
        <v>0.96415079818290472</v>
      </c>
      <c r="AD119" s="454">
        <f t="shared" si="365"/>
        <v>0.8220338835329164</v>
      </c>
      <c r="AE119" s="454">
        <f t="shared" si="365"/>
        <v>1.0031748860356116</v>
      </c>
      <c r="AF119" s="454">
        <f t="shared" si="365"/>
        <v>1.4102368511384875</v>
      </c>
      <c r="AG119" s="455">
        <f t="shared" si="362"/>
        <v>0.342491340928258</v>
      </c>
      <c r="AH119" s="456"/>
      <c r="AI119" s="432">
        <f t="shared" si="363"/>
        <v>182.47036362671045</v>
      </c>
      <c r="AJ119" s="181"/>
      <c r="AK119" s="181"/>
      <c r="AL119" s="181"/>
      <c r="AM119" s="181"/>
    </row>
    <row r="120" spans="1:39" ht="12.75" customHeight="1">
      <c r="A120" s="418">
        <v>115</v>
      </c>
      <c r="B120" s="433">
        <v>6</v>
      </c>
      <c r="C120" s="458">
        <v>16</v>
      </c>
      <c r="D120" s="446">
        <f>測定日数!E20</f>
        <v>27</v>
      </c>
      <c r="E120" s="447">
        <f>mm!E20</f>
        <v>143.31210191082801</v>
      </c>
      <c r="F120" s="448">
        <f>pH!E20</f>
        <v>5.13</v>
      </c>
      <c r="G120" s="448">
        <f>EC!E20</f>
        <v>1.2430000000000001</v>
      </c>
      <c r="H120" s="449">
        <f>'SO4'!E20</f>
        <v>14.678692784329403</v>
      </c>
      <c r="I120" s="449">
        <f>'NO3'!E20</f>
        <v>14.353704304014682</v>
      </c>
      <c r="J120" s="449">
        <f>Cl!E20</f>
        <v>38.92477364397935</v>
      </c>
      <c r="K120" s="449">
        <f>H!E20</f>
        <v>7.4131024130091792</v>
      </c>
      <c r="L120" s="449">
        <f>'NH4'!E20</f>
        <v>0</v>
      </c>
      <c r="M120" s="449">
        <f>Na!E20</f>
        <v>40.887751378112959</v>
      </c>
      <c r="N120" s="449">
        <f>K!E20</f>
        <v>7.9287334743454316</v>
      </c>
      <c r="O120" s="449">
        <f>Mg!E20</f>
        <v>3.2915038058012756</v>
      </c>
      <c r="P120" s="450">
        <f>Ca!E20</f>
        <v>5.7385229540918168</v>
      </c>
      <c r="Q120" s="451">
        <f t="shared" si="352"/>
        <v>0.74717388673220408</v>
      </c>
      <c r="R120" s="447">
        <f t="shared" si="353"/>
        <v>82.635863516652833</v>
      </c>
      <c r="S120" s="452">
        <f t="shared" si="354"/>
        <v>74.289640785253752</v>
      </c>
      <c r="T120" s="452">
        <f t="shared" si="355"/>
        <v>83.383037403385032</v>
      </c>
      <c r="U120" s="452">
        <f t="shared" si="356"/>
        <v>-5.3185890773636837</v>
      </c>
      <c r="V120" s="452">
        <f t="shared" si="357"/>
        <v>-5.767262104378025</v>
      </c>
      <c r="W120" s="446">
        <f t="shared" si="358"/>
        <v>0.70157076953711606</v>
      </c>
      <c r="X120" s="453">
        <f t="shared" si="359"/>
        <v>143.31210191082801</v>
      </c>
      <c r="Y120" s="454">
        <f t="shared" ref="Y120:AA120" si="366">H120*$E120/1000</f>
        <v>2.1036343162255511</v>
      </c>
      <c r="Z120" s="454">
        <f t="shared" si="366"/>
        <v>2.0570595340148428</v>
      </c>
      <c r="AA120" s="454">
        <f t="shared" si="366"/>
        <v>5.5783911273218809</v>
      </c>
      <c r="AB120" s="454">
        <f t="shared" ref="AB120:AF120" si="367">L120*$E120/1000</f>
        <v>0</v>
      </c>
      <c r="AC120" s="454">
        <f t="shared" si="367"/>
        <v>5.8597095924047222</v>
      </c>
      <c r="AD120" s="454">
        <f t="shared" si="367"/>
        <v>1.1362834596991858</v>
      </c>
      <c r="AE120" s="454">
        <f t="shared" si="367"/>
        <v>0.47171232885687059</v>
      </c>
      <c r="AF120" s="454">
        <f t="shared" si="367"/>
        <v>0.82239978641443223</v>
      </c>
      <c r="AG120" s="455">
        <f t="shared" si="362"/>
        <v>1.0623872884885766</v>
      </c>
      <c r="AH120" s="456"/>
      <c r="AI120" s="432">
        <f t="shared" si="363"/>
        <v>156.92550430190659</v>
      </c>
      <c r="AJ120" s="181"/>
      <c r="AK120" s="181"/>
      <c r="AL120" s="181"/>
      <c r="AM120" s="181"/>
    </row>
    <row r="121" spans="1:39" ht="12.75" customHeight="1">
      <c r="A121" s="418">
        <v>116</v>
      </c>
      <c r="B121" s="433">
        <v>6</v>
      </c>
      <c r="C121" s="458">
        <v>17</v>
      </c>
      <c r="D121" s="446">
        <f>測定日数!E21</f>
        <v>28</v>
      </c>
      <c r="E121" s="447">
        <f>mm!E21</f>
        <v>77</v>
      </c>
      <c r="F121" s="448">
        <f>pH!E21</f>
        <v>4.7949999999999999</v>
      </c>
      <c r="G121" s="448">
        <f>EC!E21</f>
        <v>1.375</v>
      </c>
      <c r="H121" s="449">
        <f>'SO4'!E21</f>
        <v>14.193223098484998</v>
      </c>
      <c r="I121" s="449">
        <f>'NO3'!E21</f>
        <v>21.28665028523605</v>
      </c>
      <c r="J121" s="449">
        <f>Cl!E21</f>
        <v>23.793767853560421</v>
      </c>
      <c r="K121" s="449">
        <f>H!E21</f>
        <v>16.032453906900422</v>
      </c>
      <c r="L121" s="449">
        <f>'NH4'!E21</f>
        <v>29.771028327436941</v>
      </c>
      <c r="M121" s="449">
        <f>Na!E21</f>
        <v>8.9484623458081956</v>
      </c>
      <c r="N121" s="449">
        <f>K!E21</f>
        <v>0.51930292594240657</v>
      </c>
      <c r="O121" s="449">
        <f>Mg!E21</f>
        <v>2.1704323434473682</v>
      </c>
      <c r="P121" s="450">
        <f>Ca!E21</f>
        <v>3.008058457114875</v>
      </c>
      <c r="Q121" s="451">
        <f t="shared" si="352"/>
        <v>0.34547902491009175</v>
      </c>
      <c r="R121" s="447">
        <f t="shared" si="353"/>
        <v>73.466864335766459</v>
      </c>
      <c r="S121" s="452">
        <f t="shared" si="354"/>
        <v>65.628229107212448</v>
      </c>
      <c r="T121" s="452">
        <f t="shared" si="355"/>
        <v>73.81234336067655</v>
      </c>
      <c r="U121" s="452">
        <f t="shared" si="356"/>
        <v>-5.6354505644495703</v>
      </c>
      <c r="V121" s="452">
        <f t="shared" si="357"/>
        <v>-5.8692488912068805</v>
      </c>
      <c r="W121" s="446">
        <f t="shared" si="358"/>
        <v>2.5883652803258719</v>
      </c>
      <c r="X121" s="453">
        <f t="shared" si="359"/>
        <v>77</v>
      </c>
      <c r="Y121" s="454">
        <f t="shared" ref="Y121:AA121" si="368">H121*$E121/1000</f>
        <v>1.0928781785833448</v>
      </c>
      <c r="Z121" s="454">
        <f t="shared" si="368"/>
        <v>1.6390720719631759</v>
      </c>
      <c r="AA121" s="454">
        <f t="shared" si="368"/>
        <v>1.8321201247241525</v>
      </c>
      <c r="AB121" s="454">
        <f t="shared" ref="AB121:AF121" si="369">L121*$E121/1000</f>
        <v>2.2923691812126443</v>
      </c>
      <c r="AC121" s="454">
        <f t="shared" si="369"/>
        <v>0.68903160062723101</v>
      </c>
      <c r="AD121" s="454">
        <f t="shared" si="369"/>
        <v>3.9986325297565309E-2</v>
      </c>
      <c r="AE121" s="454">
        <f t="shared" si="369"/>
        <v>0.16712329044544735</v>
      </c>
      <c r="AF121" s="454">
        <f t="shared" si="369"/>
        <v>0.23162050119784539</v>
      </c>
      <c r="AG121" s="455">
        <f t="shared" si="362"/>
        <v>1.2344989508313324</v>
      </c>
      <c r="AH121" s="456"/>
      <c r="AI121" s="432">
        <f t="shared" si="363"/>
        <v>139.09509344297891</v>
      </c>
      <c r="AJ121" s="181"/>
      <c r="AK121" s="181"/>
      <c r="AL121" s="181"/>
      <c r="AM121" s="181"/>
    </row>
    <row r="122" spans="1:39" ht="12.75" customHeight="1">
      <c r="A122" s="418">
        <v>117</v>
      </c>
      <c r="B122" s="433">
        <v>6</v>
      </c>
      <c r="C122" s="458">
        <v>18</v>
      </c>
      <c r="D122" s="446">
        <f>測定日数!E22</f>
        <v>35</v>
      </c>
      <c r="E122" s="447">
        <f>mm!E22</f>
        <v>160.828025477707</v>
      </c>
      <c r="F122" s="448">
        <f>pH!E22</f>
        <v>5.08</v>
      </c>
      <c r="G122" s="448">
        <f>EC!E22</f>
        <v>2.62</v>
      </c>
      <c r="H122" s="449">
        <f>'SO4'!E22</f>
        <v>94</v>
      </c>
      <c r="I122" s="449">
        <f>'NO3'!E22</f>
        <v>29.6</v>
      </c>
      <c r="J122" s="449">
        <f>Cl!E22</f>
        <v>45.9</v>
      </c>
      <c r="K122" s="449">
        <f>H!E22</f>
        <v>8.3176377110267108</v>
      </c>
      <c r="L122" s="449">
        <f>'NH4'!E22</f>
        <v>59.8</v>
      </c>
      <c r="M122" s="449">
        <f>Na!E22</f>
        <v>38</v>
      </c>
      <c r="N122" s="449">
        <f>K!E22</f>
        <v>1.28</v>
      </c>
      <c r="O122" s="449">
        <f>Mg!E22</f>
        <v>17.8</v>
      </c>
      <c r="P122" s="450">
        <f>Ca!E22</f>
        <v>36.4</v>
      </c>
      <c r="Q122" s="451">
        <f t="shared" si="352"/>
        <v>0.66591942749911404</v>
      </c>
      <c r="R122" s="447">
        <f t="shared" si="353"/>
        <v>263.5</v>
      </c>
      <c r="S122" s="452">
        <f t="shared" si="354"/>
        <v>215.79763771102671</v>
      </c>
      <c r="T122" s="452">
        <f t="shared" si="355"/>
        <v>264.16591942749915</v>
      </c>
      <c r="U122" s="452">
        <f t="shared" si="356"/>
        <v>-9.9525552674919542</v>
      </c>
      <c r="V122" s="452">
        <f t="shared" si="357"/>
        <v>-10.077490467159054</v>
      </c>
      <c r="W122" s="446">
        <f t="shared" si="358"/>
        <v>16.04090961530985</v>
      </c>
      <c r="X122" s="453">
        <f t="shared" si="359"/>
        <v>160.828025477707</v>
      </c>
      <c r="Y122" s="454">
        <f t="shared" ref="Y122:AA122" si="370">H122*$E122/1000</f>
        <v>15.117834394904458</v>
      </c>
      <c r="Z122" s="454">
        <f t="shared" si="370"/>
        <v>4.7605095541401274</v>
      </c>
      <c r="AA122" s="454">
        <f t="shared" si="370"/>
        <v>7.382006369426751</v>
      </c>
      <c r="AB122" s="454">
        <f t="shared" ref="AB122:AF122" si="371">L122*$E122/1000</f>
        <v>9.6175159235668772</v>
      </c>
      <c r="AC122" s="454">
        <f t="shared" si="371"/>
        <v>6.1114649681528661</v>
      </c>
      <c r="AD122" s="454">
        <f t="shared" si="371"/>
        <v>0.20585987261146496</v>
      </c>
      <c r="AE122" s="454">
        <f t="shared" si="371"/>
        <v>2.8627388535031848</v>
      </c>
      <c r="AF122" s="454">
        <f t="shared" si="371"/>
        <v>5.8541401273885345</v>
      </c>
      <c r="AG122" s="455">
        <f t="shared" si="362"/>
        <v>1.3377092497033405</v>
      </c>
      <c r="AH122" s="456"/>
      <c r="AI122" s="432">
        <f t="shared" si="363"/>
        <v>479.29763771102671</v>
      </c>
      <c r="AJ122" s="181"/>
      <c r="AK122" s="181"/>
      <c r="AL122" s="181"/>
      <c r="AM122" s="181"/>
    </row>
    <row r="123" spans="1:39" ht="12.75" customHeight="1">
      <c r="A123" s="418">
        <v>118</v>
      </c>
      <c r="B123" s="433">
        <v>6</v>
      </c>
      <c r="C123" s="458">
        <v>19</v>
      </c>
      <c r="D123" s="446">
        <f>測定日数!E23</f>
        <v>28</v>
      </c>
      <c r="E123" s="447">
        <f>mm!E23</f>
        <v>79.10104986876641</v>
      </c>
      <c r="F123" s="448">
        <f>pH!E23</f>
        <v>4.79</v>
      </c>
      <c r="G123" s="448">
        <f>EC!E23</f>
        <v>1.96</v>
      </c>
      <c r="H123" s="449">
        <f>'SO4'!E23</f>
        <v>13.8</v>
      </c>
      <c r="I123" s="449">
        <f>'NO3'!E23</f>
        <v>25</v>
      </c>
      <c r="J123" s="449">
        <f>Cl!E23</f>
        <v>37.1</v>
      </c>
      <c r="K123" s="449">
        <f>H!E23</f>
        <v>16.218100973589298</v>
      </c>
      <c r="L123" s="449">
        <f>'NH4'!E23</f>
        <v>31.4</v>
      </c>
      <c r="M123" s="449">
        <f>Na!E23</f>
        <v>27.7</v>
      </c>
      <c r="N123" s="449">
        <f>K!E23</f>
        <v>1.5</v>
      </c>
      <c r="O123" s="449">
        <f>Mg!E23</f>
        <v>3.9</v>
      </c>
      <c r="P123" s="450">
        <f>Ca!E23</f>
        <v>5</v>
      </c>
      <c r="Q123" s="451">
        <f t="shared" si="352"/>
        <v>0.34152435921393287</v>
      </c>
      <c r="R123" s="447">
        <f t="shared" si="353"/>
        <v>89.7</v>
      </c>
      <c r="S123" s="452">
        <f t="shared" si="354"/>
        <v>94.618100973589307</v>
      </c>
      <c r="T123" s="452">
        <f t="shared" si="355"/>
        <v>90.041524359213938</v>
      </c>
      <c r="U123" s="452">
        <f t="shared" si="356"/>
        <v>2.6682680364062628</v>
      </c>
      <c r="V123" s="452">
        <f t="shared" si="357"/>
        <v>2.4783850861428012</v>
      </c>
      <c r="W123" s="446">
        <f t="shared" si="358"/>
        <v>-6.1831076086478687</v>
      </c>
      <c r="X123" s="453">
        <f t="shared" si="359"/>
        <v>79.10104986876641</v>
      </c>
      <c r="Y123" s="454">
        <f t="shared" ref="Y123:AA123" si="372">H123*$E123/1000</f>
        <v>1.0915944881889765</v>
      </c>
      <c r="Z123" s="454">
        <f t="shared" si="372"/>
        <v>1.9775262467191603</v>
      </c>
      <c r="AA123" s="454">
        <f t="shared" si="372"/>
        <v>2.9346489501312338</v>
      </c>
      <c r="AB123" s="454">
        <f t="shared" ref="AB123:AF123" si="373">L123*$E123/1000</f>
        <v>2.4837729658792651</v>
      </c>
      <c r="AC123" s="454">
        <f t="shared" si="373"/>
        <v>2.1910990813648294</v>
      </c>
      <c r="AD123" s="454">
        <f t="shared" si="373"/>
        <v>0.11865157480314961</v>
      </c>
      <c r="AE123" s="454">
        <f t="shared" si="373"/>
        <v>0.30849409448818899</v>
      </c>
      <c r="AF123" s="454">
        <f t="shared" si="373"/>
        <v>0.39550524934383202</v>
      </c>
      <c r="AG123" s="455">
        <f t="shared" si="362"/>
        <v>1.2828688138885762</v>
      </c>
      <c r="AH123" s="456"/>
      <c r="AI123" s="432">
        <f t="shared" si="363"/>
        <v>184.31810097358931</v>
      </c>
      <c r="AJ123" s="181"/>
      <c r="AK123" s="181"/>
      <c r="AL123" s="181"/>
      <c r="AM123" s="181"/>
    </row>
    <row r="124" spans="1:39" ht="12.75" customHeight="1">
      <c r="A124" s="418">
        <v>119</v>
      </c>
      <c r="B124" s="433">
        <v>6</v>
      </c>
      <c r="C124" s="458">
        <v>20</v>
      </c>
      <c r="D124" s="446">
        <f>測定日数!E24</f>
        <v>28</v>
      </c>
      <c r="E124" s="447">
        <f>mm!E24</f>
        <v>122.61146496815286</v>
      </c>
      <c r="F124" s="448">
        <f>pH!E24</f>
        <v>4.55</v>
      </c>
      <c r="G124" s="448">
        <f>EC!E24</f>
        <v>2.73</v>
      </c>
      <c r="H124" s="449">
        <f>'SO4'!E24</f>
        <v>21.9</v>
      </c>
      <c r="I124" s="449">
        <f>'NO3'!E24</f>
        <v>33.700000000000003</v>
      </c>
      <c r="J124" s="449">
        <f>Cl!E24</f>
        <v>49.4</v>
      </c>
      <c r="K124" s="449">
        <f>H!E24</f>
        <v>28.183829312644562</v>
      </c>
      <c r="L124" s="449">
        <f>'NH4'!E24</f>
        <v>51</v>
      </c>
      <c r="M124" s="449">
        <f>Na!E24</f>
        <v>25.2</v>
      </c>
      <c r="N124" s="449">
        <f>K!E24</f>
        <v>1.2</v>
      </c>
      <c r="O124" s="449">
        <f>Mg!E24</f>
        <v>3.7</v>
      </c>
      <c r="P124" s="450">
        <f>Ca!E24</f>
        <v>6.1</v>
      </c>
      <c r="Q124" s="451">
        <f t="shared" si="352"/>
        <v>0.19652675586517812</v>
      </c>
      <c r="R124" s="447">
        <f t="shared" si="353"/>
        <v>126.9</v>
      </c>
      <c r="S124" s="452">
        <f t="shared" si="354"/>
        <v>125.18382931264456</v>
      </c>
      <c r="T124" s="452">
        <f t="shared" si="355"/>
        <v>127.09652675586517</v>
      </c>
      <c r="U124" s="452">
        <f t="shared" si="356"/>
        <v>-0.68079364393777886</v>
      </c>
      <c r="V124" s="452">
        <f t="shared" si="357"/>
        <v>-0.75816344682072379</v>
      </c>
      <c r="W124" s="446">
        <f t="shared" si="358"/>
        <v>-2.8987770709509504</v>
      </c>
      <c r="X124" s="453">
        <f t="shared" si="359"/>
        <v>122.61146496815286</v>
      </c>
      <c r="Y124" s="454">
        <f t="shared" ref="Y124:AA124" si="374">H124*$E124/1000</f>
        <v>2.6851910828025476</v>
      </c>
      <c r="Z124" s="454">
        <f t="shared" si="374"/>
        <v>4.1320063694267519</v>
      </c>
      <c r="AA124" s="454">
        <f t="shared" si="374"/>
        <v>6.0570063694267509</v>
      </c>
      <c r="AB124" s="454">
        <f t="shared" ref="AB124:AF124" si="375">L124*$E124/1000</f>
        <v>6.2531847133757958</v>
      </c>
      <c r="AC124" s="454">
        <f t="shared" si="375"/>
        <v>3.0898089171974519</v>
      </c>
      <c r="AD124" s="454">
        <f t="shared" si="375"/>
        <v>0.14713375796178343</v>
      </c>
      <c r="AE124" s="454">
        <f t="shared" si="375"/>
        <v>0.45366242038216559</v>
      </c>
      <c r="AF124" s="454">
        <f t="shared" si="375"/>
        <v>0.74792993630573246</v>
      </c>
      <c r="AG124" s="455">
        <f t="shared" si="362"/>
        <v>3.4556606004357184</v>
      </c>
      <c r="AH124" s="456"/>
      <c r="AI124" s="432">
        <f t="shared" si="363"/>
        <v>252.08382931264458</v>
      </c>
      <c r="AJ124" s="181"/>
      <c r="AK124" s="181"/>
      <c r="AL124" s="181"/>
      <c r="AM124" s="181"/>
    </row>
    <row r="125" spans="1:39" ht="12.75" customHeight="1">
      <c r="A125" s="418">
        <v>120</v>
      </c>
      <c r="B125" s="433">
        <v>6</v>
      </c>
      <c r="C125" s="458">
        <v>21</v>
      </c>
      <c r="D125" s="446">
        <f>測定日数!E25</f>
        <v>28</v>
      </c>
      <c r="E125" s="447">
        <f>mm!E25</f>
        <v>190.18429229574411</v>
      </c>
      <c r="F125" s="448">
        <f>pH!E25</f>
        <v>5.0207975148742925</v>
      </c>
      <c r="G125" s="448">
        <f>EC!E25</f>
        <v>1.1032109079537107</v>
      </c>
      <c r="H125" s="449">
        <f>'SO4'!E25</f>
        <v>9.9872805000836795</v>
      </c>
      <c r="I125" s="449">
        <f>'NO3'!E25</f>
        <v>16.802659946914016</v>
      </c>
      <c r="J125" s="449">
        <f>Cl!E25</f>
        <v>17.970528442465614</v>
      </c>
      <c r="K125" s="449">
        <f>H!E25</f>
        <v>9.5324049855047122</v>
      </c>
      <c r="L125" s="449">
        <f>'NH4'!E25</f>
        <v>0.18118329345323625</v>
      </c>
      <c r="M125" s="449">
        <f>Na!E25</f>
        <v>14.383908487986261</v>
      </c>
      <c r="N125" s="449">
        <f>K!E25</f>
        <v>0.75969553118144184</v>
      </c>
      <c r="O125" s="449">
        <f>Mg!E25</f>
        <v>1.7997864927031035</v>
      </c>
      <c r="P125" s="450">
        <f>Ca!E25</f>
        <v>5.3763544423287675</v>
      </c>
      <c r="Q125" s="451">
        <f t="shared" si="352"/>
        <v>0.58105761883748608</v>
      </c>
      <c r="R125" s="447">
        <f t="shared" si="353"/>
        <v>54.747749389546989</v>
      </c>
      <c r="S125" s="452">
        <f t="shared" si="354"/>
        <v>39.209474168189395</v>
      </c>
      <c r="T125" s="452">
        <f t="shared" si="355"/>
        <v>55.328807008384473</v>
      </c>
      <c r="U125" s="452">
        <f t="shared" si="356"/>
        <v>-16.537605766744885</v>
      </c>
      <c r="V125" s="452">
        <f t="shared" si="357"/>
        <v>-17.050588015333382</v>
      </c>
      <c r="W125" s="446">
        <f t="shared" si="358"/>
        <v>-9.4414272541179578</v>
      </c>
      <c r="X125" s="453">
        <f t="shared" si="359"/>
        <v>190.18429229574411</v>
      </c>
      <c r="Y125" s="454">
        <f t="shared" ref="Y125:AA125" si="376">H125*$E125/1000</f>
        <v>1.8994238738674998</v>
      </c>
      <c r="Z125" s="454">
        <f t="shared" si="376"/>
        <v>3.1956019906898874</v>
      </c>
      <c r="AA125" s="454">
        <f t="shared" si="376"/>
        <v>3.4177122340108634</v>
      </c>
      <c r="AB125" s="454">
        <f t="shared" ref="AB125:AF125" si="377">L125*$E125/1000</f>
        <v>3.4458216441215862E-2</v>
      </c>
      <c r="AC125" s="454">
        <f t="shared" si="377"/>
        <v>2.7355934562344135</v>
      </c>
      <c r="AD125" s="454">
        <f t="shared" si="377"/>
        <v>0.14448215695798192</v>
      </c>
      <c r="AE125" s="454">
        <f t="shared" si="377"/>
        <v>0.34229112039817922</v>
      </c>
      <c r="AF125" s="454">
        <f t="shared" si="377"/>
        <v>1.0224981647453768</v>
      </c>
      <c r="AG125" s="455">
        <f t="shared" si="362"/>
        <v>1.8129136960446368</v>
      </c>
      <c r="AH125" s="456"/>
      <c r="AI125" s="432">
        <f t="shared" si="363"/>
        <v>93.957223557736384</v>
      </c>
      <c r="AJ125" s="181"/>
      <c r="AK125" s="181"/>
      <c r="AL125" s="181"/>
      <c r="AM125" s="181"/>
    </row>
    <row r="126" spans="1:39" ht="12.75" customHeight="1">
      <c r="A126" s="418">
        <v>121</v>
      </c>
      <c r="B126" s="433">
        <v>6</v>
      </c>
      <c r="C126" s="458">
        <v>22</v>
      </c>
      <c r="D126" s="446">
        <f>測定日数!E26</f>
        <v>35</v>
      </c>
      <c r="E126" s="447">
        <f>mm!E26</f>
        <v>101.2</v>
      </c>
      <c r="F126" s="448">
        <f>pH!E26</f>
        <v>4.8099999999999996</v>
      </c>
      <c r="G126" s="448">
        <f>EC!E26</f>
        <v>1.22</v>
      </c>
      <c r="H126" s="449">
        <f>'SO4'!E26</f>
        <v>12.015000000000001</v>
      </c>
      <c r="I126" s="449">
        <f>'NO3'!E26</f>
        <v>17.190000000000001</v>
      </c>
      <c r="J126" s="449">
        <f>Cl!E26</f>
        <v>14.02</v>
      </c>
      <c r="K126" s="449">
        <f>H!E26</f>
        <v>15.488166189124829</v>
      </c>
      <c r="L126" s="449">
        <f>'NH4'!E26</f>
        <v>18.239999999999998</v>
      </c>
      <c r="M126" s="449">
        <f>Na!E26</f>
        <v>6.01</v>
      </c>
      <c r="N126" s="449">
        <f>K!E26</f>
        <v>0.82</v>
      </c>
      <c r="O126" s="449">
        <f>Mg!E26</f>
        <v>0.85499999999999998</v>
      </c>
      <c r="P126" s="450">
        <f>Ca!E26</f>
        <v>4.22</v>
      </c>
      <c r="Q126" s="451">
        <f t="shared" si="352"/>
        <v>0.35761990638769908</v>
      </c>
      <c r="R126" s="447">
        <f t="shared" si="353"/>
        <v>55.24</v>
      </c>
      <c r="S126" s="452">
        <f t="shared" si="354"/>
        <v>50.708166189124817</v>
      </c>
      <c r="T126" s="452">
        <f t="shared" si="355"/>
        <v>55.597619906387699</v>
      </c>
      <c r="U126" s="452">
        <f t="shared" si="356"/>
        <v>-4.2774065600961393</v>
      </c>
      <c r="V126" s="452">
        <f t="shared" si="357"/>
        <v>-4.5994238854222447</v>
      </c>
      <c r="W126" s="446">
        <f t="shared" si="358"/>
        <v>-1.0967810941655411</v>
      </c>
      <c r="X126" s="453">
        <f t="shared" si="359"/>
        <v>101.2</v>
      </c>
      <c r="Y126" s="454">
        <f t="shared" ref="Y126:AA126" si="378">H126*$E126/1000</f>
        <v>1.2159180000000001</v>
      </c>
      <c r="Z126" s="454">
        <f t="shared" si="378"/>
        <v>1.7396280000000002</v>
      </c>
      <c r="AA126" s="454">
        <f t="shared" si="378"/>
        <v>1.4188240000000001</v>
      </c>
      <c r="AB126" s="454">
        <f t="shared" ref="AB126:AF126" si="379">L126*$E126/1000</f>
        <v>1.845888</v>
      </c>
      <c r="AC126" s="454">
        <f t="shared" si="379"/>
        <v>0.60821199999999997</v>
      </c>
      <c r="AD126" s="454">
        <f t="shared" si="379"/>
        <v>8.2983999999999988E-2</v>
      </c>
      <c r="AE126" s="454">
        <f t="shared" si="379"/>
        <v>8.6525999999999992E-2</v>
      </c>
      <c r="AF126" s="454">
        <f t="shared" si="379"/>
        <v>0.42706399999999994</v>
      </c>
      <c r="AG126" s="455">
        <f t="shared" si="362"/>
        <v>1.5674024183394328</v>
      </c>
      <c r="AH126" s="456"/>
      <c r="AI126" s="432">
        <f t="shared" si="363"/>
        <v>105.94816618912482</v>
      </c>
      <c r="AJ126" s="181"/>
      <c r="AK126" s="181"/>
      <c r="AL126" s="181"/>
      <c r="AM126" s="181"/>
    </row>
    <row r="127" spans="1:39" ht="12.75" customHeight="1">
      <c r="A127" s="418">
        <v>122</v>
      </c>
      <c r="B127" s="433">
        <v>6</v>
      </c>
      <c r="C127" s="458">
        <v>23</v>
      </c>
      <c r="D127" s="446">
        <f>測定日数!E27</f>
        <v>35</v>
      </c>
      <c r="E127" s="447">
        <f>mm!E27</f>
        <v>380.87205601527694</v>
      </c>
      <c r="F127" s="448">
        <f>pH!E27</f>
        <v>4.71</v>
      </c>
      <c r="G127" s="448">
        <f>EC!E27</f>
        <v>1.28</v>
      </c>
      <c r="H127" s="449">
        <f>'SO4'!E27</f>
        <v>10.4</v>
      </c>
      <c r="I127" s="449">
        <f>'NO3'!E27</f>
        <v>18.100000000000001</v>
      </c>
      <c r="J127" s="449">
        <f>Cl!E27</f>
        <v>8.5</v>
      </c>
      <c r="K127" s="449">
        <f>H!E27</f>
        <v>19.498445997580465</v>
      </c>
      <c r="L127" s="449">
        <f>'NH4'!E27</f>
        <v>15</v>
      </c>
      <c r="M127" s="449">
        <f>Na!E27</f>
        <v>7.8</v>
      </c>
      <c r="N127" s="449">
        <f>K!E27</f>
        <v>0.8</v>
      </c>
      <c r="O127" s="449">
        <f>Mg!E27</f>
        <v>0.8</v>
      </c>
      <c r="P127" s="450">
        <f>Ca!E27</f>
        <v>0.7</v>
      </c>
      <c r="Q127" s="451">
        <f t="shared" si="352"/>
        <v>0.284067588943204</v>
      </c>
      <c r="R127" s="447">
        <f t="shared" si="353"/>
        <v>47.4</v>
      </c>
      <c r="S127" s="452">
        <f t="shared" si="354"/>
        <v>46.098445997580455</v>
      </c>
      <c r="T127" s="452">
        <f t="shared" si="355"/>
        <v>47.684067588943201</v>
      </c>
      <c r="U127" s="452">
        <f t="shared" si="356"/>
        <v>-1.3920595027357188</v>
      </c>
      <c r="V127" s="452">
        <f t="shared" si="357"/>
        <v>-1.6907433280724045</v>
      </c>
      <c r="W127" s="446">
        <f t="shared" si="358"/>
        <v>-2.6200725821906183</v>
      </c>
      <c r="X127" s="453">
        <f t="shared" si="359"/>
        <v>380.87205601527694</v>
      </c>
      <c r="Y127" s="454">
        <f t="shared" ref="Y127:AA127" si="380">H127*$E127/1000</f>
        <v>3.9610693825588799</v>
      </c>
      <c r="Z127" s="454">
        <f t="shared" si="380"/>
        <v>6.8937842138765131</v>
      </c>
      <c r="AA127" s="454">
        <f t="shared" si="380"/>
        <v>3.2374124761298542</v>
      </c>
      <c r="AB127" s="454">
        <f t="shared" ref="AB127:AF127" si="381">L127*$E127/1000</f>
        <v>5.7130808402291544</v>
      </c>
      <c r="AC127" s="454">
        <f t="shared" si="381"/>
        <v>2.9708020369191601</v>
      </c>
      <c r="AD127" s="454">
        <f t="shared" si="381"/>
        <v>0.30469764481222156</v>
      </c>
      <c r="AE127" s="454">
        <f t="shared" si="381"/>
        <v>0.30469764481222156</v>
      </c>
      <c r="AF127" s="454">
        <f t="shared" si="381"/>
        <v>0.26661043921069388</v>
      </c>
      <c r="AG127" s="455">
        <f t="shared" si="362"/>
        <v>7.4264132162013192</v>
      </c>
      <c r="AH127" s="456"/>
      <c r="AI127" s="432">
        <f t="shared" si="363"/>
        <v>93.498445997580461</v>
      </c>
      <c r="AJ127" s="181"/>
      <c r="AK127" s="181"/>
      <c r="AL127" s="181"/>
      <c r="AM127" s="181"/>
    </row>
    <row r="128" spans="1:39" ht="12.75" customHeight="1">
      <c r="A128" s="418">
        <v>123</v>
      </c>
      <c r="B128" s="433">
        <v>6</v>
      </c>
      <c r="C128" s="458">
        <v>24</v>
      </c>
      <c r="D128" s="446">
        <f>測定日数!E28</f>
        <v>35</v>
      </c>
      <c r="E128" s="447">
        <f>mm!E28</f>
        <v>321.2285168682368</v>
      </c>
      <c r="F128" s="448">
        <f>pH!E28</f>
        <v>5.1100000000000003</v>
      </c>
      <c r="G128" s="448">
        <f>EC!E28</f>
        <v>0.88</v>
      </c>
      <c r="H128" s="449">
        <f>'SO4'!E28</f>
        <v>8.5</v>
      </c>
      <c r="I128" s="449">
        <f>'NO3'!E28</f>
        <v>13.6</v>
      </c>
      <c r="J128" s="449">
        <f>Cl!E28</f>
        <v>7.6</v>
      </c>
      <c r="K128" s="449">
        <f>H!E28</f>
        <v>7.7624711662869137</v>
      </c>
      <c r="L128" s="449">
        <f>'NH4'!E28</f>
        <v>20.5</v>
      </c>
      <c r="M128" s="449">
        <f>Na!E28</f>
        <v>7.8</v>
      </c>
      <c r="N128" s="449">
        <f>K!E28</f>
        <v>2.2999999999999998</v>
      </c>
      <c r="O128" s="449">
        <f>Mg!E28</f>
        <v>0.4</v>
      </c>
      <c r="P128" s="450">
        <f>Ca!E28</f>
        <v>1.5</v>
      </c>
      <c r="Q128" s="451">
        <f t="shared" si="352"/>
        <v>0.71354552229807566</v>
      </c>
      <c r="R128" s="447">
        <f t="shared" si="353"/>
        <v>38.200000000000003</v>
      </c>
      <c r="S128" s="452">
        <f t="shared" si="354"/>
        <v>42.162471166286906</v>
      </c>
      <c r="T128" s="452">
        <f t="shared" si="355"/>
        <v>38.91354552229808</v>
      </c>
      <c r="U128" s="452">
        <f t="shared" si="356"/>
        <v>4.9307482818537451</v>
      </c>
      <c r="V128" s="452">
        <f t="shared" si="357"/>
        <v>4.0072585909937235</v>
      </c>
      <c r="W128" s="446">
        <f t="shared" si="358"/>
        <v>-5.2918980056512366</v>
      </c>
      <c r="X128" s="453">
        <f t="shared" si="359"/>
        <v>321.2285168682368</v>
      </c>
      <c r="Y128" s="454">
        <f t="shared" ref="Y128:AA128" si="382">H128*$E128/1000</f>
        <v>2.7304423933800126</v>
      </c>
      <c r="Z128" s="454">
        <f t="shared" si="382"/>
        <v>4.3687078294080202</v>
      </c>
      <c r="AA128" s="454">
        <f t="shared" si="382"/>
        <v>2.4413367281985994</v>
      </c>
      <c r="AB128" s="454">
        <f t="shared" ref="AB128:AF128" si="383">L128*$E128/1000</f>
        <v>6.5851845957988546</v>
      </c>
      <c r="AC128" s="454">
        <f t="shared" si="383"/>
        <v>2.5055824315722472</v>
      </c>
      <c r="AD128" s="454">
        <f t="shared" si="383"/>
        <v>0.7388255887969446</v>
      </c>
      <c r="AE128" s="454">
        <f t="shared" si="383"/>
        <v>0.12849140674729473</v>
      </c>
      <c r="AF128" s="454">
        <f t="shared" si="383"/>
        <v>0.4818427753023552</v>
      </c>
      <c r="AG128" s="455">
        <f t="shared" si="362"/>
        <v>2.4935270999787975</v>
      </c>
      <c r="AH128" s="456"/>
      <c r="AI128" s="432">
        <f t="shared" si="363"/>
        <v>80.362471166286909</v>
      </c>
      <c r="AJ128" s="181"/>
      <c r="AK128" s="181"/>
      <c r="AL128" s="181"/>
      <c r="AM128" s="181"/>
    </row>
    <row r="129" spans="1:39" ht="12.75" customHeight="1">
      <c r="A129" s="418">
        <v>124</v>
      </c>
      <c r="B129" s="433">
        <v>6</v>
      </c>
      <c r="C129" s="458">
        <v>25</v>
      </c>
      <c r="D129" s="446">
        <f>測定日数!E29</f>
        <v>35</v>
      </c>
      <c r="E129" s="447">
        <f>mm!E29</f>
        <v>258.28025477707007</v>
      </c>
      <c r="F129" s="448">
        <f>pH!E29</f>
        <v>4.7</v>
      </c>
      <c r="G129" s="448">
        <f>EC!E29</f>
        <v>1.18</v>
      </c>
      <c r="H129" s="449">
        <f>'SO4'!E29</f>
        <v>21</v>
      </c>
      <c r="I129" s="449">
        <f>'NO3'!E29</f>
        <v>15.3</v>
      </c>
      <c r="J129" s="449">
        <f>Cl!E29</f>
        <v>8</v>
      </c>
      <c r="K129" s="449">
        <f>H!E29</f>
        <v>19.952623149688797</v>
      </c>
      <c r="L129" s="449">
        <f>'NH4'!E29</f>
        <v>17.7</v>
      </c>
      <c r="M129" s="449">
        <f>Na!E29</f>
        <v>5.5</v>
      </c>
      <c r="N129" s="449">
        <f>K!E29</f>
        <v>0.8</v>
      </c>
      <c r="O129" s="449">
        <f>Mg!E29</f>
        <v>1.2</v>
      </c>
      <c r="P129" s="450">
        <f>Ca!E29</f>
        <v>3</v>
      </c>
      <c r="Q129" s="451">
        <f t="shared" si="352"/>
        <v>0.27760142118247438</v>
      </c>
      <c r="R129" s="447">
        <f t="shared" si="353"/>
        <v>65.3</v>
      </c>
      <c r="S129" s="452">
        <f t="shared" si="354"/>
        <v>52.352623149688796</v>
      </c>
      <c r="T129" s="452">
        <f t="shared" si="355"/>
        <v>65.577601421182464</v>
      </c>
      <c r="U129" s="452">
        <f t="shared" si="356"/>
        <v>-11.00474983361682</v>
      </c>
      <c r="V129" s="452">
        <f t="shared" si="357"/>
        <v>-11.214239877535377</v>
      </c>
      <c r="W129" s="446">
        <f t="shared" si="358"/>
        <v>9.1042224352475269</v>
      </c>
      <c r="X129" s="453">
        <f t="shared" si="359"/>
        <v>258.28025477707007</v>
      </c>
      <c r="Y129" s="454">
        <f t="shared" ref="Y129:AA129" si="384">H129*$E129/1000</f>
        <v>5.4238853503184723</v>
      </c>
      <c r="Z129" s="454">
        <f t="shared" si="384"/>
        <v>3.9516878980891725</v>
      </c>
      <c r="AA129" s="454">
        <f t="shared" si="384"/>
        <v>2.0662420382165605</v>
      </c>
      <c r="AB129" s="454">
        <f t="shared" ref="AB129:AF129" si="385">L129*$E129/1000</f>
        <v>4.5715605095541401</v>
      </c>
      <c r="AC129" s="454">
        <f t="shared" si="385"/>
        <v>1.4205414012738855</v>
      </c>
      <c r="AD129" s="454">
        <f t="shared" si="385"/>
        <v>0.20662420382165606</v>
      </c>
      <c r="AE129" s="454">
        <f t="shared" si="385"/>
        <v>0.3099363057324841</v>
      </c>
      <c r="AF129" s="454">
        <f t="shared" si="385"/>
        <v>0.7748407643312103</v>
      </c>
      <c r="AG129" s="455">
        <f t="shared" si="362"/>
        <v>5.1533685905724891</v>
      </c>
      <c r="AH129" s="456"/>
      <c r="AI129" s="432">
        <f t="shared" si="363"/>
        <v>117.65262314968879</v>
      </c>
      <c r="AJ129" s="181"/>
      <c r="AK129" s="181"/>
      <c r="AL129" s="181"/>
      <c r="AM129" s="181"/>
    </row>
    <row r="130" spans="1:39" ht="12.75" customHeight="1">
      <c r="A130" s="418">
        <v>125</v>
      </c>
      <c r="B130" s="433">
        <v>6</v>
      </c>
      <c r="C130" s="458">
        <v>26</v>
      </c>
      <c r="D130" s="446"/>
      <c r="E130" s="447"/>
      <c r="F130" s="448"/>
      <c r="G130" s="448"/>
      <c r="H130" s="449"/>
      <c r="I130" s="449"/>
      <c r="J130" s="449"/>
      <c r="K130" s="449"/>
      <c r="L130" s="449"/>
      <c r="M130" s="449"/>
      <c r="N130" s="449"/>
      <c r="O130" s="449"/>
      <c r="P130" s="450"/>
      <c r="Q130" s="451"/>
      <c r="R130" s="447"/>
      <c r="S130" s="452"/>
      <c r="T130" s="452"/>
      <c r="U130" s="452"/>
      <c r="V130" s="452"/>
      <c r="W130" s="446"/>
      <c r="X130" s="453"/>
      <c r="Y130" s="454"/>
      <c r="Z130" s="454"/>
      <c r="AA130" s="454"/>
      <c r="AB130" s="454"/>
      <c r="AC130" s="454"/>
      <c r="AD130" s="454"/>
      <c r="AE130" s="454"/>
      <c r="AF130" s="454"/>
      <c r="AG130" s="455"/>
      <c r="AH130" s="456"/>
      <c r="AI130" s="432"/>
      <c r="AJ130" s="181"/>
      <c r="AK130" s="181"/>
      <c r="AL130" s="181"/>
      <c r="AM130" s="181"/>
    </row>
    <row r="131" spans="1:39" ht="12.75" customHeight="1">
      <c r="A131" s="418">
        <v>126</v>
      </c>
      <c r="B131" s="433">
        <v>6</v>
      </c>
      <c r="C131" s="458">
        <v>27</v>
      </c>
      <c r="D131" s="446">
        <f>測定日数!E31</f>
        <v>35</v>
      </c>
      <c r="E131" s="447">
        <f>mm!E31</f>
        <v>403.98089171974516</v>
      </c>
      <c r="F131" s="448">
        <f>pH!E31</f>
        <v>5.24</v>
      </c>
      <c r="G131" s="448">
        <f>EC!E31</f>
        <v>0.82</v>
      </c>
      <c r="H131" s="449">
        <f>'SO4'!E31</f>
        <v>6.1</v>
      </c>
      <c r="I131" s="449">
        <f>'NO3'!E31</f>
        <v>9.6999999999999993</v>
      </c>
      <c r="J131" s="449">
        <f>Cl!E31</f>
        <v>16.100000000000001</v>
      </c>
      <c r="K131" s="449">
        <f>H!E31</f>
        <v>5.7543993733715668</v>
      </c>
      <c r="L131" s="449">
        <f>'NH4'!E31</f>
        <v>11.5</v>
      </c>
      <c r="M131" s="449">
        <f>Na!E31</f>
        <v>13.3</v>
      </c>
      <c r="N131" s="449">
        <f>K!E31</f>
        <v>0.7</v>
      </c>
      <c r="O131" s="449">
        <f>Mg!E31</f>
        <v>1.7</v>
      </c>
      <c r="P131" s="450">
        <f>Ca!E31</f>
        <v>1.4</v>
      </c>
      <c r="Q131" s="451">
        <f t="shared" ref="Q131:Q132" si="386">1.24*10^(F131-5.35)</f>
        <v>0.96254642461957896</v>
      </c>
      <c r="R131" s="447">
        <f t="shared" ref="R131:R132" si="387">SUM(H131:J131)+H131</f>
        <v>38</v>
      </c>
      <c r="S131" s="452">
        <f t="shared" ref="S131:S132" si="388">SUM(K131:P131)+O131+P131</f>
        <v>37.454399373371565</v>
      </c>
      <c r="T131" s="452">
        <f t="shared" ref="T131:T132" si="389">SUM(H131:J131,Q131)+H131</f>
        <v>38.962546424619582</v>
      </c>
      <c r="U131" s="452">
        <f t="shared" ref="U131:U132" si="390">(S131-R131)/(R131+S131)*100</f>
        <v>-0.72308656772766178</v>
      </c>
      <c r="V131" s="452">
        <f t="shared" ref="V131:V132" si="391">(S131-T131)/(S131+T131)*100</f>
        <v>-1.9735767184870441</v>
      </c>
      <c r="W131" s="446">
        <f t="shared" ref="W131:W132" si="392">100*((349.7*10^(2-F131)+(80*2*H131+71.5*I131+76.3*J131+73.5*L131+50.1*M131+73.5*N131+59.8*2*P131+53.3*2*O131)/10000)-G131)/((349.7*10^(2-F131)+(80*2*H131+71.5*I131+76.3*J131+73.5*L131+50.1*M131+73.5*N131+59.8*2*P131+53.3*2*O131)/10000)+G131)</f>
        <v>-9.1733328206735703</v>
      </c>
      <c r="X131" s="453">
        <f t="shared" ref="X131:X132" si="393">E131</f>
        <v>403.98089171974516</v>
      </c>
      <c r="Y131" s="454">
        <f t="shared" ref="Y131:AA131" si="394">H131*$E131/1000</f>
        <v>2.4642834394904454</v>
      </c>
      <c r="Z131" s="454">
        <f t="shared" si="394"/>
        <v>3.9186146496815275</v>
      </c>
      <c r="AA131" s="454">
        <f t="shared" si="394"/>
        <v>6.504092356687897</v>
      </c>
      <c r="AB131" s="454">
        <f t="shared" ref="AB131:AF131" si="395">L131*$E131/1000</f>
        <v>4.6457802547770699</v>
      </c>
      <c r="AC131" s="454">
        <f t="shared" si="395"/>
        <v>5.3729458598726101</v>
      </c>
      <c r="AD131" s="454">
        <f t="shared" si="395"/>
        <v>0.28278662420382161</v>
      </c>
      <c r="AE131" s="454">
        <f t="shared" si="395"/>
        <v>0.68676751592356677</v>
      </c>
      <c r="AF131" s="454">
        <f t="shared" si="395"/>
        <v>0.56557324840764323</v>
      </c>
      <c r="AG131" s="455">
        <f t="shared" ref="AG131:AG132" si="396">K131*$E131/1000</f>
        <v>2.3246673901661885</v>
      </c>
      <c r="AH131" s="456"/>
      <c r="AI131" s="432">
        <f t="shared" ref="AI131:AI132" si="397">R131+S131</f>
        <v>75.454399373371558</v>
      </c>
      <c r="AJ131" s="181"/>
      <c r="AK131" s="181"/>
      <c r="AL131" s="181"/>
      <c r="AM131" s="181"/>
    </row>
    <row r="132" spans="1:39" ht="12.75" customHeight="1">
      <c r="A132" s="418">
        <v>127</v>
      </c>
      <c r="B132" s="433">
        <v>6</v>
      </c>
      <c r="C132" s="458">
        <v>28</v>
      </c>
      <c r="D132" s="446">
        <f>測定日数!E32</f>
        <v>35</v>
      </c>
      <c r="E132" s="447">
        <f>mm!E32</f>
        <v>381.52866242038215</v>
      </c>
      <c r="F132" s="448">
        <f>pH!E32</f>
        <v>5.0199999999999996</v>
      </c>
      <c r="G132" s="448">
        <f>EC!E32</f>
        <v>1.63</v>
      </c>
      <c r="H132" s="449">
        <f>'SO4'!E32</f>
        <v>17.697272537997083</v>
      </c>
      <c r="I132" s="449">
        <f>'NO3'!E32</f>
        <v>27.414933075310433</v>
      </c>
      <c r="J132" s="449">
        <f>Cl!E32</f>
        <v>19.746121297602254</v>
      </c>
      <c r="K132" s="449">
        <f>H!E32</f>
        <v>9.5499258602143726</v>
      </c>
      <c r="L132" s="449">
        <f>'NH4'!E32</f>
        <v>49.889135254988922</v>
      </c>
      <c r="M132" s="449">
        <f>Na!E32</f>
        <v>13.060513713539398</v>
      </c>
      <c r="N132" s="449">
        <f>K!E32</f>
        <v>2.5575447570332481</v>
      </c>
      <c r="O132" s="449">
        <f>Mg!E32</f>
        <v>4.1152263374485596</v>
      </c>
      <c r="P132" s="450">
        <f>Ca!E32</f>
        <v>9.9800399201596832</v>
      </c>
      <c r="Q132" s="451">
        <f t="shared" si="386"/>
        <v>0.57999157519612554</v>
      </c>
      <c r="R132" s="447">
        <f t="shared" si="387"/>
        <v>82.555599448906847</v>
      </c>
      <c r="S132" s="452">
        <f t="shared" si="388"/>
        <v>103.24765210099243</v>
      </c>
      <c r="T132" s="452">
        <f t="shared" si="389"/>
        <v>83.135591024102979</v>
      </c>
      <c r="U132" s="452">
        <f t="shared" si="390"/>
        <v>11.136539581240065</v>
      </c>
      <c r="V132" s="452">
        <f t="shared" si="391"/>
        <v>10.790702393450022</v>
      </c>
      <c r="W132" s="446">
        <f t="shared" si="392"/>
        <v>-1.6227593884561649</v>
      </c>
      <c r="X132" s="453">
        <f t="shared" si="393"/>
        <v>381.52866242038215</v>
      </c>
      <c r="Y132" s="454">
        <f t="shared" ref="Y132:AA132" si="398">H132*$E132/1000</f>
        <v>6.7520167199109888</v>
      </c>
      <c r="Z132" s="454">
        <f t="shared" si="398"/>
        <v>10.459582746567483</v>
      </c>
      <c r="AA132" s="454">
        <f t="shared" si="398"/>
        <v>7.5337112466648088</v>
      </c>
      <c r="AB132" s="454">
        <f t="shared" ref="AB132:AF132" si="399">L132*$E132/1000</f>
        <v>19.034135043145454</v>
      </c>
      <c r="AC132" s="454">
        <f t="shared" si="399"/>
        <v>4.9829603276497449</v>
      </c>
      <c r="AD132" s="454">
        <f t="shared" si="399"/>
        <v>0.97577663023115646</v>
      </c>
      <c r="AE132" s="454">
        <f t="shared" si="399"/>
        <v>1.570076800083877</v>
      </c>
      <c r="AF132" s="454">
        <f t="shared" si="399"/>
        <v>3.8076712816405416</v>
      </c>
      <c r="AG132" s="455">
        <f t="shared" si="396"/>
        <v>3.6435704396614068</v>
      </c>
      <c r="AH132" s="456"/>
      <c r="AI132" s="432">
        <f t="shared" si="397"/>
        <v>185.80325154989927</v>
      </c>
      <c r="AJ132" s="181"/>
      <c r="AK132" s="181"/>
      <c r="AL132" s="181"/>
      <c r="AM132" s="181"/>
    </row>
    <row r="133" spans="1:39" ht="12.75" customHeight="1">
      <c r="A133" s="418">
        <v>128</v>
      </c>
      <c r="B133" s="433">
        <v>6</v>
      </c>
      <c r="C133" s="458">
        <v>29</v>
      </c>
      <c r="D133" s="446"/>
      <c r="E133" s="447"/>
      <c r="F133" s="448"/>
      <c r="G133" s="448"/>
      <c r="H133" s="449"/>
      <c r="I133" s="449"/>
      <c r="J133" s="449"/>
      <c r="K133" s="449"/>
      <c r="L133" s="449"/>
      <c r="M133" s="449"/>
      <c r="N133" s="449"/>
      <c r="O133" s="449"/>
      <c r="P133" s="450"/>
      <c r="Q133" s="451"/>
      <c r="R133" s="447"/>
      <c r="S133" s="452"/>
      <c r="T133" s="452"/>
      <c r="U133" s="452"/>
      <c r="V133" s="452"/>
      <c r="W133" s="446"/>
      <c r="X133" s="453"/>
      <c r="Y133" s="454"/>
      <c r="Z133" s="454"/>
      <c r="AA133" s="454"/>
      <c r="AB133" s="454"/>
      <c r="AC133" s="454"/>
      <c r="AD133" s="454"/>
      <c r="AE133" s="454"/>
      <c r="AF133" s="454"/>
      <c r="AG133" s="455"/>
      <c r="AH133" s="456"/>
      <c r="AI133" s="432"/>
      <c r="AJ133" s="181"/>
      <c r="AK133" s="181"/>
      <c r="AL133" s="181"/>
      <c r="AM133" s="181"/>
    </row>
    <row r="134" spans="1:39" ht="12.75" customHeight="1">
      <c r="A134" s="418">
        <v>129</v>
      </c>
      <c r="B134" s="433">
        <v>6</v>
      </c>
      <c r="C134" s="458">
        <v>30</v>
      </c>
      <c r="D134" s="446"/>
      <c r="E134" s="447"/>
      <c r="F134" s="448"/>
      <c r="G134" s="448"/>
      <c r="H134" s="449"/>
      <c r="I134" s="449"/>
      <c r="J134" s="449"/>
      <c r="K134" s="449"/>
      <c r="L134" s="449"/>
      <c r="M134" s="449"/>
      <c r="N134" s="449"/>
      <c r="O134" s="449"/>
      <c r="P134" s="450"/>
      <c r="Q134" s="451"/>
      <c r="R134" s="447"/>
      <c r="S134" s="452"/>
      <c r="T134" s="452"/>
      <c r="U134" s="452"/>
      <c r="V134" s="452"/>
      <c r="W134" s="446"/>
      <c r="X134" s="453"/>
      <c r="Y134" s="454"/>
      <c r="Z134" s="454"/>
      <c r="AA134" s="454"/>
      <c r="AB134" s="454"/>
      <c r="AC134" s="454"/>
      <c r="AD134" s="454"/>
      <c r="AE134" s="454"/>
      <c r="AF134" s="454"/>
      <c r="AG134" s="455"/>
      <c r="AH134" s="456"/>
      <c r="AI134" s="432"/>
      <c r="AJ134" s="181"/>
      <c r="AK134" s="181"/>
      <c r="AL134" s="181"/>
      <c r="AM134" s="181"/>
    </row>
    <row r="135" spans="1:39" ht="12.75" customHeight="1">
      <c r="A135" s="418">
        <v>130</v>
      </c>
      <c r="B135" s="433">
        <v>6</v>
      </c>
      <c r="C135" s="458">
        <v>31</v>
      </c>
      <c r="D135" s="446">
        <f>測定日数!E35</f>
        <v>35</v>
      </c>
      <c r="E135" s="447">
        <f>mm!E35</f>
        <v>270.2</v>
      </c>
      <c r="F135" s="448">
        <f>pH!E35</f>
        <v>5</v>
      </c>
      <c r="G135" s="448">
        <f>EC!E35</f>
        <v>1.01</v>
      </c>
      <c r="H135" s="449">
        <f>'SO4'!E35</f>
        <v>10.72</v>
      </c>
      <c r="I135" s="449">
        <f>'NO3'!E35</f>
        <v>11.01</v>
      </c>
      <c r="J135" s="449">
        <f>Cl!E35</f>
        <v>4.0199999999999996</v>
      </c>
      <c r="K135" s="449">
        <f>H!E35</f>
        <v>10</v>
      </c>
      <c r="L135" s="449">
        <f>'NH4'!E35</f>
        <v>14.06</v>
      </c>
      <c r="M135" s="449">
        <f>Na!E35</f>
        <v>5.07</v>
      </c>
      <c r="N135" s="449">
        <f>K!E35</f>
        <v>1.59</v>
      </c>
      <c r="O135" s="449">
        <f>Mg!E35</f>
        <v>1.23</v>
      </c>
      <c r="P135" s="450">
        <f>Ca!E35</f>
        <v>4.18</v>
      </c>
      <c r="Q135" s="451">
        <f t="shared" ref="Q135:Q137" si="400">1.24*10^(F135-5.35)</f>
        <v>0.55388765426719466</v>
      </c>
      <c r="R135" s="447">
        <f t="shared" ref="R135:R137" si="401">SUM(H135:J135)+H135</f>
        <v>36.47</v>
      </c>
      <c r="S135" s="452">
        <f t="shared" ref="S135:S137" si="402">SUM(K135:P135)+O135+P135</f>
        <v>41.54</v>
      </c>
      <c r="T135" s="452">
        <f t="shared" ref="T135:T137" si="403">SUM(H135:J135,Q135)+H135</f>
        <v>37.023887654267192</v>
      </c>
      <c r="U135" s="452">
        <f t="shared" ref="U135:U137" si="404">(S135-R135)/(R135+S135)*100</f>
        <v>6.4991667734905789</v>
      </c>
      <c r="V135" s="452">
        <f t="shared" ref="V135:V137" si="405">(S135-T135)/(S135+T135)*100</f>
        <v>5.748331046964827</v>
      </c>
      <c r="W135" s="446">
        <f t="shared" ref="W135:W137" si="406">100*((349.7*10^(2-F135)+(80*2*H135+71.5*I135+76.3*J135+73.5*L135+50.1*M135+73.5*N135+59.8*2*P135+53.3*2*O135)/10000)-G135)/((349.7*10^(2-F135)+(80*2*H135+71.5*I135+76.3*J135+73.5*L135+50.1*M135+73.5*N135+59.8*2*P135+53.3*2*O135)/10000)+G135)</f>
        <v>-9.5357425159568354</v>
      </c>
      <c r="X135" s="453">
        <f t="shared" ref="X135:X137" si="407">E135</f>
        <v>270.2</v>
      </c>
      <c r="Y135" s="454">
        <f t="shared" ref="Y135:AA135" si="408">H135*$E135/1000</f>
        <v>2.896544</v>
      </c>
      <c r="Z135" s="454">
        <f t="shared" si="408"/>
        <v>2.9749020000000002</v>
      </c>
      <c r="AA135" s="454">
        <f t="shared" si="408"/>
        <v>1.0862039999999999</v>
      </c>
      <c r="AB135" s="454">
        <f t="shared" ref="AB135:AF135" si="409">L135*$E135/1000</f>
        <v>3.7990120000000003</v>
      </c>
      <c r="AC135" s="454">
        <f t="shared" si="409"/>
        <v>1.3699140000000001</v>
      </c>
      <c r="AD135" s="454">
        <f t="shared" si="409"/>
        <v>0.429618</v>
      </c>
      <c r="AE135" s="454">
        <f t="shared" si="409"/>
        <v>0.33234600000000003</v>
      </c>
      <c r="AF135" s="454">
        <f t="shared" si="409"/>
        <v>1.1294359999999999</v>
      </c>
      <c r="AG135" s="455">
        <f t="shared" ref="AG135:AG137" si="410">K135*$E135/1000</f>
        <v>2.702</v>
      </c>
      <c r="AH135" s="456"/>
      <c r="AI135" s="432">
        <f t="shared" ref="AI135:AI137" si="411">R135+S135</f>
        <v>78.009999999999991</v>
      </c>
      <c r="AJ135" s="181"/>
      <c r="AK135" s="181"/>
      <c r="AL135" s="181"/>
      <c r="AM135" s="181"/>
    </row>
    <row r="136" spans="1:39" ht="12.75" customHeight="1">
      <c r="A136" s="418">
        <v>131</v>
      </c>
      <c r="B136" s="433">
        <v>6</v>
      </c>
      <c r="C136" s="458">
        <v>32</v>
      </c>
      <c r="D136" s="446">
        <f>測定日数!E36</f>
        <v>35</v>
      </c>
      <c r="E136" s="447">
        <f>mm!E36</f>
        <v>591.27388535031844</v>
      </c>
      <c r="F136" s="448">
        <f>pH!E36</f>
        <v>4.8718564962103335</v>
      </c>
      <c r="G136" s="448">
        <f>EC!E36</f>
        <v>0.96077604222772806</v>
      </c>
      <c r="H136" s="449">
        <f>'SO4'!E36</f>
        <v>8.8956517101610757</v>
      </c>
      <c r="I136" s="449">
        <f>'NO3'!E36</f>
        <v>9.2319058790932811</v>
      </c>
      <c r="J136" s="449">
        <f>Cl!E36</f>
        <v>12.585222252562279</v>
      </c>
      <c r="K136" s="449">
        <f>H!E36</f>
        <v>13.432087238556692</v>
      </c>
      <c r="L136" s="449">
        <f>'NH4'!E36</f>
        <v>9.9088096776110852</v>
      </c>
      <c r="M136" s="449">
        <f>Na!E36</f>
        <v>7.8608148576558188</v>
      </c>
      <c r="N136" s="449">
        <f>K!E36</f>
        <v>0.11653410512741633</v>
      </c>
      <c r="O136" s="449">
        <f>Mg!E36</f>
        <v>1.0295793096864889</v>
      </c>
      <c r="P136" s="450">
        <f>Ca!E36</f>
        <v>0.82979306925306995</v>
      </c>
      <c r="Q136" s="451">
        <f t="shared" si="400"/>
        <v>0.41236156706700433</v>
      </c>
      <c r="R136" s="447">
        <f t="shared" si="401"/>
        <v>39.608431551977716</v>
      </c>
      <c r="S136" s="452">
        <f t="shared" si="402"/>
        <v>35.036990636830133</v>
      </c>
      <c r="T136" s="452">
        <f t="shared" si="403"/>
        <v>40.020793119044718</v>
      </c>
      <c r="U136" s="452">
        <f t="shared" si="404"/>
        <v>-6.1242079970886865</v>
      </c>
      <c r="V136" s="452">
        <f t="shared" si="405"/>
        <v>-6.6399542230348612</v>
      </c>
      <c r="W136" s="446">
        <f t="shared" si="406"/>
        <v>-2.8212086123253921</v>
      </c>
      <c r="X136" s="453">
        <f t="shared" si="407"/>
        <v>591.27388535031844</v>
      </c>
      <c r="Y136" s="454">
        <f t="shared" ref="Y136:AA136" si="412">H136*$E136/1000</f>
        <v>5.259766549390144</v>
      </c>
      <c r="Z136" s="454">
        <f t="shared" si="412"/>
        <v>5.4585848583199317</v>
      </c>
      <c r="AA136" s="454">
        <f t="shared" si="412"/>
        <v>7.4413132592697844</v>
      </c>
      <c r="AB136" s="454">
        <f t="shared" ref="AB136:AF136" si="413">L136*$E136/1000</f>
        <v>5.8588203972779427</v>
      </c>
      <c r="AC136" s="454">
        <f t="shared" si="413"/>
        <v>4.6478945429056671</v>
      </c>
      <c r="AD136" s="454">
        <f t="shared" si="413"/>
        <v>6.8903573114509911E-2</v>
      </c>
      <c r="AE136" s="454">
        <f t="shared" si="413"/>
        <v>0.60876335871462905</v>
      </c>
      <c r="AF136" s="454">
        <f t="shared" si="413"/>
        <v>0.49063497209402851</v>
      </c>
      <c r="AG136" s="455">
        <f t="shared" si="410"/>
        <v>7.9420424099058442</v>
      </c>
      <c r="AH136" s="456"/>
      <c r="AI136" s="432">
        <f t="shared" si="411"/>
        <v>74.645422188807856</v>
      </c>
      <c r="AJ136" s="181"/>
      <c r="AK136" s="181"/>
      <c r="AL136" s="181"/>
      <c r="AM136" s="181"/>
    </row>
    <row r="137" spans="1:39" ht="12.75" customHeight="1">
      <c r="A137" s="418">
        <v>132</v>
      </c>
      <c r="B137" s="433">
        <v>6</v>
      </c>
      <c r="C137" s="458">
        <v>33</v>
      </c>
      <c r="D137" s="446">
        <f>測定日数!E37</f>
        <v>35</v>
      </c>
      <c r="E137" s="447">
        <f>mm!E37</f>
        <v>383.43949044585992</v>
      </c>
      <c r="F137" s="448">
        <f>pH!E37</f>
        <v>4.82</v>
      </c>
      <c r="G137" s="448">
        <f>EC!E37</f>
        <v>1.1200000000000001</v>
      </c>
      <c r="H137" s="449">
        <f>'SO4'!E37</f>
        <v>10.27</v>
      </c>
      <c r="I137" s="449">
        <f>'NO3'!E37</f>
        <v>14.6</v>
      </c>
      <c r="J137" s="449">
        <f>Cl!E37</f>
        <v>13.48</v>
      </c>
      <c r="K137" s="449">
        <f>H!E37</f>
        <v>15.135612484362072</v>
      </c>
      <c r="L137" s="449">
        <f>'NH4'!E37</f>
        <v>24.34</v>
      </c>
      <c r="M137" s="449">
        <f>Na!E37</f>
        <v>6.96</v>
      </c>
      <c r="N137" s="449">
        <f>K!E37</f>
        <v>0.9</v>
      </c>
      <c r="O137" s="449">
        <f>Mg!E37</f>
        <v>1.03</v>
      </c>
      <c r="P137" s="450">
        <f>Ca!E37</f>
        <v>2</v>
      </c>
      <c r="Q137" s="451">
        <f t="shared" si="400"/>
        <v>0.36594994410663234</v>
      </c>
      <c r="R137" s="447">
        <f t="shared" si="401"/>
        <v>48.61999999999999</v>
      </c>
      <c r="S137" s="452">
        <f t="shared" si="402"/>
        <v>53.395612484362076</v>
      </c>
      <c r="T137" s="452">
        <f t="shared" si="403"/>
        <v>48.985949944106622</v>
      </c>
      <c r="U137" s="452">
        <f t="shared" si="404"/>
        <v>4.6812564940431418</v>
      </c>
      <c r="V137" s="452">
        <f t="shared" si="405"/>
        <v>4.307086584399773</v>
      </c>
      <c r="W137" s="446">
        <f t="shared" si="406"/>
        <v>1.5876966116128095</v>
      </c>
      <c r="X137" s="453">
        <f t="shared" si="407"/>
        <v>383.43949044585992</v>
      </c>
      <c r="Y137" s="454">
        <f t="shared" ref="Y137:AA137" si="414">H137*$E137/1000</f>
        <v>3.9379235668789812</v>
      </c>
      <c r="Z137" s="454">
        <f t="shared" si="414"/>
        <v>5.5982165605095542</v>
      </c>
      <c r="AA137" s="454">
        <f t="shared" si="414"/>
        <v>5.1687643312101921</v>
      </c>
      <c r="AB137" s="454">
        <f t="shared" ref="AB137:AF137" si="415">L137*$E137/1000</f>
        <v>9.3329171974522307</v>
      </c>
      <c r="AC137" s="454">
        <f t="shared" si="415"/>
        <v>2.6687388535031848</v>
      </c>
      <c r="AD137" s="454">
        <f t="shared" si="415"/>
        <v>0.34509554140127391</v>
      </c>
      <c r="AE137" s="454">
        <f t="shared" si="415"/>
        <v>0.3949426751592357</v>
      </c>
      <c r="AF137" s="454">
        <f t="shared" si="415"/>
        <v>0.7668789808917198</v>
      </c>
      <c r="AG137" s="455">
        <f t="shared" si="410"/>
        <v>5.8035915385897887</v>
      </c>
      <c r="AH137" s="456"/>
      <c r="AI137" s="432">
        <f t="shared" si="411"/>
        <v>102.01561248436207</v>
      </c>
      <c r="AJ137" s="181"/>
      <c r="AK137" s="181"/>
      <c r="AL137" s="181"/>
      <c r="AM137" s="181"/>
    </row>
    <row r="138" spans="1:39" ht="12.75" customHeight="1">
      <c r="A138" s="418">
        <v>133</v>
      </c>
      <c r="B138" s="433">
        <v>6</v>
      </c>
      <c r="C138" s="458">
        <v>34</v>
      </c>
      <c r="D138" s="446"/>
      <c r="E138" s="447"/>
      <c r="F138" s="448"/>
      <c r="G138" s="448"/>
      <c r="H138" s="449"/>
      <c r="I138" s="449"/>
      <c r="J138" s="449"/>
      <c r="K138" s="449"/>
      <c r="L138" s="449"/>
      <c r="M138" s="449"/>
      <c r="N138" s="449"/>
      <c r="O138" s="449"/>
      <c r="P138" s="450"/>
      <c r="Q138" s="451"/>
      <c r="R138" s="447"/>
      <c r="S138" s="452"/>
      <c r="T138" s="452"/>
      <c r="U138" s="452"/>
      <c r="V138" s="452"/>
      <c r="W138" s="446"/>
      <c r="X138" s="453"/>
      <c r="Y138" s="454"/>
      <c r="Z138" s="454"/>
      <c r="AA138" s="454"/>
      <c r="AB138" s="454"/>
      <c r="AC138" s="454"/>
      <c r="AD138" s="454"/>
      <c r="AE138" s="454"/>
      <c r="AF138" s="454"/>
      <c r="AG138" s="455"/>
      <c r="AH138" s="456"/>
      <c r="AI138" s="432"/>
      <c r="AJ138" s="181"/>
      <c r="AK138" s="181"/>
      <c r="AL138" s="181"/>
      <c r="AM138" s="181"/>
    </row>
    <row r="139" spans="1:39" ht="12.75" customHeight="1">
      <c r="A139" s="418">
        <v>134</v>
      </c>
      <c r="B139" s="433">
        <v>6</v>
      </c>
      <c r="C139" s="458">
        <v>35</v>
      </c>
      <c r="D139" s="446">
        <f>測定日数!E39</f>
        <v>35</v>
      </c>
      <c r="E139" s="447">
        <f>mm!E39</f>
        <v>311.03985161257361</v>
      </c>
      <c r="F139" s="448">
        <f>pH!E39</f>
        <v>4.82</v>
      </c>
      <c r="G139" s="448">
        <f>EC!E39</f>
        <v>1.54</v>
      </c>
      <c r="H139" s="449">
        <f>'SO4'!E39</f>
        <v>12.8</v>
      </c>
      <c r="I139" s="449">
        <f>'NO3'!E39</f>
        <v>11.3</v>
      </c>
      <c r="J139" s="449">
        <f>Cl!E39</f>
        <v>36</v>
      </c>
      <c r="K139" s="449">
        <f>H!E39</f>
        <v>15.135612484362072</v>
      </c>
      <c r="L139" s="449">
        <f>'NH4'!E39</f>
        <v>12.5</v>
      </c>
      <c r="M139" s="449">
        <f>Na!E39</f>
        <v>31.8</v>
      </c>
      <c r="N139" s="449">
        <f>K!E39</f>
        <v>1.1000000000000001</v>
      </c>
      <c r="O139" s="449">
        <f>Mg!E39</f>
        <v>3.8</v>
      </c>
      <c r="P139" s="450">
        <f>Ca!E39</f>
        <v>3.2</v>
      </c>
      <c r="Q139" s="451">
        <f t="shared" ref="Q139:Q140" si="416">1.24*10^(F139-5.35)</f>
        <v>0.36594994410663234</v>
      </c>
      <c r="R139" s="447">
        <f t="shared" ref="R139:R140" si="417">SUM(H139:J139)+H139</f>
        <v>72.900000000000006</v>
      </c>
      <c r="S139" s="452">
        <f t="shared" ref="S139:S140" si="418">SUM(K139:P139)+O139+P139</f>
        <v>74.535612484362076</v>
      </c>
      <c r="T139" s="452">
        <f t="shared" ref="T139:T140" si="419">SUM(H139:J139,Q139)+H139</f>
        <v>73.265949944106637</v>
      </c>
      <c r="U139" s="452">
        <f t="shared" ref="U139:U140" si="420">(S139-R139)/(R139+S139)*100</f>
        <v>1.1093740900188231</v>
      </c>
      <c r="V139" s="452">
        <f t="shared" ref="V139:V140" si="421">(S139-T139)/(S139+T139)*100</f>
        <v>0.85903187990310681</v>
      </c>
      <c r="W139" s="446">
        <f t="shared" ref="W139:W140" si="422">100*((349.7*10^(2-F139)+(80*2*H139+71.5*I139+76.3*J139+73.5*L139+50.1*M139+73.5*N139+59.8*2*P139+53.3*2*O139)/10000)-G139)/((349.7*10^(2-F139)+(80*2*H139+71.5*I139+76.3*J139+73.5*L139+50.1*M139+73.5*N139+59.8*2*P139+53.3*2*O139)/10000)+G139)</f>
        <v>-3.7866852269058504</v>
      </c>
      <c r="X139" s="453">
        <f t="shared" ref="X139:X140" si="423">E139</f>
        <v>311.03985161257361</v>
      </c>
      <c r="Y139" s="454">
        <f t="shared" ref="Y139:AA139" si="424">H139*$E139/1000</f>
        <v>3.9813101006409424</v>
      </c>
      <c r="Z139" s="454">
        <f t="shared" si="424"/>
        <v>3.5147503232220818</v>
      </c>
      <c r="AA139" s="454">
        <f t="shared" si="424"/>
        <v>11.19743465805265</v>
      </c>
      <c r="AB139" s="454">
        <f t="shared" ref="AB139:AF139" si="425">L139*$E139/1000</f>
        <v>3.8879981451571703</v>
      </c>
      <c r="AC139" s="454">
        <f t="shared" si="425"/>
        <v>9.8910672812798399</v>
      </c>
      <c r="AD139" s="454">
        <f t="shared" si="425"/>
        <v>0.34214383677383103</v>
      </c>
      <c r="AE139" s="454">
        <f t="shared" si="425"/>
        <v>1.1819514361277796</v>
      </c>
      <c r="AF139" s="454">
        <f t="shared" si="425"/>
        <v>0.99532752516023559</v>
      </c>
      <c r="AG139" s="455">
        <f t="shared" ref="AG139:AG140" si="426">K139*$E139/1000</f>
        <v>4.7077786612013961</v>
      </c>
      <c r="AH139" s="456"/>
      <c r="AI139" s="432">
        <f t="shared" ref="AI139:AI140" si="427">R139+S139</f>
        <v>147.43561248436208</v>
      </c>
      <c r="AJ139" s="181"/>
      <c r="AK139" s="181"/>
      <c r="AL139" s="181"/>
      <c r="AM139" s="181"/>
    </row>
    <row r="140" spans="1:39" ht="12.75" customHeight="1">
      <c r="A140" s="418">
        <v>134.5</v>
      </c>
      <c r="B140" s="433">
        <v>6</v>
      </c>
      <c r="C140" s="458">
        <v>36</v>
      </c>
      <c r="D140" s="446">
        <f>測定日数!E40</f>
        <v>35</v>
      </c>
      <c r="E140" s="447">
        <f>mm!E40</f>
        <v>290.86329425170169</v>
      </c>
      <c r="F140" s="448">
        <f>pH!E40</f>
        <v>4.6824224256927938</v>
      </c>
      <c r="G140" s="448">
        <f>EC!E40</f>
        <v>1.3400137457044674</v>
      </c>
      <c r="H140" s="449">
        <f>'SO4'!E40</f>
        <v>15.922953967623929</v>
      </c>
      <c r="I140" s="449">
        <f>'NO3'!E40</f>
        <v>12.610519898015742</v>
      </c>
      <c r="J140" s="449">
        <f>Cl!E40</f>
        <v>6.7860219737670011</v>
      </c>
      <c r="K140" s="449">
        <f>H!E40</f>
        <v>20.776748097031536</v>
      </c>
      <c r="L140" s="449">
        <f>'NH4'!E40</f>
        <v>12.255059182894234</v>
      </c>
      <c r="M140" s="449">
        <f>Na!E40</f>
        <v>3.1912445838936203</v>
      </c>
      <c r="N140" s="449">
        <f>K!E40</f>
        <v>0.61679893831131738</v>
      </c>
      <c r="O140" s="449">
        <f>Mg!E40</f>
        <v>1.7489004850593242</v>
      </c>
      <c r="P140" s="450">
        <f>Ca!E40</f>
        <v>3.1358031039240388</v>
      </c>
      <c r="Q140" s="451">
        <f t="shared" si="416"/>
        <v>0.26659015726639684</v>
      </c>
      <c r="R140" s="447">
        <f t="shared" si="417"/>
        <v>51.242449807030596</v>
      </c>
      <c r="S140" s="452">
        <f t="shared" si="418"/>
        <v>46.609257980097439</v>
      </c>
      <c r="T140" s="452">
        <f t="shared" si="419"/>
        <v>51.509039964297003</v>
      </c>
      <c r="U140" s="452">
        <f t="shared" si="420"/>
        <v>-4.7349115633346495</v>
      </c>
      <c r="V140" s="452">
        <f t="shared" si="421"/>
        <v>-4.9937494706403953</v>
      </c>
      <c r="W140" s="446">
        <f t="shared" si="422"/>
        <v>-1.901014630250218</v>
      </c>
      <c r="X140" s="453">
        <f t="shared" si="423"/>
        <v>290.86329425170169</v>
      </c>
      <c r="Y140" s="454">
        <f t="shared" ref="Y140:AA140" si="428">H140*$E140/1000</f>
        <v>4.6314028452412996</v>
      </c>
      <c r="Z140" s="454">
        <f t="shared" si="428"/>
        <v>3.6679373597634917</v>
      </c>
      <c r="AA140" s="454">
        <f t="shared" si="428"/>
        <v>1.9738047061543047</v>
      </c>
      <c r="AB140" s="454">
        <f t="shared" ref="AB140:AF140" si="429">L140*$E140/1000</f>
        <v>3.5645468851861848</v>
      </c>
      <c r="AC140" s="454">
        <f t="shared" si="429"/>
        <v>0.92821591243419932</v>
      </c>
      <c r="AD140" s="454">
        <f t="shared" si="429"/>
        <v>0.17940417108818191</v>
      </c>
      <c r="AE140" s="454">
        <f t="shared" si="429"/>
        <v>0.50869095640275397</v>
      </c>
      <c r="AF140" s="454">
        <f t="shared" si="429"/>
        <v>0.91209002093205716</v>
      </c>
      <c r="AG140" s="455">
        <f t="shared" si="426"/>
        <v>6.0431933953403671</v>
      </c>
      <c r="AH140" s="456"/>
      <c r="AI140" s="432">
        <f t="shared" si="427"/>
        <v>97.851707787128035</v>
      </c>
      <c r="AJ140" s="181"/>
      <c r="AK140" s="181"/>
      <c r="AL140" s="181"/>
      <c r="AM140" s="181"/>
    </row>
    <row r="141" spans="1:39" ht="12.75" customHeight="1">
      <c r="A141" s="418">
        <v>135</v>
      </c>
      <c r="B141" s="433">
        <v>6</v>
      </c>
      <c r="C141" s="458">
        <v>37</v>
      </c>
      <c r="D141" s="446"/>
      <c r="E141" s="447"/>
      <c r="F141" s="448"/>
      <c r="G141" s="448"/>
      <c r="H141" s="449"/>
      <c r="I141" s="449"/>
      <c r="J141" s="449"/>
      <c r="K141" s="449"/>
      <c r="L141" s="449"/>
      <c r="M141" s="449"/>
      <c r="N141" s="449"/>
      <c r="O141" s="449"/>
      <c r="P141" s="450"/>
      <c r="Q141" s="451"/>
      <c r="R141" s="447"/>
      <c r="S141" s="452"/>
      <c r="T141" s="452"/>
      <c r="U141" s="452"/>
      <c r="V141" s="452"/>
      <c r="W141" s="446"/>
      <c r="X141" s="453"/>
      <c r="Y141" s="454"/>
      <c r="Z141" s="454"/>
      <c r="AA141" s="454"/>
      <c r="AB141" s="454"/>
      <c r="AC141" s="454"/>
      <c r="AD141" s="454"/>
      <c r="AE141" s="454"/>
      <c r="AF141" s="454"/>
      <c r="AG141" s="455"/>
      <c r="AH141" s="456"/>
      <c r="AI141" s="432"/>
      <c r="AJ141" s="181"/>
      <c r="AK141" s="181"/>
      <c r="AL141" s="181"/>
      <c r="AM141" s="181"/>
    </row>
    <row r="142" spans="1:39" ht="12.75" customHeight="1">
      <c r="A142" s="418">
        <v>136</v>
      </c>
      <c r="B142" s="433">
        <v>6</v>
      </c>
      <c r="C142" s="458">
        <v>38</v>
      </c>
      <c r="D142" s="446">
        <f>測定日数!E42</f>
        <v>35</v>
      </c>
      <c r="E142" s="447">
        <f>mm!E42</f>
        <v>431.9541693189052</v>
      </c>
      <c r="F142" s="448">
        <f>pH!E42</f>
        <v>4.9308075647500695</v>
      </c>
      <c r="G142" s="448">
        <f>EC!E42</f>
        <v>0.76738199970527565</v>
      </c>
      <c r="H142" s="449">
        <f>'SO4'!E42</f>
        <v>5.9651744393715997</v>
      </c>
      <c r="I142" s="449">
        <f>'NO3'!E42</f>
        <v>5.7859184706654112</v>
      </c>
      <c r="J142" s="449">
        <f>Cl!E42</f>
        <v>6.3603133670644123</v>
      </c>
      <c r="K142" s="449">
        <f>H!E42</f>
        <v>11.727148786899443</v>
      </c>
      <c r="L142" s="449">
        <f>'NH4'!E42</f>
        <v>1.5976629202028698</v>
      </c>
      <c r="M142" s="449">
        <f>Na!E42</f>
        <v>4.9794653955073755</v>
      </c>
      <c r="N142" s="449">
        <f>K!E42</f>
        <v>1.7410275660581231</v>
      </c>
      <c r="O142" s="449">
        <f>Mg!E42</f>
        <v>0.59427484754564497</v>
      </c>
      <c r="P142" s="450">
        <f>Ca!E42</f>
        <v>1.0148800542151772</v>
      </c>
      <c r="Q142" s="451">
        <f t="shared" ref="Q142:Q143" si="430">1.24*10^(F142-5.35)</f>
        <v>0.47231229374863087</v>
      </c>
      <c r="R142" s="447">
        <f t="shared" ref="R142:R143" si="431">SUM(H142:J142)+H142</f>
        <v>24.076580716473025</v>
      </c>
      <c r="S142" s="452">
        <f t="shared" ref="S142:S143" si="432">SUM(K142:P142)+O142+P142</f>
        <v>23.263614472189452</v>
      </c>
      <c r="T142" s="452">
        <f t="shared" ref="T142:T143" si="433">SUM(H142:J142,Q142)+H142</f>
        <v>24.548893010221654</v>
      </c>
      <c r="U142" s="452">
        <f t="shared" ref="U142:U143" si="434">(S142-R142)/(R142+S142)*100</f>
        <v>-1.7172853661538554</v>
      </c>
      <c r="V142" s="452">
        <f t="shared" ref="V142:V143" si="435">(S142-T142)/(S142+T142)*100</f>
        <v>-2.6881638418671518</v>
      </c>
      <c r="W142" s="446">
        <f t="shared" ref="W142:W143" si="436">100*((349.7*10^(2-F142)+(80*2*H142+71.5*I142+76.3*J142+73.5*L142+50.1*M142+73.5*N142+59.8*2*P142+53.3*2*O142)/10000)-G142)/((349.7*10^(2-F142)+(80*2*H142+71.5*I142+76.3*J142+73.5*L142+50.1*M142+73.5*N142+59.8*2*P142+53.3*2*O142)/10000)+G142)</f>
        <v>-7.2675599206579964</v>
      </c>
      <c r="X142" s="453">
        <f t="shared" ref="X142:X143" si="437">E142</f>
        <v>431.9541693189052</v>
      </c>
      <c r="Y142" s="454">
        <f t="shared" ref="Y142:AA142" si="438">H142*$E142/1000</f>
        <v>2.5766819698011254</v>
      </c>
      <c r="Z142" s="454">
        <f t="shared" si="438"/>
        <v>2.4992516067431878</v>
      </c>
      <c r="AA142" s="454">
        <f t="shared" si="438"/>
        <v>2.7473638770782371</v>
      </c>
      <c r="AB142" s="454">
        <f t="shared" ref="AB142:AF142" si="439">L142*$E142/1000</f>
        <v>0.69011715954784703</v>
      </c>
      <c r="AC142" s="454">
        <f t="shared" si="439"/>
        <v>2.1509008385686221</v>
      </c>
      <c r="AD142" s="454">
        <f t="shared" si="439"/>
        <v>0.75204411605795185</v>
      </c>
      <c r="AE142" s="454">
        <f t="shared" si="439"/>
        <v>0.25669949811869808</v>
      </c>
      <c r="AF142" s="454">
        <f t="shared" si="439"/>
        <v>0.43838167077684237</v>
      </c>
      <c r="AG142" s="455">
        <f t="shared" ref="AG142:AG143" si="440">K142*$E142/1000</f>
        <v>5.0655908127243556</v>
      </c>
      <c r="AH142" s="456"/>
      <c r="AI142" s="432">
        <f t="shared" ref="AI142:AI143" si="441">R142+S142</f>
        <v>47.340195188662477</v>
      </c>
      <c r="AJ142" s="181"/>
      <c r="AK142" s="181"/>
      <c r="AL142" s="181"/>
      <c r="AM142" s="181"/>
    </row>
    <row r="143" spans="1:39" ht="12.75" customHeight="1">
      <c r="A143" s="418">
        <v>137</v>
      </c>
      <c r="B143" s="433">
        <v>6</v>
      </c>
      <c r="C143" s="458">
        <v>39</v>
      </c>
      <c r="D143" s="446">
        <f>測定日数!E43</f>
        <v>40</v>
      </c>
      <c r="E143" s="447">
        <f>mm!E43</f>
        <v>507.8</v>
      </c>
      <c r="F143" s="448">
        <f>pH!E43</f>
        <v>4.8600000000000003</v>
      </c>
      <c r="G143" s="448">
        <f>EC!E43</f>
        <v>0.93</v>
      </c>
      <c r="H143" s="449">
        <f>'SO4'!E43</f>
        <v>9.09</v>
      </c>
      <c r="I143" s="449">
        <f>'NO3'!E43</f>
        <v>7.49</v>
      </c>
      <c r="J143" s="449">
        <f>Cl!E43</f>
        <v>15.6</v>
      </c>
      <c r="K143" s="449">
        <f>H!E43</f>
        <v>13.803842646028839</v>
      </c>
      <c r="L143" s="449">
        <f>'NH4'!E43</f>
        <v>8.7899999999999991</v>
      </c>
      <c r="M143" s="449">
        <f>Na!E43</f>
        <v>11.63</v>
      </c>
      <c r="N143" s="449">
        <f>K!E43</f>
        <v>0.82</v>
      </c>
      <c r="O143" s="449">
        <f>Mg!E43</f>
        <v>0.98</v>
      </c>
      <c r="P143" s="450">
        <f>Ca!E43</f>
        <v>0.54</v>
      </c>
      <c r="Q143" s="451">
        <f t="shared" si="430"/>
        <v>0.40125613459273951</v>
      </c>
      <c r="R143" s="447">
        <f t="shared" si="431"/>
        <v>41.269999999999996</v>
      </c>
      <c r="S143" s="452">
        <f t="shared" si="432"/>
        <v>38.083842646028835</v>
      </c>
      <c r="T143" s="452">
        <f t="shared" si="433"/>
        <v>41.671256134592738</v>
      </c>
      <c r="U143" s="452">
        <f t="shared" si="434"/>
        <v>-4.0151267383276608</v>
      </c>
      <c r="V143" s="452">
        <f t="shared" si="435"/>
        <v>-4.4980365436341891</v>
      </c>
      <c r="W143" s="446">
        <f t="shared" si="436"/>
        <v>0.88177266081182404</v>
      </c>
      <c r="X143" s="453">
        <f t="shared" si="437"/>
        <v>507.8</v>
      </c>
      <c r="Y143" s="454">
        <f t="shared" ref="Y143:AA143" si="442">H143*$E143/1000</f>
        <v>4.6159020000000002</v>
      </c>
      <c r="Z143" s="454">
        <f t="shared" si="442"/>
        <v>3.8034219999999999</v>
      </c>
      <c r="AA143" s="454">
        <f t="shared" si="442"/>
        <v>7.9216800000000003</v>
      </c>
      <c r="AB143" s="454">
        <f t="shared" ref="AB143:AF143" si="443">L143*$E143/1000</f>
        <v>4.4635619999999996</v>
      </c>
      <c r="AC143" s="454">
        <f t="shared" si="443"/>
        <v>5.9057140000000006</v>
      </c>
      <c r="AD143" s="454">
        <f t="shared" si="443"/>
        <v>0.41639599999999993</v>
      </c>
      <c r="AE143" s="454">
        <f t="shared" si="443"/>
        <v>0.49764400000000003</v>
      </c>
      <c r="AF143" s="454">
        <f t="shared" si="443"/>
        <v>0.27421200000000007</v>
      </c>
      <c r="AG143" s="455">
        <f t="shared" si="440"/>
        <v>7.0095912956534452</v>
      </c>
      <c r="AH143" s="456"/>
      <c r="AI143" s="432">
        <f t="shared" si="441"/>
        <v>79.353842646028824</v>
      </c>
      <c r="AJ143" s="181"/>
      <c r="AK143" s="181"/>
      <c r="AL143" s="181"/>
      <c r="AM143" s="181"/>
    </row>
    <row r="144" spans="1:39" ht="12.75" customHeight="1">
      <c r="A144" s="418">
        <v>138</v>
      </c>
      <c r="B144" s="433">
        <v>6</v>
      </c>
      <c r="C144" s="458">
        <v>40</v>
      </c>
      <c r="D144" s="446"/>
      <c r="E144" s="447"/>
      <c r="F144" s="448"/>
      <c r="G144" s="448"/>
      <c r="H144" s="449"/>
      <c r="I144" s="449"/>
      <c r="J144" s="449"/>
      <c r="K144" s="449"/>
      <c r="L144" s="449"/>
      <c r="M144" s="449"/>
      <c r="N144" s="449"/>
      <c r="O144" s="449"/>
      <c r="P144" s="450"/>
      <c r="Q144" s="451"/>
      <c r="R144" s="447"/>
      <c r="S144" s="452"/>
      <c r="T144" s="452"/>
      <c r="U144" s="452"/>
      <c r="V144" s="452"/>
      <c r="W144" s="446"/>
      <c r="X144" s="453"/>
      <c r="Y144" s="454"/>
      <c r="Z144" s="454"/>
      <c r="AA144" s="454"/>
      <c r="AB144" s="454"/>
      <c r="AC144" s="454"/>
      <c r="AD144" s="454"/>
      <c r="AE144" s="454"/>
      <c r="AF144" s="454"/>
      <c r="AG144" s="455"/>
      <c r="AH144" s="456"/>
      <c r="AI144" s="432"/>
      <c r="AJ144" s="181"/>
      <c r="AK144" s="181"/>
      <c r="AL144" s="181"/>
      <c r="AM144" s="181"/>
    </row>
    <row r="145" spans="1:39" ht="12.75" customHeight="1">
      <c r="A145" s="418">
        <v>139</v>
      </c>
      <c r="B145" s="433">
        <v>6</v>
      </c>
      <c r="C145" s="458">
        <v>41</v>
      </c>
      <c r="D145" s="446"/>
      <c r="E145" s="447"/>
      <c r="F145" s="448"/>
      <c r="G145" s="448"/>
      <c r="H145" s="449"/>
      <c r="I145" s="449"/>
      <c r="J145" s="449"/>
      <c r="K145" s="449"/>
      <c r="L145" s="449"/>
      <c r="M145" s="449"/>
      <c r="N145" s="449"/>
      <c r="O145" s="449"/>
      <c r="P145" s="450"/>
      <c r="Q145" s="451"/>
      <c r="R145" s="447"/>
      <c r="S145" s="452"/>
      <c r="T145" s="452"/>
      <c r="U145" s="452"/>
      <c r="V145" s="452"/>
      <c r="W145" s="446"/>
      <c r="X145" s="453"/>
      <c r="Y145" s="454"/>
      <c r="Z145" s="454"/>
      <c r="AA145" s="454"/>
      <c r="AB145" s="454"/>
      <c r="AC145" s="454"/>
      <c r="AD145" s="454"/>
      <c r="AE145" s="454"/>
      <c r="AF145" s="454"/>
      <c r="AG145" s="455"/>
      <c r="AH145" s="456"/>
      <c r="AI145" s="432"/>
      <c r="AJ145" s="181"/>
      <c r="AK145" s="181"/>
      <c r="AL145" s="181"/>
      <c r="AM145" s="181"/>
    </row>
    <row r="146" spans="1:39" ht="12.75" customHeight="1">
      <c r="A146" s="418">
        <v>140</v>
      </c>
      <c r="B146" s="433">
        <v>6</v>
      </c>
      <c r="C146" s="458">
        <v>42</v>
      </c>
      <c r="D146" s="446">
        <f>測定日数!E46</f>
        <v>35</v>
      </c>
      <c r="E146" s="447">
        <f>mm!E46</f>
        <v>579.68152866242031</v>
      </c>
      <c r="F146" s="448">
        <f>pH!E46</f>
        <v>4.7395561274793367</v>
      </c>
      <c r="G146" s="448">
        <f>EC!E46</f>
        <v>1.0046222393143611</v>
      </c>
      <c r="H146" s="449">
        <f>'SO4'!E46</f>
        <v>9.8109130175598835</v>
      </c>
      <c r="I146" s="449">
        <f>'NO3'!E46</f>
        <v>8.0030374268690796</v>
      </c>
      <c r="J146" s="449">
        <f>Cl!E46</f>
        <v>5.2776141821901632</v>
      </c>
      <c r="K146" s="449">
        <f>H!E46</f>
        <v>18.215616423539107</v>
      </c>
      <c r="L146" s="449">
        <f>'NH4'!E46</f>
        <v>12.817475711216105</v>
      </c>
      <c r="M146" s="449">
        <f>Na!E46</f>
        <v>8.3710009551267657</v>
      </c>
      <c r="N146" s="449">
        <f>K!E46</f>
        <v>1.6850922296276709</v>
      </c>
      <c r="O146" s="449">
        <f>Mg!E46</f>
        <v>6.6863837562436843E-2</v>
      </c>
      <c r="P146" s="450">
        <f>Ca!E46</f>
        <v>0.31822896374024834</v>
      </c>
      <c r="Q146" s="451">
        <f t="shared" ref="Q146:Q150" si="444">1.24*10^(F146-5.35)</f>
        <v>0.30407296760566077</v>
      </c>
      <c r="R146" s="447">
        <f t="shared" ref="R146:R150" si="445">SUM(H146:J146)+H146</f>
        <v>32.902477644179008</v>
      </c>
      <c r="S146" s="452">
        <f t="shared" ref="S146:S150" si="446">SUM(K146:P146)+O146+P146</f>
        <v>41.859370922115012</v>
      </c>
      <c r="T146" s="452">
        <f t="shared" ref="T146:T150" si="447">SUM(H146:J146,Q146)+H146</f>
        <v>33.206550611784664</v>
      </c>
      <c r="U146" s="452">
        <f t="shared" ref="U146:U150" si="448">(S146-R146)/(R146+S146)*100</f>
        <v>11.980566893010417</v>
      </c>
      <c r="V146" s="452">
        <f t="shared" ref="V146:V150" si="449">(S146-T146)/(S146+T146)*100</f>
        <v>11.526962080153435</v>
      </c>
      <c r="W146" s="446">
        <f t="shared" ref="W146:W150" si="450">100*((349.7*10^(2-F146)+(80*2*H146+71.5*I146+76.3*J146+73.5*L146+50.1*M146+73.5*N146+59.8*2*P146+53.3*2*O146)/10000)-G146)/((349.7*10^(2-F146)+(80*2*H146+71.5*I146+76.3*J146+73.5*L146+50.1*M146+73.5*N146+59.8*2*P146+53.3*2*O146)/10000)+G146)</f>
        <v>1.9468557231680157</v>
      </c>
      <c r="X146" s="453">
        <f t="shared" ref="X146:X150" si="451">E146</f>
        <v>579.68152866242031</v>
      </c>
      <c r="Y146" s="454">
        <f t="shared" ref="Y146:AA146" si="452">H146*$E146/1000</f>
        <v>5.6872050555931519</v>
      </c>
      <c r="Z146" s="454">
        <f t="shared" si="452"/>
        <v>4.639212969550031</v>
      </c>
      <c r="AA146" s="454">
        <f t="shared" si="452"/>
        <v>3.0593354568224633</v>
      </c>
      <c r="AB146" s="454">
        <f t="shared" ref="AB146:AF146" si="453">L146*$E146/1000</f>
        <v>7.4300539138711947</v>
      </c>
      <c r="AC146" s="454">
        <f t="shared" si="453"/>
        <v>4.8525146301024646</v>
      </c>
      <c r="AD146" s="454">
        <f t="shared" si="453"/>
        <v>0.97681683960773447</v>
      </c>
      <c r="AE146" s="454">
        <f t="shared" si="453"/>
        <v>3.8759731570429147E-2</v>
      </c>
      <c r="AF146" s="454">
        <f t="shared" si="453"/>
        <v>0.18447145216560509</v>
      </c>
      <c r="AG146" s="455">
        <f t="shared" ref="AG146:AG150" si="454">K146*$E146/1000</f>
        <v>10.559256373925438</v>
      </c>
      <c r="AH146" s="456"/>
      <c r="AI146" s="432">
        <f t="shared" ref="AI146:AI150" si="455">R146+S146</f>
        <v>74.76184856629402</v>
      </c>
      <c r="AJ146" s="181"/>
      <c r="AK146" s="181"/>
      <c r="AL146" s="181"/>
      <c r="AM146" s="181"/>
    </row>
    <row r="147" spans="1:39" ht="12.75" customHeight="1">
      <c r="A147" s="418">
        <v>141</v>
      </c>
      <c r="B147" s="433">
        <v>6</v>
      </c>
      <c r="C147" s="458">
        <v>43</v>
      </c>
      <c r="D147" s="446">
        <f>測定日数!E47</f>
        <v>35</v>
      </c>
      <c r="E147" s="447">
        <f>mm!E47</f>
        <v>689</v>
      </c>
      <c r="F147" s="448">
        <f>pH!E47</f>
        <v>4.92</v>
      </c>
      <c r="G147" s="448">
        <f>EC!E47</f>
        <v>0.78</v>
      </c>
      <c r="H147" s="449">
        <f>'SO4'!E47</f>
        <v>7.6</v>
      </c>
      <c r="I147" s="449">
        <f>'NO3'!E47</f>
        <v>7.54</v>
      </c>
      <c r="J147" s="449">
        <f>Cl!E47</f>
        <v>8.9700000000000006</v>
      </c>
      <c r="K147" s="449">
        <f>H!E47</f>
        <v>12.022644346174133</v>
      </c>
      <c r="L147" s="449">
        <f>'NH4'!E47</f>
        <v>11.83</v>
      </c>
      <c r="M147" s="449">
        <f>Na!E47</f>
        <v>8.52</v>
      </c>
      <c r="N147" s="449">
        <f>K!E47</f>
        <v>1.65</v>
      </c>
      <c r="O147" s="449">
        <f>Mg!E47</f>
        <v>7.0000000000000007E-2</v>
      </c>
      <c r="P147" s="450">
        <f>Ca!E47</f>
        <v>0.98</v>
      </c>
      <c r="Q147" s="451">
        <f t="shared" si="444"/>
        <v>0.46070368408049417</v>
      </c>
      <c r="R147" s="447">
        <f t="shared" si="445"/>
        <v>31.71</v>
      </c>
      <c r="S147" s="452">
        <f t="shared" si="446"/>
        <v>36.12264434617412</v>
      </c>
      <c r="T147" s="452">
        <f t="shared" si="447"/>
        <v>32.170703684080493</v>
      </c>
      <c r="U147" s="452">
        <f t="shared" si="448"/>
        <v>6.5051928738835905</v>
      </c>
      <c r="V147" s="452">
        <f t="shared" si="449"/>
        <v>5.7867138983182942</v>
      </c>
      <c r="W147" s="446">
        <f t="shared" si="450"/>
        <v>2.4154779460275217</v>
      </c>
      <c r="X147" s="453">
        <f t="shared" si="451"/>
        <v>689</v>
      </c>
      <c r="Y147" s="454">
        <f t="shared" ref="Y147:AA147" si="456">H147*$E147/1000</f>
        <v>5.2363999999999997</v>
      </c>
      <c r="Z147" s="454">
        <f t="shared" si="456"/>
        <v>5.1950600000000007</v>
      </c>
      <c r="AA147" s="454">
        <f t="shared" si="456"/>
        <v>6.1803300000000005</v>
      </c>
      <c r="AB147" s="454">
        <f t="shared" ref="AB147:AF147" si="457">L147*$E147/1000</f>
        <v>8.1508699999999994</v>
      </c>
      <c r="AC147" s="454">
        <f t="shared" si="457"/>
        <v>5.8702800000000002</v>
      </c>
      <c r="AD147" s="454">
        <f t="shared" si="457"/>
        <v>1.1368499999999999</v>
      </c>
      <c r="AE147" s="454">
        <f t="shared" si="457"/>
        <v>4.8230000000000002E-2</v>
      </c>
      <c r="AF147" s="454">
        <f t="shared" si="457"/>
        <v>0.67522000000000004</v>
      </c>
      <c r="AG147" s="455">
        <f t="shared" si="454"/>
        <v>8.2836019545139763</v>
      </c>
      <c r="AH147" s="456"/>
      <c r="AI147" s="432">
        <f t="shared" si="455"/>
        <v>67.832644346174121</v>
      </c>
      <c r="AJ147" s="181"/>
      <c r="AK147" s="181"/>
      <c r="AL147" s="181"/>
      <c r="AM147" s="181"/>
    </row>
    <row r="148" spans="1:39" ht="12.75" customHeight="1">
      <c r="A148" s="418">
        <v>142</v>
      </c>
      <c r="B148" s="433">
        <v>6</v>
      </c>
      <c r="C148" s="458">
        <v>44</v>
      </c>
      <c r="D148" s="446">
        <f>測定日数!E48</f>
        <v>35</v>
      </c>
      <c r="E148" s="447">
        <f>mm!E48</f>
        <v>722.54777070063699</v>
      </c>
      <c r="F148" s="448">
        <f>pH!E48</f>
        <v>4.8600000000000003</v>
      </c>
      <c r="G148" s="448">
        <f>EC!E48</f>
        <v>0.95</v>
      </c>
      <c r="H148" s="449">
        <f>'SO4'!E48</f>
        <v>8.9</v>
      </c>
      <c r="I148" s="449">
        <f>'NO3'!E48</f>
        <v>8.1</v>
      </c>
      <c r="J148" s="449">
        <f>Cl!E48</f>
        <v>11.3</v>
      </c>
      <c r="K148" s="449">
        <f>H!E48</f>
        <v>13.803842646028839</v>
      </c>
      <c r="L148" s="449">
        <f>'NH4'!E48</f>
        <v>15.2</v>
      </c>
      <c r="M148" s="449">
        <f>Na!E48</f>
        <v>10.1</v>
      </c>
      <c r="N148" s="449">
        <f>K!E48</f>
        <v>1.84</v>
      </c>
      <c r="O148" s="449">
        <f>Mg!E48</f>
        <v>0.97</v>
      </c>
      <c r="P148" s="450">
        <f>Ca!E48</f>
        <v>1.27</v>
      </c>
      <c r="Q148" s="451">
        <f t="shared" si="444"/>
        <v>0.40125613459273951</v>
      </c>
      <c r="R148" s="447">
        <f t="shared" si="445"/>
        <v>37.200000000000003</v>
      </c>
      <c r="S148" s="452">
        <f t="shared" si="446"/>
        <v>45.423842646028845</v>
      </c>
      <c r="T148" s="452">
        <f t="shared" si="447"/>
        <v>37.601256134592738</v>
      </c>
      <c r="U148" s="452">
        <f t="shared" si="448"/>
        <v>9.953352909596374</v>
      </c>
      <c r="V148" s="452">
        <f t="shared" si="449"/>
        <v>9.4219538745817566</v>
      </c>
      <c r="W148" s="446">
        <f t="shared" si="450"/>
        <v>1.0740637428274027</v>
      </c>
      <c r="X148" s="453">
        <f t="shared" si="451"/>
        <v>722.54777070063699</v>
      </c>
      <c r="Y148" s="454">
        <f t="shared" ref="Y148:AA148" si="458">H148*$E148/1000</f>
        <v>6.4306751592356699</v>
      </c>
      <c r="Z148" s="454">
        <f t="shared" si="458"/>
        <v>5.8526369426751588</v>
      </c>
      <c r="AA148" s="454">
        <f t="shared" si="458"/>
        <v>8.1647898089171989</v>
      </c>
      <c r="AB148" s="454">
        <f t="shared" ref="AB148:AF148" si="459">L148*$E148/1000</f>
        <v>10.982726114649681</v>
      </c>
      <c r="AC148" s="454">
        <f t="shared" si="459"/>
        <v>7.297732484076433</v>
      </c>
      <c r="AD148" s="454">
        <f t="shared" si="459"/>
        <v>1.3294878980891722</v>
      </c>
      <c r="AE148" s="454">
        <f t="shared" si="459"/>
        <v>0.70087133757961784</v>
      </c>
      <c r="AF148" s="454">
        <f t="shared" si="459"/>
        <v>0.91763566878980896</v>
      </c>
      <c r="AG148" s="455">
        <f t="shared" si="454"/>
        <v>9.9739357309905188</v>
      </c>
      <c r="AH148" s="456"/>
      <c r="AI148" s="432">
        <f t="shared" si="455"/>
        <v>82.623842646028848</v>
      </c>
      <c r="AJ148" s="181"/>
      <c r="AK148" s="181"/>
      <c r="AL148" s="181"/>
      <c r="AM148" s="181"/>
    </row>
    <row r="149" spans="1:39" ht="12.75" customHeight="1">
      <c r="A149" s="418">
        <v>143</v>
      </c>
      <c r="B149" s="433">
        <v>6</v>
      </c>
      <c r="C149" s="458">
        <v>45</v>
      </c>
      <c r="D149" s="446">
        <f>測定日数!E49</f>
        <v>35</v>
      </c>
      <c r="E149" s="447">
        <f>mm!E49</f>
        <v>582.74671428571423</v>
      </c>
      <c r="F149" s="448">
        <f>pH!E49</f>
        <v>4.8490739660731954</v>
      </c>
      <c r="G149" s="448">
        <f>EC!E49</f>
        <v>0.91635088327897785</v>
      </c>
      <c r="H149" s="449">
        <f>'SO4'!E49</f>
        <v>7.8261269914841494</v>
      </c>
      <c r="I149" s="449">
        <f>'NO3'!E49</f>
        <v>6.8101118083936454</v>
      </c>
      <c r="J149" s="449">
        <f>Cl!E49</f>
        <v>9.6965007376508972</v>
      </c>
      <c r="K149" s="449">
        <f>H!E49</f>
        <v>14.155526721521953</v>
      </c>
      <c r="L149" s="449">
        <f>'NH4'!E49</f>
        <v>11.656780548908365</v>
      </c>
      <c r="M149" s="449">
        <f>Na!E49</f>
        <v>7.5931755069370652</v>
      </c>
      <c r="N149" s="449">
        <f>K!E49</f>
        <v>0.65871435423694469</v>
      </c>
      <c r="O149" s="449">
        <f>Mg!E49</f>
        <v>0.53801782855606528</v>
      </c>
      <c r="P149" s="450">
        <f>Ca!E49</f>
        <v>0.31423103813541148</v>
      </c>
      <c r="Q149" s="451">
        <f t="shared" si="444"/>
        <v>0.39128720899171365</v>
      </c>
      <c r="R149" s="447">
        <f t="shared" si="445"/>
        <v>32.15886652901284</v>
      </c>
      <c r="S149" s="452">
        <f t="shared" si="446"/>
        <v>35.768694864987275</v>
      </c>
      <c r="T149" s="452">
        <f t="shared" si="447"/>
        <v>32.550153738004553</v>
      </c>
      <c r="U149" s="452">
        <f t="shared" si="448"/>
        <v>5.3142321936693016</v>
      </c>
      <c r="V149" s="452">
        <f t="shared" si="449"/>
        <v>4.7110587967985369</v>
      </c>
      <c r="W149" s="446">
        <f t="shared" si="450"/>
        <v>-1.9686723694093162</v>
      </c>
      <c r="X149" s="453">
        <f t="shared" si="451"/>
        <v>582.74671428571423</v>
      </c>
      <c r="Y149" s="454">
        <f t="shared" ref="Y149:AA149" si="460">H149*$E149/1000</f>
        <v>4.5606497898701299</v>
      </c>
      <c r="Z149" s="454">
        <f t="shared" si="460"/>
        <v>3.96857028025974</v>
      </c>
      <c r="AA149" s="454">
        <f t="shared" si="460"/>
        <v>5.6506039449350647</v>
      </c>
      <c r="AB149" s="454">
        <f t="shared" ref="AB149:AF149" si="461">L149*$E149/1000</f>
        <v>6.7929505640259737</v>
      </c>
      <c r="AC149" s="454">
        <f t="shared" si="461"/>
        <v>4.4248980776623377</v>
      </c>
      <c r="AD149" s="454">
        <f t="shared" si="461"/>
        <v>0.38386362558441556</v>
      </c>
      <c r="AE149" s="454">
        <f t="shared" si="461"/>
        <v>0.31352812181818179</v>
      </c>
      <c r="AF149" s="454">
        <f t="shared" si="461"/>
        <v>0.183117105</v>
      </c>
      <c r="AG149" s="455">
        <f t="shared" si="454"/>
        <v>8.2490866859505481</v>
      </c>
      <c r="AH149" s="456"/>
      <c r="AI149" s="432">
        <f t="shared" si="455"/>
        <v>67.927561394000122</v>
      </c>
      <c r="AJ149" s="181"/>
      <c r="AK149" s="181"/>
      <c r="AL149" s="181"/>
      <c r="AM149" s="181"/>
    </row>
    <row r="150" spans="1:39" ht="12.75" customHeight="1">
      <c r="A150" s="418">
        <v>144</v>
      </c>
      <c r="B150" s="433">
        <v>6</v>
      </c>
      <c r="C150" s="458">
        <v>46</v>
      </c>
      <c r="D150" s="446">
        <f>測定日数!E50</f>
        <v>35</v>
      </c>
      <c r="E150" s="447">
        <f>mm!E50</f>
        <v>473.28025477707007</v>
      </c>
      <c r="F150" s="448">
        <f>pH!E50</f>
        <v>4.9692500089009748</v>
      </c>
      <c r="G150" s="448">
        <f>EC!E50</f>
        <v>1.2382424466724984</v>
      </c>
      <c r="H150" s="449">
        <f>'SO4'!E50</f>
        <v>11.140946934190309</v>
      </c>
      <c r="I150" s="449">
        <f>'NO3'!E50</f>
        <v>8.7296274031025991</v>
      </c>
      <c r="J150" s="449">
        <f>Cl!E50</f>
        <v>46.386224542048332</v>
      </c>
      <c r="K150" s="449">
        <f>H!E50</f>
        <v>10.733713302485683</v>
      </c>
      <c r="L150" s="449">
        <f>'NH4'!E50</f>
        <v>11.198911987196011</v>
      </c>
      <c r="M150" s="449">
        <f>Na!E50</f>
        <v>42.484431032153601</v>
      </c>
      <c r="N150" s="449">
        <f>K!E50</f>
        <v>1.4546011827977829</v>
      </c>
      <c r="O150" s="449">
        <f>Mg!E50</f>
        <v>4.754277294021394</v>
      </c>
      <c r="P150" s="450">
        <f>Ca!E50</f>
        <v>2.3855228041922021</v>
      </c>
      <c r="Q150" s="451">
        <f t="shared" si="444"/>
        <v>0.51602613062054392</v>
      </c>
      <c r="R150" s="447">
        <f t="shared" si="445"/>
        <v>77.397745813531543</v>
      </c>
      <c r="S150" s="452">
        <f t="shared" si="446"/>
        <v>80.151257701060288</v>
      </c>
      <c r="T150" s="452">
        <f t="shared" si="447"/>
        <v>77.913771944152089</v>
      </c>
      <c r="U150" s="452">
        <f t="shared" si="448"/>
        <v>1.7477177424824024</v>
      </c>
      <c r="V150" s="452">
        <f t="shared" si="449"/>
        <v>1.4155476147572852</v>
      </c>
      <c r="W150" s="446">
        <f t="shared" si="450"/>
        <v>4.5030621799635213</v>
      </c>
      <c r="X150" s="453">
        <f t="shared" si="451"/>
        <v>473.28025477707007</v>
      </c>
      <c r="Y150" s="454">
        <f t="shared" ref="Y150:AA150" si="462">H150*$E150/1000</f>
        <v>5.2727902034714074</v>
      </c>
      <c r="Z150" s="454">
        <f t="shared" si="462"/>
        <v>4.13156028144929</v>
      </c>
      <c r="AA150" s="454">
        <f t="shared" si="462"/>
        <v>21.953684169407012</v>
      </c>
      <c r="AB150" s="454">
        <f t="shared" ref="AB150:AF150" si="463">L150*$E150/1000</f>
        <v>5.300223918526112</v>
      </c>
      <c r="AC150" s="454">
        <f t="shared" si="463"/>
        <v>20.107042342956518</v>
      </c>
      <c r="AD150" s="454">
        <f t="shared" si="463"/>
        <v>0.68843401839356211</v>
      </c>
      <c r="AE150" s="454">
        <f t="shared" si="463"/>
        <v>2.2501055689952847</v>
      </c>
      <c r="AF150" s="454">
        <f t="shared" si="463"/>
        <v>1.1290208405445961</v>
      </c>
      <c r="AG150" s="455">
        <f t="shared" si="454"/>
        <v>5.0800545665044501</v>
      </c>
      <c r="AH150" s="456"/>
      <c r="AI150" s="432">
        <f t="shared" si="455"/>
        <v>157.54900351459185</v>
      </c>
      <c r="AJ150" s="181"/>
      <c r="AK150" s="181"/>
      <c r="AL150" s="181"/>
      <c r="AM150" s="181"/>
    </row>
    <row r="151" spans="1:39" ht="12.75" customHeight="1">
      <c r="A151" s="418">
        <v>145</v>
      </c>
      <c r="B151" s="433">
        <v>6</v>
      </c>
      <c r="C151" s="458">
        <v>47</v>
      </c>
      <c r="D151" s="446"/>
      <c r="E151" s="447"/>
      <c r="F151" s="448"/>
      <c r="G151" s="448"/>
      <c r="H151" s="449"/>
      <c r="I151" s="449"/>
      <c r="J151" s="449"/>
      <c r="K151" s="449"/>
      <c r="L151" s="449"/>
      <c r="M151" s="449"/>
      <c r="N151" s="449"/>
      <c r="O151" s="449"/>
      <c r="P151" s="450"/>
      <c r="Q151" s="451"/>
      <c r="R151" s="447"/>
      <c r="S151" s="452"/>
      <c r="T151" s="452"/>
      <c r="U151" s="452"/>
      <c r="V151" s="452"/>
      <c r="W151" s="446"/>
      <c r="X151" s="453"/>
      <c r="Y151" s="454"/>
      <c r="Z151" s="454"/>
      <c r="AA151" s="454"/>
      <c r="AB151" s="454"/>
      <c r="AC151" s="454"/>
      <c r="AD151" s="454"/>
      <c r="AE151" s="454"/>
      <c r="AF151" s="454"/>
      <c r="AG151" s="455"/>
      <c r="AH151" s="456"/>
      <c r="AI151" s="432"/>
      <c r="AJ151" s="181"/>
      <c r="AK151" s="181"/>
      <c r="AL151" s="181"/>
      <c r="AM151" s="181"/>
    </row>
    <row r="152" spans="1:39" ht="12.75" customHeight="1">
      <c r="A152" s="418">
        <v>146</v>
      </c>
      <c r="B152" s="433">
        <v>6</v>
      </c>
      <c r="C152" s="458">
        <v>48</v>
      </c>
      <c r="D152" s="446"/>
      <c r="E152" s="447"/>
      <c r="F152" s="448"/>
      <c r="G152" s="448"/>
      <c r="H152" s="449"/>
      <c r="I152" s="449"/>
      <c r="J152" s="449"/>
      <c r="K152" s="449"/>
      <c r="L152" s="449"/>
      <c r="M152" s="449"/>
      <c r="N152" s="449"/>
      <c r="O152" s="449"/>
      <c r="P152" s="450"/>
      <c r="Q152" s="451"/>
      <c r="R152" s="447"/>
      <c r="S152" s="452"/>
      <c r="T152" s="452"/>
      <c r="U152" s="452"/>
      <c r="V152" s="452"/>
      <c r="W152" s="446"/>
      <c r="X152" s="453"/>
      <c r="Y152" s="454"/>
      <c r="Z152" s="454"/>
      <c r="AA152" s="454"/>
      <c r="AB152" s="454"/>
      <c r="AC152" s="454"/>
      <c r="AD152" s="454"/>
      <c r="AE152" s="454"/>
      <c r="AF152" s="454"/>
      <c r="AG152" s="455"/>
      <c r="AH152" s="456"/>
      <c r="AI152" s="432"/>
      <c r="AJ152" s="181"/>
      <c r="AK152" s="181"/>
      <c r="AL152" s="181"/>
      <c r="AM152" s="181"/>
    </row>
    <row r="153" spans="1:39" ht="12.75" customHeight="1">
      <c r="A153" s="418">
        <v>147</v>
      </c>
      <c r="B153" s="433">
        <v>6</v>
      </c>
      <c r="C153" s="458">
        <v>49</v>
      </c>
      <c r="D153" s="446">
        <f>測定日数!E53</f>
        <v>35</v>
      </c>
      <c r="E153" s="447">
        <f>mm!E53</f>
        <v>507.515923566879</v>
      </c>
      <c r="F153" s="448">
        <f>pH!E53</f>
        <v>4.6954722033564433</v>
      </c>
      <c r="G153" s="448">
        <f>EC!E53</f>
        <v>1.09229593373494</v>
      </c>
      <c r="H153" s="449">
        <f>'SO4'!E53</f>
        <v>10.717108733546326</v>
      </c>
      <c r="I153" s="449">
        <f>'NO3'!E53</f>
        <v>5.1566402383434014</v>
      </c>
      <c r="J153" s="449">
        <f>Cl!E53</f>
        <v>7.2990042463439506</v>
      </c>
      <c r="K153" s="449">
        <f>H!E53</f>
        <v>20.16173009948518</v>
      </c>
      <c r="L153" s="449">
        <f>'NH4'!E53</f>
        <v>14.118282328330604</v>
      </c>
      <c r="M153" s="449">
        <f>Na!E53</f>
        <v>5.6195155138603683</v>
      </c>
      <c r="N153" s="449">
        <f>K!E53</f>
        <v>0.49162766610606418</v>
      </c>
      <c r="O153" s="449">
        <f>Mg!E53</f>
        <v>0.52577624412581958</v>
      </c>
      <c r="P153" s="450">
        <f>Ca!E53</f>
        <v>0.38292193979076783</v>
      </c>
      <c r="Q153" s="451">
        <f t="shared" ref="Q153:Q157" si="464">1.24*10^(F153-5.35)</f>
        <v>0.27472228401735127</v>
      </c>
      <c r="R153" s="447">
        <f t="shared" ref="R153:R157" si="465">SUM(H153:J153)+H153</f>
        <v>33.889861951780006</v>
      </c>
      <c r="S153" s="452">
        <f t="shared" ref="S153:S157" si="466">SUM(K153:P153)+O153+P153</f>
        <v>42.2085519756154</v>
      </c>
      <c r="T153" s="452">
        <f t="shared" ref="T153:T157" si="467">SUM(H153:J153,Q153)+H153</f>
        <v>34.164584235797349</v>
      </c>
      <c r="U153" s="452">
        <f t="shared" ref="U153:U157" si="468">(S153-R153)/(R153+S153)*100</f>
        <v>10.931489362934894</v>
      </c>
      <c r="V153" s="452">
        <f t="shared" ref="V153:V157" si="469">(S153-T153)/(S153+T153)*100</f>
        <v>10.532457011521819</v>
      </c>
      <c r="W153" s="446">
        <f t="shared" ref="W153:W157" si="470">100*((349.7*10^(2-F153)+(80*2*H153+71.5*I153+76.3*J153+73.5*L153+50.1*M153+73.5*N153+59.8*2*P153+53.3*2*O153)/10000)-G153)/((349.7*10^(2-F153)+(80*2*H153+71.5*I153+76.3*J153+73.5*L153+50.1*M153+73.5*N153+59.8*2*P153+53.3*2*O153)/10000)+G153)</f>
        <v>1.0201594656021673</v>
      </c>
      <c r="X153" s="453">
        <f t="shared" ref="X153:X157" si="471">E153</f>
        <v>507.515923566879</v>
      </c>
      <c r="Y153" s="454">
        <f t="shared" ref="Y153:AA153" si="472">H153*$E153/1000</f>
        <v>5.439103336872428</v>
      </c>
      <c r="Z153" s="454">
        <f t="shared" si="472"/>
        <v>2.6170770330649824</v>
      </c>
      <c r="AA153" s="454">
        <f t="shared" si="472"/>
        <v>3.7043608812018216</v>
      </c>
      <c r="AB153" s="454">
        <f t="shared" ref="AB153:AF153" si="473">L153*$E153/1000</f>
        <v>7.1652530950406534</v>
      </c>
      <c r="AC153" s="454">
        <f t="shared" si="473"/>
        <v>2.8519936060152493</v>
      </c>
      <c r="AD153" s="454">
        <f t="shared" si="473"/>
        <v>0.24950886901484839</v>
      </c>
      <c r="AE153" s="454">
        <f t="shared" si="473"/>
        <v>0.26683981612704016</v>
      </c>
      <c r="AF153" s="454">
        <f t="shared" si="473"/>
        <v>0.19433898192693239</v>
      </c>
      <c r="AG153" s="455">
        <f t="shared" ref="AG153:AG157" si="474">K153*$E153/1000</f>
        <v>10.232399072146363</v>
      </c>
      <c r="AH153" s="456"/>
      <c r="AI153" s="432">
        <f t="shared" ref="AI153:AI157" si="475">R153+S153</f>
        <v>76.098413927395399</v>
      </c>
      <c r="AJ153" s="181"/>
      <c r="AK153" s="181"/>
      <c r="AL153" s="181"/>
      <c r="AM153" s="181"/>
    </row>
    <row r="154" spans="1:39" ht="12.75" customHeight="1">
      <c r="A154" s="418">
        <v>148</v>
      </c>
      <c r="B154" s="433">
        <v>6</v>
      </c>
      <c r="C154" s="458">
        <v>50</v>
      </c>
      <c r="D154" s="446">
        <f>測定日数!E54</f>
        <v>35</v>
      </c>
      <c r="E154" s="447">
        <f>mm!E54</f>
        <v>509.55046580301206</v>
      </c>
      <c r="F154" s="448">
        <f>pH!E54</f>
        <v>4.75</v>
      </c>
      <c r="G154" s="448">
        <f>EC!E54</f>
        <v>1.5</v>
      </c>
      <c r="H154" s="449">
        <f>'SO4'!E54</f>
        <v>14</v>
      </c>
      <c r="I154" s="449">
        <f>'NO3'!E54</f>
        <v>10.199999999999999</v>
      </c>
      <c r="J154" s="449">
        <f>Cl!E54</f>
        <v>31.1</v>
      </c>
      <c r="K154" s="449">
        <f>H!E54</f>
        <v>17.782794100389236</v>
      </c>
      <c r="L154" s="449">
        <f>'NH4'!E54</f>
        <v>13.6</v>
      </c>
      <c r="M154" s="449">
        <f>Na!E54</f>
        <v>26.9</v>
      </c>
      <c r="N154" s="449">
        <f>K!E54</f>
        <v>0.8</v>
      </c>
      <c r="O154" s="449">
        <f>Mg!E54</f>
        <v>2.7</v>
      </c>
      <c r="P154" s="450">
        <f>Ca!E54</f>
        <v>1.3</v>
      </c>
      <c r="Q154" s="451">
        <f t="shared" si="464"/>
        <v>0.31147391750718811</v>
      </c>
      <c r="R154" s="447">
        <f t="shared" si="465"/>
        <v>69.3</v>
      </c>
      <c r="S154" s="452">
        <f t="shared" si="466"/>
        <v>67.082794100389222</v>
      </c>
      <c r="T154" s="452">
        <f t="shared" si="467"/>
        <v>69.611473917507183</v>
      </c>
      <c r="U154" s="452">
        <f t="shared" si="468"/>
        <v>-1.625722595167485</v>
      </c>
      <c r="V154" s="452">
        <f t="shared" si="469"/>
        <v>-1.8498799209246279</v>
      </c>
      <c r="W154" s="446">
        <f t="shared" si="470"/>
        <v>-2.005207845814641</v>
      </c>
      <c r="X154" s="453">
        <f t="shared" si="471"/>
        <v>509.55046580301206</v>
      </c>
      <c r="Y154" s="454">
        <f t="shared" ref="Y154:AA154" si="476">H154*$E154/1000</f>
        <v>7.1337065212421686</v>
      </c>
      <c r="Z154" s="454">
        <f t="shared" si="476"/>
        <v>5.1974147511907223</v>
      </c>
      <c r="AA154" s="454">
        <f t="shared" si="476"/>
        <v>15.847019486473675</v>
      </c>
      <c r="AB154" s="454">
        <f t="shared" ref="AB154:AF154" si="477">L154*$E154/1000</f>
        <v>6.9298863349209645</v>
      </c>
      <c r="AC154" s="454">
        <f t="shared" si="477"/>
        <v>13.706907530101024</v>
      </c>
      <c r="AD154" s="454">
        <f t="shared" si="477"/>
        <v>0.40764037264240965</v>
      </c>
      <c r="AE154" s="454">
        <f t="shared" si="477"/>
        <v>1.3757862576681328</v>
      </c>
      <c r="AF154" s="454">
        <f t="shared" si="477"/>
        <v>0.66241560554391576</v>
      </c>
      <c r="AG154" s="455">
        <f t="shared" si="474"/>
        <v>9.0612310171323891</v>
      </c>
      <c r="AH154" s="456"/>
      <c r="AI154" s="432">
        <f t="shared" si="475"/>
        <v>136.38279410038922</v>
      </c>
      <c r="AJ154" s="181"/>
      <c r="AK154" s="181"/>
      <c r="AL154" s="181"/>
      <c r="AM154" s="181"/>
    </row>
    <row r="155" spans="1:39" ht="12.75" customHeight="1">
      <c r="A155" s="418">
        <v>149</v>
      </c>
      <c r="B155" s="433">
        <v>6</v>
      </c>
      <c r="C155" s="458">
        <v>51</v>
      </c>
      <c r="D155" s="446">
        <f>測定日数!E55</f>
        <v>35</v>
      </c>
      <c r="E155" s="447">
        <f>mm!E55</f>
        <v>505.5</v>
      </c>
      <c r="F155" s="448">
        <f>pH!E55</f>
        <v>5.2127152400960535</v>
      </c>
      <c r="G155" s="448">
        <f>EC!E55</f>
        <v>0.76887240356083075</v>
      </c>
      <c r="H155" s="449">
        <f>'SO4'!E55</f>
        <v>5.1908358256473282</v>
      </c>
      <c r="I155" s="449">
        <f>'NO3'!E55</f>
        <v>4.129435341677036</v>
      </c>
      <c r="J155" s="449">
        <f>Cl!E55</f>
        <v>21.985799244479733</v>
      </c>
      <c r="K155" s="449">
        <f>H!E55</f>
        <v>6.1275203168389432</v>
      </c>
      <c r="L155" s="449">
        <f>'NH4'!E55</f>
        <v>9.4136718320694595</v>
      </c>
      <c r="M155" s="449">
        <f>Na!E55</f>
        <v>19.557906506687306</v>
      </c>
      <c r="N155" s="449">
        <f>K!E55</f>
        <v>1.1312898272455671</v>
      </c>
      <c r="O155" s="449">
        <f>Mg!E55</f>
        <v>2.0270847834316346</v>
      </c>
      <c r="P155" s="450">
        <f>Ca!E55</f>
        <v>1.0155126525920608</v>
      </c>
      <c r="Q155" s="451">
        <f t="shared" si="464"/>
        <v>0.90393442310597438</v>
      </c>
      <c r="R155" s="447">
        <f t="shared" si="465"/>
        <v>36.496906237451427</v>
      </c>
      <c r="S155" s="452">
        <f t="shared" si="466"/>
        <v>42.315583354888659</v>
      </c>
      <c r="T155" s="452">
        <f t="shared" si="467"/>
        <v>37.4008406605574</v>
      </c>
      <c r="U155" s="452">
        <f t="shared" si="468"/>
        <v>7.3829378408606443</v>
      </c>
      <c r="V155" s="452">
        <f t="shared" si="469"/>
        <v>6.165282443400832</v>
      </c>
      <c r="W155" s="446">
        <f t="shared" si="470"/>
        <v>-4.4147825265268628</v>
      </c>
      <c r="X155" s="453">
        <f t="shared" si="471"/>
        <v>505.5</v>
      </c>
      <c r="Y155" s="454">
        <f t="shared" ref="Y155:AA155" si="478">H155*$E155/1000</f>
        <v>2.6239675098647246</v>
      </c>
      <c r="Z155" s="454">
        <f t="shared" si="478"/>
        <v>2.0874295652177417</v>
      </c>
      <c r="AA155" s="454">
        <f t="shared" si="478"/>
        <v>11.113821518084505</v>
      </c>
      <c r="AB155" s="454">
        <f t="shared" ref="AB155:AF155" si="479">L155*$E155/1000</f>
        <v>4.7586111111111116</v>
      </c>
      <c r="AC155" s="454">
        <f t="shared" si="479"/>
        <v>9.8865217391304334</v>
      </c>
      <c r="AD155" s="454">
        <f t="shared" si="479"/>
        <v>0.5718670076726341</v>
      </c>
      <c r="AE155" s="454">
        <f t="shared" si="479"/>
        <v>1.0246913580246912</v>
      </c>
      <c r="AF155" s="454">
        <f t="shared" si="479"/>
        <v>0.51334164588528675</v>
      </c>
      <c r="AG155" s="455">
        <f t="shared" si="474"/>
        <v>3.0974615201620859</v>
      </c>
      <c r="AH155" s="456"/>
      <c r="AI155" s="432">
        <f t="shared" si="475"/>
        <v>78.812489592340086</v>
      </c>
      <c r="AJ155" s="181"/>
      <c r="AK155" s="181"/>
      <c r="AL155" s="181"/>
      <c r="AM155" s="181"/>
    </row>
    <row r="156" spans="1:39" ht="12.75" customHeight="1">
      <c r="A156" s="418">
        <v>150</v>
      </c>
      <c r="B156" s="433">
        <v>6</v>
      </c>
      <c r="C156" s="458">
        <v>52</v>
      </c>
      <c r="D156" s="446">
        <f>測定日数!E56</f>
        <v>35</v>
      </c>
      <c r="E156" s="447">
        <f>mm!E56</f>
        <v>118.57043260346202</v>
      </c>
      <c r="F156" s="448">
        <f>pH!E56</f>
        <v>6.4</v>
      </c>
      <c r="G156" s="448">
        <f>EC!E56</f>
        <v>1.4</v>
      </c>
      <c r="H156" s="449">
        <f>'SO4'!E56</f>
        <v>7.3</v>
      </c>
      <c r="I156" s="449">
        <f>'NO3'!E56</f>
        <v>4.7</v>
      </c>
      <c r="J156" s="449">
        <f>Cl!E56</f>
        <v>49.3</v>
      </c>
      <c r="K156" s="449">
        <f>H!E56</f>
        <v>0.39810717055349687</v>
      </c>
      <c r="L156" s="449">
        <f>'NH4'!E56</f>
        <v>31.5</v>
      </c>
      <c r="M156" s="449">
        <f>Na!E56</f>
        <v>41.7</v>
      </c>
      <c r="N156" s="449">
        <f>K!E56</f>
        <v>3.5</v>
      </c>
      <c r="O156" s="449">
        <f>Mg!E56</f>
        <v>7.3</v>
      </c>
      <c r="P156" s="450">
        <f>Ca!E56</f>
        <v>6.8</v>
      </c>
      <c r="Q156" s="451">
        <f t="shared" si="464"/>
        <v>13.913028833344374</v>
      </c>
      <c r="R156" s="447">
        <f t="shared" si="465"/>
        <v>68.599999999999994</v>
      </c>
      <c r="S156" s="452">
        <f t="shared" si="466"/>
        <v>105.29810717055349</v>
      </c>
      <c r="T156" s="452">
        <f t="shared" si="467"/>
        <v>82.513028833344364</v>
      </c>
      <c r="U156" s="452">
        <f t="shared" si="468"/>
        <v>21.103224047494212</v>
      </c>
      <c r="V156" s="452">
        <f t="shared" si="469"/>
        <v>12.131910184887145</v>
      </c>
      <c r="W156" s="446">
        <f t="shared" si="470"/>
        <v>-9.1278081328103564</v>
      </c>
      <c r="X156" s="453">
        <f t="shared" si="471"/>
        <v>118.57043260346202</v>
      </c>
      <c r="Y156" s="454">
        <f t="shared" ref="Y156:AA156" si="480">H156*$E156/1000</f>
        <v>0.86556415800527275</v>
      </c>
      <c r="Z156" s="454">
        <f t="shared" si="480"/>
        <v>0.55728103323627154</v>
      </c>
      <c r="AA156" s="454">
        <f t="shared" si="480"/>
        <v>5.8455223273506771</v>
      </c>
      <c r="AB156" s="454">
        <f t="shared" ref="AB156:AF156" si="481">L156*$E156/1000</f>
        <v>3.7349686270090539</v>
      </c>
      <c r="AC156" s="454">
        <f t="shared" si="481"/>
        <v>4.9443870395643668</v>
      </c>
      <c r="AD156" s="454">
        <f t="shared" si="481"/>
        <v>0.41499651411211708</v>
      </c>
      <c r="AE156" s="454">
        <f t="shared" si="481"/>
        <v>0.86556415800527275</v>
      </c>
      <c r="AF156" s="454">
        <f t="shared" si="481"/>
        <v>0.80627894170354175</v>
      </c>
      <c r="AG156" s="455">
        <f t="shared" si="474"/>
        <v>4.7203739435068365E-2</v>
      </c>
      <c r="AH156" s="456"/>
      <c r="AI156" s="432">
        <f t="shared" si="475"/>
        <v>173.89810717055349</v>
      </c>
      <c r="AJ156" s="181"/>
      <c r="AK156" s="181"/>
      <c r="AL156" s="181"/>
      <c r="AM156" s="181"/>
    </row>
    <row r="157" spans="1:39" ht="12.75" customHeight="1">
      <c r="A157" s="418">
        <v>151</v>
      </c>
      <c r="B157" s="433">
        <v>7</v>
      </c>
      <c r="C157" s="458">
        <v>1</v>
      </c>
      <c r="D157" s="446">
        <f>測定日数!F5</f>
        <v>28</v>
      </c>
      <c r="E157" s="447">
        <f>mm!F5</f>
        <v>119.5</v>
      </c>
      <c r="F157" s="448">
        <f>pH!F5</f>
        <v>5.046534870806366</v>
      </c>
      <c r="G157" s="448">
        <f>EC!F5</f>
        <v>0.71902092050209199</v>
      </c>
      <c r="H157" s="449">
        <f>'SO4'!F5</f>
        <v>8.9397723535267755</v>
      </c>
      <c r="I157" s="449">
        <f>'NO3'!F5</f>
        <v>5.5785764365720381</v>
      </c>
      <c r="J157" s="449">
        <f>Cl!F5</f>
        <v>7.3875215149991993</v>
      </c>
      <c r="K157" s="449">
        <f>H!F5</f>
        <v>8.9839045521081307</v>
      </c>
      <c r="L157" s="449">
        <f>'NH4'!F5</f>
        <v>15.853055547489245</v>
      </c>
      <c r="M157" s="449">
        <f>Na!F5</f>
        <v>3.1023957622935887</v>
      </c>
      <c r="N157" s="449">
        <f>K!F5</f>
        <v>0.55010177216930456</v>
      </c>
      <c r="O157" s="449">
        <f>Mg!F5</f>
        <v>0.92328438598000229</v>
      </c>
      <c r="P157" s="450">
        <f>Ca!F5</f>
        <v>0.99844339733398813</v>
      </c>
      <c r="Q157" s="451">
        <f t="shared" si="464"/>
        <v>0.61653332474154732</v>
      </c>
      <c r="R157" s="447">
        <f t="shared" si="465"/>
        <v>30.84564265862479</v>
      </c>
      <c r="S157" s="452">
        <f t="shared" si="466"/>
        <v>32.332913200688253</v>
      </c>
      <c r="T157" s="452">
        <f t="shared" si="467"/>
        <v>31.462175983366336</v>
      </c>
      <c r="U157" s="452">
        <f t="shared" si="468"/>
        <v>2.354074925953261</v>
      </c>
      <c r="V157" s="452">
        <f t="shared" si="469"/>
        <v>1.364896935577222</v>
      </c>
      <c r="W157" s="446">
        <f t="shared" si="470"/>
        <v>-0.53650579495675099</v>
      </c>
      <c r="X157" s="453">
        <f t="shared" si="471"/>
        <v>119.5</v>
      </c>
      <c r="Y157" s="454">
        <f t="shared" ref="Y157:AA157" si="482">H157*$E157/1000</f>
        <v>1.0683027962464495</v>
      </c>
      <c r="Z157" s="454">
        <f t="shared" si="482"/>
        <v>0.66663988417035858</v>
      </c>
      <c r="AA157" s="454">
        <f t="shared" si="482"/>
        <v>0.88280882104240432</v>
      </c>
      <c r="AB157" s="454">
        <f t="shared" ref="AB157:AF157" si="483">L157*$E157/1000</f>
        <v>1.8944401379249649</v>
      </c>
      <c r="AC157" s="454">
        <f t="shared" si="483"/>
        <v>0.37073629359408389</v>
      </c>
      <c r="AD157" s="454">
        <f t="shared" si="483"/>
        <v>6.5737161774231889E-2</v>
      </c>
      <c r="AE157" s="454">
        <f t="shared" si="483"/>
        <v>0.11033248412461027</v>
      </c>
      <c r="AF157" s="454">
        <f t="shared" si="483"/>
        <v>0.11931398598141157</v>
      </c>
      <c r="AG157" s="455">
        <f t="shared" si="474"/>
        <v>1.0735765939769217</v>
      </c>
      <c r="AH157" s="456"/>
      <c r="AI157" s="432">
        <f t="shared" si="475"/>
        <v>63.178555859313043</v>
      </c>
      <c r="AJ157" s="181"/>
      <c r="AK157" s="181"/>
      <c r="AL157" s="181"/>
      <c r="AM157" s="181"/>
    </row>
    <row r="158" spans="1:39" ht="12.75" customHeight="1">
      <c r="A158" s="418">
        <v>152</v>
      </c>
      <c r="B158" s="433">
        <v>7</v>
      </c>
      <c r="C158" s="458">
        <v>2</v>
      </c>
      <c r="D158" s="446"/>
      <c r="E158" s="447"/>
      <c r="F158" s="448"/>
      <c r="G158" s="448"/>
      <c r="H158" s="449"/>
      <c r="I158" s="449"/>
      <c r="J158" s="449"/>
      <c r="K158" s="449"/>
      <c r="L158" s="449"/>
      <c r="M158" s="449"/>
      <c r="N158" s="449"/>
      <c r="O158" s="449"/>
      <c r="P158" s="450"/>
      <c r="Q158" s="451"/>
      <c r="R158" s="447"/>
      <c r="S158" s="452"/>
      <c r="T158" s="452"/>
      <c r="U158" s="452"/>
      <c r="V158" s="452"/>
      <c r="W158" s="446"/>
      <c r="X158" s="453"/>
      <c r="Y158" s="454"/>
      <c r="Z158" s="454"/>
      <c r="AA158" s="454"/>
      <c r="AB158" s="454"/>
      <c r="AC158" s="454"/>
      <c r="AD158" s="454"/>
      <c r="AE158" s="454"/>
      <c r="AF158" s="454"/>
      <c r="AG158" s="455"/>
      <c r="AH158" s="456"/>
      <c r="AI158" s="432"/>
      <c r="AJ158" s="181"/>
      <c r="AK158" s="181"/>
      <c r="AL158" s="181"/>
      <c r="AM158" s="181"/>
    </row>
    <row r="159" spans="1:39" ht="12.75" customHeight="1">
      <c r="A159" s="418">
        <v>153</v>
      </c>
      <c r="B159" s="433">
        <v>7</v>
      </c>
      <c r="C159" s="458">
        <v>3</v>
      </c>
      <c r="D159" s="446">
        <f>測定日数!F7</f>
        <v>28</v>
      </c>
      <c r="E159" s="447">
        <f>mm!F7</f>
        <v>173.98089171974522</v>
      </c>
      <c r="F159" s="448">
        <f>pH!F7</f>
        <v>5.24</v>
      </c>
      <c r="G159" s="448">
        <f>EC!F7</f>
        <v>0.57999999999999996</v>
      </c>
      <c r="H159" s="449">
        <f>'SO4'!F7</f>
        <v>7.3</v>
      </c>
      <c r="I159" s="449">
        <f>'NO3'!F7</f>
        <v>3.9</v>
      </c>
      <c r="J159" s="449">
        <f>Cl!F7</f>
        <v>3.5</v>
      </c>
      <c r="K159" s="449">
        <f>H!F7</f>
        <v>5.7543993733715668</v>
      </c>
      <c r="L159" s="449">
        <f>'NH4'!F7</f>
        <v>10.7</v>
      </c>
      <c r="M159" s="449">
        <f>Na!F7</f>
        <v>2.1</v>
      </c>
      <c r="N159" s="449">
        <f>K!F7</f>
        <v>0.4</v>
      </c>
      <c r="O159" s="449">
        <f>Mg!F7</f>
        <v>0.4</v>
      </c>
      <c r="P159" s="450">
        <f>Ca!F7</f>
        <v>1.1000000000000001</v>
      </c>
      <c r="Q159" s="451">
        <f>1.24*10^(F159-5.35)</f>
        <v>0.96254642461957896</v>
      </c>
      <c r="R159" s="447">
        <f>SUM(H159:J159)+H159</f>
        <v>22</v>
      </c>
      <c r="S159" s="452">
        <f>SUM(K159:P159)+O159+P159</f>
        <v>21.954399373371565</v>
      </c>
      <c r="T159" s="452">
        <f>SUM(H159:J159,Q159)+H159</f>
        <v>22.962546424619578</v>
      </c>
      <c r="U159" s="452">
        <f>(S159-R159)/(R159+S159)*100</f>
        <v>-0.10374530713314793</v>
      </c>
      <c r="V159" s="452">
        <f>(S159-T159)/(S159+T159)*100</f>
        <v>-2.2444692828894461</v>
      </c>
      <c r="W159" s="446">
        <f>100*((349.7*10^(2-F159)+(80*2*H159+71.5*I159+76.3*J159+73.5*L159+50.1*M159+73.5*N159+59.8*2*P159+53.3*2*O159)/10000)-G159)/((349.7*10^(2-F159)+(80*2*H159+71.5*I159+76.3*J159+73.5*L159+50.1*M159+73.5*N159+59.8*2*P159+53.3*2*O159)/10000)+G159)</f>
        <v>-9.2127193344415179</v>
      </c>
      <c r="X159" s="453">
        <f>E159</f>
        <v>173.98089171974522</v>
      </c>
      <c r="Y159" s="454">
        <f t="shared" ref="Y159:AA159" si="484">H159*$E159/1000</f>
        <v>1.27006050955414</v>
      </c>
      <c r="Z159" s="454">
        <f t="shared" si="484"/>
        <v>0.67852547770700633</v>
      </c>
      <c r="AA159" s="454">
        <f t="shared" si="484"/>
        <v>0.60893312101910824</v>
      </c>
      <c r="AB159" s="454">
        <f t="shared" ref="AB159:AF159" si="485">L159*$E159/1000</f>
        <v>1.8615955414012737</v>
      </c>
      <c r="AC159" s="454">
        <f t="shared" si="485"/>
        <v>0.36535987261146502</v>
      </c>
      <c r="AD159" s="454">
        <f t="shared" si="485"/>
        <v>6.9592356687898094E-2</v>
      </c>
      <c r="AE159" s="454">
        <f t="shared" si="485"/>
        <v>6.9592356687898094E-2</v>
      </c>
      <c r="AF159" s="454">
        <f t="shared" si="485"/>
        <v>0.19137898089171976</v>
      </c>
      <c r="AG159" s="455">
        <f>K159*$E159/1000</f>
        <v>1.0011555342907283</v>
      </c>
      <c r="AH159" s="456"/>
      <c r="AI159" s="432">
        <f>R159+S159</f>
        <v>43.954399373371565</v>
      </c>
      <c r="AJ159" s="181"/>
      <c r="AK159" s="181"/>
      <c r="AL159" s="181"/>
      <c r="AM159" s="181"/>
    </row>
    <row r="160" spans="1:39" ht="12.75" customHeight="1">
      <c r="A160" s="418">
        <v>154</v>
      </c>
      <c r="B160" s="433">
        <v>7</v>
      </c>
      <c r="C160" s="458">
        <v>4</v>
      </c>
      <c r="D160" s="446"/>
      <c r="E160" s="447"/>
      <c r="F160" s="448"/>
      <c r="G160" s="448"/>
      <c r="H160" s="449"/>
      <c r="I160" s="449"/>
      <c r="J160" s="449"/>
      <c r="K160" s="449"/>
      <c r="L160" s="449"/>
      <c r="M160" s="449"/>
      <c r="N160" s="449"/>
      <c r="O160" s="449"/>
      <c r="P160" s="450"/>
      <c r="Q160" s="451"/>
      <c r="R160" s="447"/>
      <c r="S160" s="452"/>
      <c r="T160" s="452"/>
      <c r="U160" s="452"/>
      <c r="V160" s="452"/>
      <c r="W160" s="446"/>
      <c r="X160" s="453"/>
      <c r="Y160" s="454"/>
      <c r="Z160" s="454"/>
      <c r="AA160" s="454"/>
      <c r="AB160" s="454"/>
      <c r="AC160" s="454"/>
      <c r="AD160" s="454"/>
      <c r="AE160" s="454"/>
      <c r="AF160" s="454"/>
      <c r="AG160" s="455"/>
      <c r="AH160" s="456"/>
      <c r="AI160" s="432"/>
      <c r="AJ160" s="181"/>
      <c r="AK160" s="181"/>
      <c r="AL160" s="181"/>
      <c r="AM160" s="181"/>
    </row>
    <row r="161" spans="1:39" ht="12.75" customHeight="1">
      <c r="A161" s="418">
        <v>155</v>
      </c>
      <c r="B161" s="433">
        <v>7</v>
      </c>
      <c r="C161" s="458">
        <v>5</v>
      </c>
      <c r="D161" s="446"/>
      <c r="E161" s="447"/>
      <c r="F161" s="448"/>
      <c r="G161" s="448"/>
      <c r="H161" s="449"/>
      <c r="I161" s="449"/>
      <c r="J161" s="449"/>
      <c r="K161" s="449"/>
      <c r="L161" s="449"/>
      <c r="M161" s="449"/>
      <c r="N161" s="449"/>
      <c r="O161" s="449"/>
      <c r="P161" s="450"/>
      <c r="Q161" s="451"/>
      <c r="R161" s="447"/>
      <c r="S161" s="452"/>
      <c r="T161" s="452"/>
      <c r="U161" s="452"/>
      <c r="V161" s="452"/>
      <c r="W161" s="446"/>
      <c r="X161" s="453"/>
      <c r="Y161" s="454"/>
      <c r="Z161" s="454"/>
      <c r="AA161" s="454"/>
      <c r="AB161" s="454"/>
      <c r="AC161" s="454"/>
      <c r="AD161" s="454"/>
      <c r="AE161" s="454"/>
      <c r="AF161" s="454"/>
      <c r="AG161" s="455"/>
      <c r="AH161" s="456"/>
      <c r="AI161" s="432"/>
      <c r="AJ161" s="181"/>
      <c r="AK161" s="181"/>
      <c r="AL161" s="181"/>
      <c r="AM161" s="181"/>
    </row>
    <row r="162" spans="1:39" ht="12.75" customHeight="1">
      <c r="A162" s="418">
        <v>156</v>
      </c>
      <c r="B162" s="433">
        <v>7</v>
      </c>
      <c r="C162" s="458">
        <v>6</v>
      </c>
      <c r="D162" s="446">
        <f>測定日数!F10</f>
        <v>28</v>
      </c>
      <c r="E162" s="447">
        <f>mm!F10</f>
        <v>158.74</v>
      </c>
      <c r="F162" s="448">
        <f>pH!F10</f>
        <v>5.154978039005635</v>
      </c>
      <c r="G162" s="448">
        <f>EC!F10</f>
        <v>0.68</v>
      </c>
      <c r="H162" s="449">
        <f>'SO4'!F10</f>
        <v>6.5634443331596515</v>
      </c>
      <c r="I162" s="449">
        <f>'NO3'!F10</f>
        <v>9.5216166205822983</v>
      </c>
      <c r="J162" s="449">
        <f>Cl!F10</f>
        <v>6.9637601329084315</v>
      </c>
      <c r="K162" s="449">
        <f>H!F10</f>
        <v>6.9987738584802548</v>
      </c>
      <c r="L162" s="449">
        <f>'NH4'!F10</f>
        <v>16.69603804852348</v>
      </c>
      <c r="M162" s="449">
        <f>Na!F10</f>
        <v>3.7293574239458489</v>
      </c>
      <c r="N162" s="449">
        <f>K!F10</f>
        <v>0.50921619969536314</v>
      </c>
      <c r="O162" s="449">
        <f>Mg!F10</f>
        <v>0.56113558263091401</v>
      </c>
      <c r="P162" s="450">
        <f>Ca!F10</f>
        <v>2.0987727457080982</v>
      </c>
      <c r="Q162" s="451">
        <f t="shared" ref="Q162:Q164" si="486">1.24*10^(F162-5.35)</f>
        <v>0.79140670275560032</v>
      </c>
      <c r="R162" s="447">
        <f t="shared" ref="R162:R164" si="487">SUM(H162:J162)+H162</f>
        <v>29.612265419810036</v>
      </c>
      <c r="S162" s="452">
        <f t="shared" ref="S162:S164" si="488">SUM(K162:P162)+O162+P162</f>
        <v>33.253202187322977</v>
      </c>
      <c r="T162" s="452">
        <f t="shared" ref="T162:T164" si="489">SUM(H162:J162,Q162)+H162</f>
        <v>30.403672122565638</v>
      </c>
      <c r="U162" s="452">
        <f t="shared" ref="U162:U164" si="490">(S162-R162)/(R162+S162)*100</f>
        <v>5.7916323636791374</v>
      </c>
      <c r="V162" s="452">
        <f t="shared" ref="V162:V164" si="491">(S162-T162)/(S162+T162)*100</f>
        <v>4.4763901709743319</v>
      </c>
      <c r="W162" s="446">
        <f t="shared" ref="W162:W164" si="492">100*((349.7*10^(2-F162)+(80*2*H162+71.5*I162+76.3*J162+73.5*L162+50.1*M162+73.5*N162+59.8*2*P162+53.3*2*O162)/10000)-G162)/((349.7*10^(2-F162)+(80*2*H162+71.5*I162+76.3*J162+73.5*L162+50.1*M162+73.5*N162+59.8*2*P162+53.3*2*O162)/10000)+G162)</f>
        <v>-2.4712905774344112</v>
      </c>
      <c r="X162" s="453">
        <f t="shared" ref="X162:X164" si="493">E162</f>
        <v>158.74</v>
      </c>
      <c r="Y162" s="454">
        <f t="shared" ref="Y162:AA162" si="494">H162*$E162/1000</f>
        <v>1.0418811534457633</v>
      </c>
      <c r="Z162" s="454">
        <f t="shared" si="494"/>
        <v>1.5114614223512342</v>
      </c>
      <c r="AA162" s="454">
        <f t="shared" si="494"/>
        <v>1.1054272834978844</v>
      </c>
      <c r="AB162" s="454">
        <f t="shared" ref="AB162:AF162" si="495">L162*$E162/1000</f>
        <v>2.6503290798226176</v>
      </c>
      <c r="AC162" s="454">
        <f t="shared" si="495"/>
        <v>0.59199819747716409</v>
      </c>
      <c r="AD162" s="454">
        <f t="shared" si="495"/>
        <v>8.0832979539641955E-2</v>
      </c>
      <c r="AE162" s="454">
        <f t="shared" si="495"/>
        <v>8.9074662386831288E-2</v>
      </c>
      <c r="AF162" s="454">
        <f t="shared" si="495"/>
        <v>0.33315918565370356</v>
      </c>
      <c r="AG162" s="455">
        <f t="shared" ref="AG162:AG164" si="496">K162*$E162/1000</f>
        <v>1.1109853622951558</v>
      </c>
      <c r="AH162" s="456"/>
      <c r="AI162" s="432">
        <f t="shared" ref="AI162:AI164" si="497">R162+S162</f>
        <v>62.865467607133013</v>
      </c>
      <c r="AJ162" s="181"/>
      <c r="AK162" s="181"/>
      <c r="AL162" s="181"/>
      <c r="AM162" s="181"/>
    </row>
    <row r="163" spans="1:39" ht="12.75" customHeight="1">
      <c r="A163" s="418">
        <v>157</v>
      </c>
      <c r="B163" s="433">
        <v>7</v>
      </c>
      <c r="C163" s="458">
        <v>7</v>
      </c>
      <c r="D163" s="446">
        <f>測定日数!F11</f>
        <v>28</v>
      </c>
      <c r="E163" s="447">
        <f>mm!F11</f>
        <v>273.5</v>
      </c>
      <c r="F163" s="448">
        <f>pH!F11</f>
        <v>5.0199999999999996</v>
      </c>
      <c r="G163" s="448">
        <f>EC!F11</f>
        <v>0.85</v>
      </c>
      <c r="H163" s="449">
        <f>'SO4'!F11</f>
        <v>7.8</v>
      </c>
      <c r="I163" s="449">
        <f>'NO3'!F11</f>
        <v>13.3</v>
      </c>
      <c r="J163" s="449">
        <f>Cl!F11</f>
        <v>13.4</v>
      </c>
      <c r="K163" s="449">
        <f>H!F11</f>
        <v>9.5499258602143726</v>
      </c>
      <c r="L163" s="449">
        <f>'NH4'!F11</f>
        <v>9.6999999999999993</v>
      </c>
      <c r="M163" s="449">
        <f>Na!F11</f>
        <v>9.1</v>
      </c>
      <c r="N163" s="449">
        <f>K!F11</f>
        <v>0.8</v>
      </c>
      <c r="O163" s="449">
        <f>Mg!F11</f>
        <v>2.1</v>
      </c>
      <c r="P163" s="450">
        <f>Ca!F11</f>
        <v>2.6</v>
      </c>
      <c r="Q163" s="451">
        <f t="shared" si="486"/>
        <v>0.57999157519612554</v>
      </c>
      <c r="R163" s="447">
        <f t="shared" si="487"/>
        <v>42.3</v>
      </c>
      <c r="S163" s="452">
        <f t="shared" si="488"/>
        <v>38.549925860214373</v>
      </c>
      <c r="T163" s="452">
        <f t="shared" si="489"/>
        <v>42.879991575196122</v>
      </c>
      <c r="U163" s="452">
        <f t="shared" si="490"/>
        <v>-4.6383148777023271</v>
      </c>
      <c r="V163" s="452">
        <f t="shared" si="491"/>
        <v>-5.3175366638635246</v>
      </c>
      <c r="W163" s="446">
        <f t="shared" si="492"/>
        <v>-1.0493735320047368</v>
      </c>
      <c r="X163" s="453">
        <f t="shared" si="493"/>
        <v>273.5</v>
      </c>
      <c r="Y163" s="454">
        <f t="shared" ref="Y163:AA163" si="498">H163*$E163/1000</f>
        <v>2.1332999999999998</v>
      </c>
      <c r="Z163" s="454">
        <f t="shared" si="498"/>
        <v>3.6375500000000001</v>
      </c>
      <c r="AA163" s="454">
        <f t="shared" si="498"/>
        <v>3.6649000000000003</v>
      </c>
      <c r="AB163" s="454">
        <f t="shared" ref="AB163:AF163" si="499">L163*$E163/1000</f>
        <v>2.6529499999999997</v>
      </c>
      <c r="AC163" s="454">
        <f t="shared" si="499"/>
        <v>2.4888499999999998</v>
      </c>
      <c r="AD163" s="454">
        <f t="shared" si="499"/>
        <v>0.21880000000000002</v>
      </c>
      <c r="AE163" s="454">
        <f t="shared" si="499"/>
        <v>0.57435000000000003</v>
      </c>
      <c r="AF163" s="454">
        <f t="shared" si="499"/>
        <v>0.71110000000000007</v>
      </c>
      <c r="AG163" s="455">
        <f t="shared" si="496"/>
        <v>2.6119047227686312</v>
      </c>
      <c r="AH163" s="456"/>
      <c r="AI163" s="432">
        <f t="shared" si="497"/>
        <v>80.84992586021437</v>
      </c>
      <c r="AJ163" s="181"/>
      <c r="AK163" s="181"/>
      <c r="AL163" s="181"/>
      <c r="AM163" s="181"/>
    </row>
    <row r="164" spans="1:39" ht="12.75" customHeight="1">
      <c r="A164" s="418">
        <v>158</v>
      </c>
      <c r="B164" s="433">
        <v>7</v>
      </c>
      <c r="C164" s="458">
        <v>8</v>
      </c>
      <c r="D164" s="446">
        <f>測定日数!F12</f>
        <v>28</v>
      </c>
      <c r="E164" s="447">
        <f>mm!F12</f>
        <v>185.60796178343949</v>
      </c>
      <c r="F164" s="448">
        <f>pH!F12</f>
        <v>4.9761137482849751</v>
      </c>
      <c r="G164" s="448">
        <f>EC!F12</f>
        <v>0.69996225178403215</v>
      </c>
      <c r="H164" s="449">
        <f>'SO4'!F12</f>
        <v>5.4703517075634265</v>
      </c>
      <c r="I164" s="449">
        <f>'NO3'!F12</f>
        <v>7.9947184600233392</v>
      </c>
      <c r="J164" s="449">
        <f>Cl!F12</f>
        <v>5.4508849789473812</v>
      </c>
      <c r="K164" s="449">
        <f>H!F12</f>
        <v>10.565407489898343</v>
      </c>
      <c r="L164" s="449">
        <f>'NH4'!F12</f>
        <v>8.2745109598513409</v>
      </c>
      <c r="M164" s="449">
        <f>Na!F12</f>
        <v>3.7754225670771246</v>
      </c>
      <c r="N164" s="449">
        <f>K!F12</f>
        <v>0.47871211659236435</v>
      </c>
      <c r="O164" s="449">
        <f>Mg!F12</f>
        <v>0.22349244793417028</v>
      </c>
      <c r="P164" s="450">
        <f>Ca!F12</f>
        <v>0.91267120235360133</v>
      </c>
      <c r="Q164" s="451">
        <f t="shared" si="486"/>
        <v>0.52424637175307287</v>
      </c>
      <c r="R164" s="447">
        <f t="shared" si="487"/>
        <v>24.386306854097576</v>
      </c>
      <c r="S164" s="452">
        <f t="shared" si="488"/>
        <v>25.366380433994713</v>
      </c>
      <c r="T164" s="452">
        <f t="shared" si="489"/>
        <v>24.910553225850649</v>
      </c>
      <c r="U164" s="452">
        <f t="shared" si="490"/>
        <v>1.9698907402167727</v>
      </c>
      <c r="V164" s="452">
        <f t="shared" si="491"/>
        <v>0.90663287309448626</v>
      </c>
      <c r="W164" s="446">
        <f t="shared" si="492"/>
        <v>-3.5246728749910567</v>
      </c>
      <c r="X164" s="453">
        <f t="shared" si="493"/>
        <v>185.60796178343949</v>
      </c>
      <c r="Y164" s="454">
        <f t="shared" ref="Y164:AA164" si="500">H164*$E164/1000</f>
        <v>1.0153408306794054</v>
      </c>
      <c r="Z164" s="454">
        <f t="shared" si="500"/>
        <v>1.4838833983973703</v>
      </c>
      <c r="AA164" s="454">
        <f t="shared" si="500"/>
        <v>1.0117276508583899</v>
      </c>
      <c r="AB164" s="454">
        <f t="shared" ref="AB164:AF164" si="501">L164*$E164/1000</f>
        <v>1.5358151140127387</v>
      </c>
      <c r="AC164" s="454">
        <f t="shared" si="501"/>
        <v>0.70074848754638597</v>
      </c>
      <c r="AD164" s="454">
        <f t="shared" si="501"/>
        <v>8.8852780241744991E-2</v>
      </c>
      <c r="AE164" s="454">
        <f t="shared" si="501"/>
        <v>4.1481977735052813E-2</v>
      </c>
      <c r="AF164" s="454">
        <f t="shared" si="501"/>
        <v>0.16939904164729302</v>
      </c>
      <c r="AG164" s="455">
        <f t="shared" si="496"/>
        <v>1.9610237496115168</v>
      </c>
      <c r="AH164" s="456"/>
      <c r="AI164" s="432">
        <f t="shared" si="497"/>
        <v>49.752687288092289</v>
      </c>
      <c r="AJ164" s="181"/>
      <c r="AK164" s="181"/>
      <c r="AL164" s="181"/>
      <c r="AM164" s="181"/>
    </row>
    <row r="165" spans="1:39" ht="12.75" customHeight="1">
      <c r="A165" s="418">
        <v>159</v>
      </c>
      <c r="B165" s="433">
        <v>7</v>
      </c>
      <c r="C165" s="458">
        <v>9</v>
      </c>
      <c r="D165" s="446"/>
      <c r="E165" s="447"/>
      <c r="F165" s="448"/>
      <c r="G165" s="448"/>
      <c r="H165" s="449"/>
      <c r="I165" s="449"/>
      <c r="J165" s="449"/>
      <c r="K165" s="449"/>
      <c r="L165" s="449"/>
      <c r="M165" s="449"/>
      <c r="N165" s="449"/>
      <c r="O165" s="449"/>
      <c r="P165" s="450"/>
      <c r="Q165" s="451"/>
      <c r="R165" s="447"/>
      <c r="S165" s="452"/>
      <c r="T165" s="452"/>
      <c r="U165" s="452"/>
      <c r="V165" s="452"/>
      <c r="W165" s="446"/>
      <c r="X165" s="453"/>
      <c r="Y165" s="454"/>
      <c r="Z165" s="454"/>
      <c r="AA165" s="454"/>
      <c r="AB165" s="454"/>
      <c r="AC165" s="454"/>
      <c r="AD165" s="454"/>
      <c r="AE165" s="454"/>
      <c r="AF165" s="454"/>
      <c r="AG165" s="455"/>
      <c r="AH165" s="456"/>
      <c r="AI165" s="432"/>
      <c r="AJ165" s="181"/>
      <c r="AK165" s="181"/>
      <c r="AL165" s="181"/>
      <c r="AM165" s="181"/>
    </row>
    <row r="166" spans="1:39" ht="12.75" customHeight="1">
      <c r="A166" s="418">
        <v>160</v>
      </c>
      <c r="B166" s="433">
        <v>7</v>
      </c>
      <c r="C166" s="458">
        <v>10</v>
      </c>
      <c r="D166" s="446">
        <f>測定日数!F14</f>
        <v>35</v>
      </c>
      <c r="E166" s="447">
        <f>mm!F14</f>
        <v>335.4</v>
      </c>
      <c r="F166" s="448">
        <f>pH!F14</f>
        <v>5.41</v>
      </c>
      <c r="G166" s="448">
        <f>EC!F14</f>
        <v>0.55000000000000004</v>
      </c>
      <c r="H166" s="449">
        <f>'SO4'!F14</f>
        <v>5.2</v>
      </c>
      <c r="I166" s="449">
        <f>'NO3'!F14</f>
        <v>11.61</v>
      </c>
      <c r="J166" s="449">
        <f>Cl!F14</f>
        <v>6.21</v>
      </c>
      <c r="K166" s="449">
        <f>H!F14</f>
        <v>3.8904514499428049</v>
      </c>
      <c r="L166" s="449">
        <f>'NH4'!F14</f>
        <v>14.97</v>
      </c>
      <c r="M166" s="449">
        <f>Na!F14</f>
        <v>6.09</v>
      </c>
      <c r="N166" s="449">
        <f>K!F14</f>
        <v>1.02</v>
      </c>
      <c r="O166" s="449">
        <f>Mg!F14</f>
        <v>0.82</v>
      </c>
      <c r="P166" s="450">
        <f>Ca!F14</f>
        <v>2</v>
      </c>
      <c r="Q166" s="451">
        <f t="shared" ref="Q166:Q167" si="502">1.24*10^(F166-5.35)</f>
        <v>1.4237104906561364</v>
      </c>
      <c r="R166" s="447">
        <f t="shared" ref="R166:R167" si="503">SUM(H166:J166)+H166</f>
        <v>28.22</v>
      </c>
      <c r="S166" s="452">
        <f t="shared" ref="S166:S167" si="504">SUM(K166:P166)+O166+P166</f>
        <v>31.610451449942804</v>
      </c>
      <c r="T166" s="452">
        <f t="shared" ref="T166:T167" si="505">SUM(H166:J166,Q166)+H166</f>
        <v>29.643710490656137</v>
      </c>
      <c r="U166" s="452">
        <f t="shared" ref="U166:U167" si="506">(S166-R166)/(R166+S166)*100</f>
        <v>5.6667656147963879</v>
      </c>
      <c r="V166" s="452">
        <f t="shared" ref="V166:V167" si="507">(S166-T166)/(S166+T166)*100</f>
        <v>3.2107874746436158</v>
      </c>
      <c r="W166" s="446">
        <f t="shared" ref="W166:W167" si="508">100*((349.7*10^(2-F166)+(80*2*H166+71.5*I166+76.3*J166+73.5*L166+50.1*M166+73.5*N166+59.8*2*P166+53.3*2*O166)/10000)-G166)/((349.7*10^(2-F166)+(80*2*H166+71.5*I166+76.3*J166+73.5*L166+50.1*M166+73.5*N166+59.8*2*P166+53.3*2*O166)/10000)+G166)</f>
        <v>-1.8196573054293117</v>
      </c>
      <c r="X166" s="453">
        <f t="shared" ref="X166:X167" si="509">E166</f>
        <v>335.4</v>
      </c>
      <c r="Y166" s="454">
        <f t="shared" ref="Y166:AA166" si="510">H166*$E166/1000</f>
        <v>1.7440799999999999</v>
      </c>
      <c r="Z166" s="454">
        <f t="shared" si="510"/>
        <v>3.8939939999999997</v>
      </c>
      <c r="AA166" s="454">
        <f t="shared" si="510"/>
        <v>2.0828339999999996</v>
      </c>
      <c r="AB166" s="454">
        <f t="shared" ref="AB166:AF166" si="511">L166*$E166/1000</f>
        <v>5.0209380000000001</v>
      </c>
      <c r="AC166" s="454">
        <f t="shared" si="511"/>
        <v>2.0425859999999996</v>
      </c>
      <c r="AD166" s="454">
        <f t="shared" si="511"/>
        <v>0.34210800000000002</v>
      </c>
      <c r="AE166" s="454">
        <f t="shared" si="511"/>
        <v>0.27502799999999994</v>
      </c>
      <c r="AF166" s="454">
        <f t="shared" si="511"/>
        <v>0.67079999999999995</v>
      </c>
      <c r="AG166" s="455">
        <f t="shared" ref="AG166:AG167" si="512">K166*$E166/1000</f>
        <v>1.3048574163108166</v>
      </c>
      <c r="AH166" s="456"/>
      <c r="AI166" s="432">
        <f t="shared" ref="AI166:AI167" si="513">R166+S166</f>
        <v>59.8304514499428</v>
      </c>
      <c r="AJ166" s="181"/>
      <c r="AK166" s="181"/>
      <c r="AL166" s="181"/>
      <c r="AM166" s="181"/>
    </row>
    <row r="167" spans="1:39" ht="12.75" customHeight="1">
      <c r="A167" s="418">
        <v>161</v>
      </c>
      <c r="B167" s="433">
        <v>7</v>
      </c>
      <c r="C167" s="458">
        <v>11</v>
      </c>
      <c r="D167" s="446">
        <f>測定日数!F15</f>
        <v>35</v>
      </c>
      <c r="E167" s="447">
        <f>mm!F15</f>
        <v>235.2</v>
      </c>
      <c r="F167" s="448">
        <f>pH!F15</f>
        <v>5.263346920067665</v>
      </c>
      <c r="G167" s="448">
        <f>EC!F15</f>
        <v>0.65023681972789116</v>
      </c>
      <c r="H167" s="449">
        <f>'SO4'!F15</f>
        <v>6.0710886478264001</v>
      </c>
      <c r="I167" s="449">
        <f>'NO3'!F15</f>
        <v>7.861909479160154</v>
      </c>
      <c r="J167" s="449">
        <f>Cl!F15</f>
        <v>13.971364286194026</v>
      </c>
      <c r="K167" s="449">
        <f>H!F15</f>
        <v>5.4532207670821506</v>
      </c>
      <c r="L167" s="449">
        <f>'NH4'!F15</f>
        <v>11.347845679291673</v>
      </c>
      <c r="M167" s="449">
        <f>Na!F15</f>
        <v>13.3345095323906</v>
      </c>
      <c r="N167" s="449">
        <f>K!F15</f>
        <v>0.59947892200358388</v>
      </c>
      <c r="O167" s="449">
        <f>Mg!F15</f>
        <v>0.96380040503043307</v>
      </c>
      <c r="P167" s="450">
        <f>Ca!F15</f>
        <v>1.4970059880239521</v>
      </c>
      <c r="Q167" s="451">
        <f t="shared" si="502"/>
        <v>1.0157073735409448</v>
      </c>
      <c r="R167" s="447">
        <f t="shared" si="503"/>
        <v>33.975451061006979</v>
      </c>
      <c r="S167" s="452">
        <f t="shared" si="504"/>
        <v>35.656667686876773</v>
      </c>
      <c r="T167" s="452">
        <f t="shared" si="505"/>
        <v>34.991158434547927</v>
      </c>
      <c r="U167" s="452">
        <f t="shared" si="506"/>
        <v>2.4144269284077895</v>
      </c>
      <c r="V167" s="452">
        <f t="shared" si="507"/>
        <v>0.94200952649981573</v>
      </c>
      <c r="W167" s="446">
        <f t="shared" si="508"/>
        <v>-1.3078817670209424</v>
      </c>
      <c r="X167" s="453">
        <f t="shared" si="509"/>
        <v>235.2</v>
      </c>
      <c r="Y167" s="454">
        <f t="shared" ref="Y167:AA167" si="514">H167*$E167/1000</f>
        <v>1.4279200499687692</v>
      </c>
      <c r="Z167" s="454">
        <f t="shared" si="514"/>
        <v>1.8491211094984681</v>
      </c>
      <c r="AA167" s="454">
        <f t="shared" si="514"/>
        <v>3.2860648801128352</v>
      </c>
      <c r="AB167" s="454">
        <f t="shared" ref="AB167:AF167" si="515">L167*$E167/1000</f>
        <v>2.6690133037694013</v>
      </c>
      <c r="AC167" s="454">
        <f t="shared" si="515"/>
        <v>3.1362766420182688</v>
      </c>
      <c r="AD167" s="454">
        <f t="shared" si="515"/>
        <v>0.14099744245524293</v>
      </c>
      <c r="AE167" s="454">
        <f t="shared" si="515"/>
        <v>0.22668585526315782</v>
      </c>
      <c r="AF167" s="454">
        <f t="shared" si="515"/>
        <v>0.35209580838323351</v>
      </c>
      <c r="AG167" s="455">
        <f t="shared" si="512"/>
        <v>1.2825975244177219</v>
      </c>
      <c r="AH167" s="456"/>
      <c r="AI167" s="432">
        <f t="shared" si="513"/>
        <v>69.632118747883752</v>
      </c>
      <c r="AJ167" s="181"/>
      <c r="AK167" s="181"/>
      <c r="AL167" s="181"/>
      <c r="AM167" s="181"/>
    </row>
    <row r="168" spans="1:39" ht="12.75" customHeight="1">
      <c r="A168" s="418">
        <v>162</v>
      </c>
      <c r="B168" s="433">
        <v>7</v>
      </c>
      <c r="C168" s="458">
        <v>12</v>
      </c>
      <c r="D168" s="446"/>
      <c r="E168" s="447"/>
      <c r="F168" s="448"/>
      <c r="G168" s="448"/>
      <c r="H168" s="449"/>
      <c r="I168" s="449"/>
      <c r="J168" s="449"/>
      <c r="K168" s="449"/>
      <c r="L168" s="449"/>
      <c r="M168" s="449"/>
      <c r="N168" s="449"/>
      <c r="O168" s="449"/>
      <c r="P168" s="450"/>
      <c r="Q168" s="451"/>
      <c r="R168" s="447"/>
      <c r="S168" s="452"/>
      <c r="T168" s="452"/>
      <c r="U168" s="452"/>
      <c r="V168" s="452"/>
      <c r="W168" s="446"/>
      <c r="X168" s="453"/>
      <c r="Y168" s="454"/>
      <c r="Z168" s="454"/>
      <c r="AA168" s="454"/>
      <c r="AB168" s="454"/>
      <c r="AC168" s="454"/>
      <c r="AD168" s="454"/>
      <c r="AE168" s="454"/>
      <c r="AF168" s="454"/>
      <c r="AG168" s="455"/>
      <c r="AH168" s="456"/>
      <c r="AI168" s="432"/>
      <c r="AJ168" s="181"/>
      <c r="AK168" s="181"/>
      <c r="AL168" s="181"/>
      <c r="AM168" s="181"/>
    </row>
    <row r="169" spans="1:39" ht="12.75" customHeight="1">
      <c r="A169" s="418">
        <v>163</v>
      </c>
      <c r="B169" s="433">
        <v>7</v>
      </c>
      <c r="C169" s="458">
        <v>13</v>
      </c>
      <c r="D169" s="446">
        <f>測定日数!F17</f>
        <v>35</v>
      </c>
      <c r="E169" s="447">
        <f>mm!F17</f>
        <v>305.51</v>
      </c>
      <c r="F169" s="448">
        <f>pH!F17</f>
        <v>4.8776060226736071</v>
      </c>
      <c r="G169" s="448">
        <f>EC!F17</f>
        <v>1.1101620241563288</v>
      </c>
      <c r="H169" s="449">
        <f>'SO4'!F17</f>
        <v>8.6330302881520531</v>
      </c>
      <c r="I169" s="449">
        <f>'NO3'!F17</f>
        <v>16.394141578175468</v>
      </c>
      <c r="J169" s="449">
        <f>Cl!F17</f>
        <v>10.324698345551033</v>
      </c>
      <c r="K169" s="449">
        <f>H!F17</f>
        <v>13.255434783286244</v>
      </c>
      <c r="L169" s="449">
        <f>'NH4'!F17</f>
        <v>22.792216294065664</v>
      </c>
      <c r="M169" s="449">
        <f>Na!F17</f>
        <v>5.9653921525375253</v>
      </c>
      <c r="N169" s="449">
        <f>K!F17</f>
        <v>0.33344938876681068</v>
      </c>
      <c r="O169" s="449">
        <f>Mg!F17</f>
        <v>0.66851397636094667</v>
      </c>
      <c r="P169" s="450">
        <f>Ca!F17</f>
        <v>2.2024156328761748</v>
      </c>
      <c r="Q169" s="451">
        <f t="shared" ref="Q169:Q180" si="516">1.24*10^(F169-5.35)</f>
        <v>0.41785702492806254</v>
      </c>
      <c r="R169" s="447">
        <f t="shared" ref="R169:R180" si="517">SUM(H169:J169)+H169</f>
        <v>43.984900500030605</v>
      </c>
      <c r="S169" s="452">
        <f t="shared" ref="S169:S180" si="518">SUM(K169:P169)+O169+P169</f>
        <v>48.088351837130489</v>
      </c>
      <c r="T169" s="452">
        <f t="shared" ref="T169:T180" si="519">SUM(H169:J169,Q169)+H169</f>
        <v>44.402757524958673</v>
      </c>
      <c r="U169" s="452">
        <f t="shared" ref="U169:U180" si="520">(S169-R169)/(R169+S169)*100</f>
        <v>4.4567246544887347</v>
      </c>
      <c r="V169" s="452">
        <f t="shared" ref="V169:V180" si="521">(S169-T169)/(S169+T169)*100</f>
        <v>3.9848092833909616</v>
      </c>
      <c r="W169" s="446">
        <f t="shared" ref="W169:W180" si="522">100*((349.7*10^(2-F169)+(80*2*H169+71.5*I169+76.3*J169+73.5*L169+50.1*M169+73.5*N169+59.8*2*P169+53.3*2*O169)/10000)-G169)/((349.7*10^(2-F169)+(80*2*H169+71.5*I169+76.3*J169+73.5*L169+50.1*M169+73.5*N169+59.8*2*P169+53.3*2*O169)/10000)+G169)</f>
        <v>-3.6974378444287344</v>
      </c>
      <c r="X169" s="453">
        <f t="shared" ref="X169:X180" si="523">E169</f>
        <v>305.51</v>
      </c>
      <c r="Y169" s="454">
        <f t="shared" ref="Y169:AA169" si="524">H169*$E169/1000</f>
        <v>2.6374770833333336</v>
      </c>
      <c r="Z169" s="454">
        <f t="shared" si="524"/>
        <v>5.0085741935483865</v>
      </c>
      <c r="AA169" s="454">
        <f t="shared" si="524"/>
        <v>3.154298591549296</v>
      </c>
      <c r="AB169" s="454">
        <f t="shared" ref="AB169:AF169" si="525">L169*$E169/1000</f>
        <v>6.9632500000000013</v>
      </c>
      <c r="AC169" s="454">
        <f t="shared" si="525"/>
        <v>1.8224869565217394</v>
      </c>
      <c r="AD169" s="454">
        <f t="shared" si="525"/>
        <v>0.10187212276214833</v>
      </c>
      <c r="AE169" s="454">
        <f t="shared" si="525"/>
        <v>0.20423770491803281</v>
      </c>
      <c r="AF169" s="454">
        <f t="shared" si="525"/>
        <v>0.67286000000000012</v>
      </c>
      <c r="AG169" s="455">
        <f t="shared" ref="AG169:AG180" si="526">K169*$E169/1000</f>
        <v>4.0496678806417803</v>
      </c>
      <c r="AH169" s="456"/>
      <c r="AI169" s="432">
        <f t="shared" ref="AI169:AI180" si="527">R169+S169</f>
        <v>92.073252337161094</v>
      </c>
      <c r="AJ169" s="181"/>
      <c r="AK169" s="181"/>
      <c r="AL169" s="181"/>
      <c r="AM169" s="181"/>
    </row>
    <row r="170" spans="1:39" ht="12.75" customHeight="1">
      <c r="A170" s="418">
        <v>164</v>
      </c>
      <c r="B170" s="433">
        <v>7</v>
      </c>
      <c r="C170" s="458">
        <v>15</v>
      </c>
      <c r="D170" s="446">
        <f>測定日数!F19</f>
        <v>32</v>
      </c>
      <c r="E170" s="447">
        <f>mm!F19</f>
        <v>192.03821656050957</v>
      </c>
      <c r="F170" s="448">
        <f>pH!F19</f>
        <v>5.19</v>
      </c>
      <c r="G170" s="448">
        <f>EC!F19</f>
        <v>0.75800000000000001</v>
      </c>
      <c r="H170" s="449">
        <f>'SO4'!F19</f>
        <v>17.489506296222267</v>
      </c>
      <c r="I170" s="449">
        <f>'NO3'!F19</f>
        <v>10.64432004567381</v>
      </c>
      <c r="J170" s="449">
        <f>Cl!F19</f>
        <v>18.898259667729103</v>
      </c>
      <c r="K170" s="449">
        <f>H!F19</f>
        <v>6.456542290346551</v>
      </c>
      <c r="L170" s="449">
        <f>'NH4'!F19</f>
        <v>0</v>
      </c>
      <c r="M170" s="449">
        <f>Na!F19</f>
        <v>0</v>
      </c>
      <c r="N170" s="449">
        <f>K!F19</f>
        <v>0</v>
      </c>
      <c r="O170" s="449">
        <f>Mg!F19</f>
        <v>9.8745114174038271</v>
      </c>
      <c r="P170" s="450">
        <f>Ca!F19</f>
        <v>9.7305389221556897</v>
      </c>
      <c r="Q170" s="451">
        <f t="shared" si="516"/>
        <v>0.85787040393948266</v>
      </c>
      <c r="R170" s="447">
        <f t="shared" si="517"/>
        <v>64.521592305847435</v>
      </c>
      <c r="S170" s="452">
        <f t="shared" si="518"/>
        <v>45.666642969465585</v>
      </c>
      <c r="T170" s="452">
        <f t="shared" si="519"/>
        <v>65.379462709786921</v>
      </c>
      <c r="U170" s="452">
        <f t="shared" si="520"/>
        <v>-17.111581185842063</v>
      </c>
      <c r="V170" s="452">
        <f t="shared" si="521"/>
        <v>-17.751923509375633</v>
      </c>
      <c r="W170" s="446">
        <f t="shared" si="522"/>
        <v>11.114109489022375</v>
      </c>
      <c r="X170" s="453">
        <f t="shared" si="523"/>
        <v>192.03821656050957</v>
      </c>
      <c r="Y170" s="454">
        <f t="shared" ref="Y170:AA170" si="528">H170*$E170/1000</f>
        <v>3.3586535976503273</v>
      </c>
      <c r="Z170" s="454">
        <f t="shared" si="528"/>
        <v>2.04411623807048</v>
      </c>
      <c r="AA170" s="454">
        <f t="shared" si="528"/>
        <v>3.6291880826881053</v>
      </c>
      <c r="AB170" s="454">
        <f t="shared" ref="AB170:AF170" si="529">L170*$E170/1000</f>
        <v>0</v>
      </c>
      <c r="AC170" s="454">
        <f t="shared" si="529"/>
        <v>0</v>
      </c>
      <c r="AD170" s="454">
        <f t="shared" si="529"/>
        <v>0</v>
      </c>
      <c r="AE170" s="454">
        <f t="shared" si="529"/>
        <v>1.8962835620046206</v>
      </c>
      <c r="AF170" s="454">
        <f t="shared" si="529"/>
        <v>1.8686353407834018</v>
      </c>
      <c r="AG170" s="455">
        <f t="shared" si="526"/>
        <v>1.2399028665856595</v>
      </c>
      <c r="AH170" s="456"/>
      <c r="AI170" s="432">
        <f t="shared" si="527"/>
        <v>110.18823527531302</v>
      </c>
      <c r="AJ170" s="181"/>
      <c r="AK170" s="181"/>
      <c r="AL170" s="181"/>
      <c r="AM170" s="181"/>
    </row>
    <row r="171" spans="1:39" ht="12.75" customHeight="1">
      <c r="A171" s="418">
        <v>165</v>
      </c>
      <c r="B171" s="433">
        <v>7</v>
      </c>
      <c r="C171" s="458">
        <v>16</v>
      </c>
      <c r="D171" s="446">
        <f>測定日数!F20</f>
        <v>30</v>
      </c>
      <c r="E171" s="447">
        <f>mm!F20</f>
        <v>159.55414012738854</v>
      </c>
      <c r="F171" s="448">
        <f>pH!F20</f>
        <v>5.07</v>
      </c>
      <c r="G171" s="448">
        <f>EC!F20</f>
        <v>0.93500000000000005</v>
      </c>
      <c r="H171" s="449">
        <f>'SO4'!F20</f>
        <v>12.804817109734161</v>
      </c>
      <c r="I171" s="449">
        <f>'NO3'!F20</f>
        <v>0</v>
      </c>
      <c r="J171" s="449">
        <f>Cl!F20</f>
        <v>42.87366372380334</v>
      </c>
      <c r="K171" s="449">
        <f>H!F20</f>
        <v>8.511380382023761</v>
      </c>
      <c r="L171" s="449">
        <f>'NH4'!F20</f>
        <v>0</v>
      </c>
      <c r="M171" s="449">
        <f>Na!F20</f>
        <v>23.923684316980989</v>
      </c>
      <c r="N171" s="449">
        <f>K!F20</f>
        <v>7.4172022824521777</v>
      </c>
      <c r="O171" s="449">
        <f>Mg!F20</f>
        <v>0</v>
      </c>
      <c r="P171" s="450">
        <f>Ca!F20</f>
        <v>0</v>
      </c>
      <c r="Q171" s="451">
        <f t="shared" si="516"/>
        <v>0.65076125070971902</v>
      </c>
      <c r="R171" s="447">
        <f t="shared" si="517"/>
        <v>68.483297943271666</v>
      </c>
      <c r="S171" s="452">
        <f t="shared" si="518"/>
        <v>39.852266981456928</v>
      </c>
      <c r="T171" s="452">
        <f t="shared" si="519"/>
        <v>69.134059193981386</v>
      </c>
      <c r="U171" s="452">
        <f t="shared" si="520"/>
        <v>-26.428099564263626</v>
      </c>
      <c r="V171" s="452">
        <f t="shared" si="521"/>
        <v>-26.867400012538038</v>
      </c>
      <c r="W171" s="446">
        <f t="shared" si="522"/>
        <v>3.5595397771059347</v>
      </c>
      <c r="X171" s="453">
        <f t="shared" si="523"/>
        <v>159.55414012738854</v>
      </c>
      <c r="Y171" s="454">
        <f t="shared" ref="Y171:AA171" si="530">H171*$E171/1000</f>
        <v>2.0430615834321064</v>
      </c>
      <c r="Z171" s="454">
        <f t="shared" si="530"/>
        <v>0</v>
      </c>
      <c r="AA171" s="454">
        <f t="shared" si="530"/>
        <v>6.8406705495622528</v>
      </c>
      <c r="AB171" s="454">
        <f t="shared" ref="AB171:AF171" si="531">L171*$E171/1000</f>
        <v>0</v>
      </c>
      <c r="AC171" s="454">
        <f t="shared" si="531"/>
        <v>3.8171228798749923</v>
      </c>
      <c r="AD171" s="454">
        <f t="shared" si="531"/>
        <v>1.1834453323275609</v>
      </c>
      <c r="AE171" s="454">
        <f t="shared" si="531"/>
        <v>0</v>
      </c>
      <c r="AF171" s="454">
        <f t="shared" si="531"/>
        <v>0</v>
      </c>
      <c r="AG171" s="455">
        <f t="shared" si="526"/>
        <v>1.358025978150925</v>
      </c>
      <c r="AH171" s="456"/>
      <c r="AI171" s="432">
        <f t="shared" si="527"/>
        <v>108.3355649247286</v>
      </c>
      <c r="AJ171" s="181"/>
      <c r="AK171" s="181"/>
      <c r="AL171" s="181"/>
      <c r="AM171" s="181"/>
    </row>
    <row r="172" spans="1:39" ht="12.75" customHeight="1">
      <c r="A172" s="418">
        <v>166</v>
      </c>
      <c r="B172" s="433">
        <v>7</v>
      </c>
      <c r="C172" s="458">
        <v>17</v>
      </c>
      <c r="D172" s="446">
        <f>測定日数!F21</f>
        <v>35</v>
      </c>
      <c r="E172" s="447">
        <f>mm!F21</f>
        <v>229.5</v>
      </c>
      <c r="F172" s="448">
        <f>pH!F21</f>
        <v>5.09</v>
      </c>
      <c r="G172" s="448">
        <f>EC!F21</f>
        <v>0.67800000000000005</v>
      </c>
      <c r="H172" s="449">
        <f>'SO4'!F21</f>
        <v>4.244036426363591</v>
      </c>
      <c r="I172" s="449">
        <f>'NO3'!F21</f>
        <v>3.5109734942167941</v>
      </c>
      <c r="J172" s="449">
        <f>Cl!F21</f>
        <v>21.94649532584107</v>
      </c>
      <c r="K172" s="449">
        <f>H!F21</f>
        <v>8.1283051616409985</v>
      </c>
      <c r="L172" s="449">
        <f>'NH4'!F21</f>
        <v>10.782970337787059</v>
      </c>
      <c r="M172" s="449">
        <f>Na!F21</f>
        <v>11.126266793291403</v>
      </c>
      <c r="N172" s="449">
        <f>K!F21</f>
        <v>0.67108198836958988</v>
      </c>
      <c r="O172" s="449">
        <f>Mg!F21</f>
        <v>1.8461971487859481</v>
      </c>
      <c r="P172" s="450">
        <f>Ca!F21</f>
        <v>0.80370638683335294</v>
      </c>
      <c r="Q172" s="451">
        <f t="shared" si="516"/>
        <v>0.68143068358345482</v>
      </c>
      <c r="R172" s="447">
        <f t="shared" si="517"/>
        <v>33.945541672785048</v>
      </c>
      <c r="S172" s="452">
        <f t="shared" si="518"/>
        <v>36.008431352327655</v>
      </c>
      <c r="T172" s="452">
        <f t="shared" si="519"/>
        <v>34.626972356368498</v>
      </c>
      <c r="U172" s="452">
        <f t="shared" si="520"/>
        <v>2.948924257385714</v>
      </c>
      <c r="V172" s="452">
        <f t="shared" si="521"/>
        <v>1.9557600345237094</v>
      </c>
      <c r="W172" s="446">
        <f t="shared" si="522"/>
        <v>2.5812593520283671</v>
      </c>
      <c r="X172" s="453">
        <f t="shared" si="523"/>
        <v>229.5</v>
      </c>
      <c r="Y172" s="454">
        <f t="shared" ref="Y172:AA172" si="532">H172*$E172/1000</f>
        <v>0.97400635985044415</v>
      </c>
      <c r="Z172" s="454">
        <f t="shared" si="532"/>
        <v>0.80576841692275425</v>
      </c>
      <c r="AA172" s="454">
        <f t="shared" si="532"/>
        <v>5.0367206772805257</v>
      </c>
      <c r="AB172" s="454">
        <f t="shared" ref="AB172:AF172" si="533">L172*$E172/1000</f>
        <v>2.4746916925221303</v>
      </c>
      <c r="AC172" s="454">
        <f t="shared" si="533"/>
        <v>2.553478229060377</v>
      </c>
      <c r="AD172" s="454">
        <f t="shared" si="533"/>
        <v>0.15401331633082088</v>
      </c>
      <c r="AE172" s="454">
        <f t="shared" si="533"/>
        <v>0.4237022456463751</v>
      </c>
      <c r="AF172" s="454">
        <f t="shared" si="533"/>
        <v>0.1844506157782545</v>
      </c>
      <c r="AG172" s="455">
        <f t="shared" si="526"/>
        <v>1.8654460345966093</v>
      </c>
      <c r="AH172" s="456"/>
      <c r="AI172" s="432">
        <f t="shared" si="527"/>
        <v>69.953973025112703</v>
      </c>
      <c r="AJ172" s="181"/>
      <c r="AK172" s="181"/>
      <c r="AL172" s="181"/>
      <c r="AM172" s="181"/>
    </row>
    <row r="173" spans="1:39" ht="12.75" customHeight="1">
      <c r="A173" s="418">
        <v>167</v>
      </c>
      <c r="B173" s="433">
        <v>7</v>
      </c>
      <c r="C173" s="458">
        <v>18</v>
      </c>
      <c r="D173" s="446">
        <f>測定日数!F22</f>
        <v>28</v>
      </c>
      <c r="E173" s="447">
        <f>mm!F22</f>
        <v>275.15923566878985</v>
      </c>
      <c r="F173" s="448">
        <f>pH!F22</f>
        <v>5.0599999999999996</v>
      </c>
      <c r="G173" s="448">
        <f>EC!F22</f>
        <v>1.95</v>
      </c>
      <c r="H173" s="449">
        <f>'SO4'!F22</f>
        <v>65.2</v>
      </c>
      <c r="I173" s="449">
        <f>'NO3'!F22</f>
        <v>23.3</v>
      </c>
      <c r="J173" s="449">
        <f>Cl!F22</f>
        <v>62.6</v>
      </c>
      <c r="K173" s="449">
        <f>H!F22</f>
        <v>8.7096358995608174</v>
      </c>
      <c r="L173" s="449">
        <f>'NH4'!F22</f>
        <v>30.3</v>
      </c>
      <c r="M173" s="449">
        <f>Na!F22</f>
        <v>38.299999999999997</v>
      </c>
      <c r="N173" s="449">
        <f>K!F22</f>
        <v>1.54</v>
      </c>
      <c r="O173" s="449">
        <f>Mg!F22</f>
        <v>15</v>
      </c>
      <c r="P173" s="450">
        <f>Ca!F22</f>
        <v>76</v>
      </c>
      <c r="Q173" s="451">
        <f t="shared" si="516"/>
        <v>0.63594811614929236</v>
      </c>
      <c r="R173" s="447">
        <f t="shared" si="517"/>
        <v>216.3</v>
      </c>
      <c r="S173" s="452">
        <f t="shared" si="518"/>
        <v>260.84963589956084</v>
      </c>
      <c r="T173" s="452">
        <f t="shared" si="519"/>
        <v>216.93594811614929</v>
      </c>
      <c r="U173" s="452">
        <f t="shared" si="520"/>
        <v>9.336617393739024</v>
      </c>
      <c r="V173" s="452">
        <f t="shared" si="521"/>
        <v>9.1910868080874568</v>
      </c>
      <c r="W173" s="446">
        <f t="shared" si="522"/>
        <v>28.266310339441954</v>
      </c>
      <c r="X173" s="453">
        <f t="shared" si="523"/>
        <v>275.15923566878985</v>
      </c>
      <c r="Y173" s="454">
        <f t="shared" ref="Y173:AA173" si="534">H173*$E173/1000</f>
        <v>17.940382165605101</v>
      </c>
      <c r="Z173" s="454">
        <f t="shared" si="534"/>
        <v>6.4112101910828034</v>
      </c>
      <c r="AA173" s="454">
        <f t="shared" si="534"/>
        <v>17.224968152866243</v>
      </c>
      <c r="AB173" s="454">
        <f t="shared" ref="AB173:AF173" si="535">L173*$E173/1000</f>
        <v>8.3373248407643334</v>
      </c>
      <c r="AC173" s="454">
        <f t="shared" si="535"/>
        <v>10.538598726114651</v>
      </c>
      <c r="AD173" s="454">
        <f t="shared" si="535"/>
        <v>0.42374522292993633</v>
      </c>
      <c r="AE173" s="454">
        <f t="shared" si="535"/>
        <v>4.127388535031848</v>
      </c>
      <c r="AF173" s="454">
        <f t="shared" si="535"/>
        <v>20.912101910828028</v>
      </c>
      <c r="AG173" s="455">
        <f t="shared" si="526"/>
        <v>2.3965367570766074</v>
      </c>
      <c r="AH173" s="456"/>
      <c r="AI173" s="432">
        <f t="shared" si="527"/>
        <v>477.14963589956085</v>
      </c>
      <c r="AJ173" s="181"/>
      <c r="AK173" s="181"/>
      <c r="AL173" s="181"/>
      <c r="AM173" s="181"/>
    </row>
    <row r="174" spans="1:39" ht="12.75" customHeight="1">
      <c r="A174" s="418">
        <v>168</v>
      </c>
      <c r="B174" s="433">
        <v>7</v>
      </c>
      <c r="C174" s="458">
        <v>19</v>
      </c>
      <c r="D174" s="446">
        <f>測定日数!F23</f>
        <v>35</v>
      </c>
      <c r="E174" s="447">
        <f>mm!F23</f>
        <v>255.74146981627294</v>
      </c>
      <c r="F174" s="448">
        <f>pH!F23</f>
        <v>5.22</v>
      </c>
      <c r="G174" s="448">
        <f>EC!F23</f>
        <v>0.85</v>
      </c>
      <c r="H174" s="449">
        <f>'SO4'!F23</f>
        <v>6.1</v>
      </c>
      <c r="I174" s="449">
        <f>'NO3'!F23</f>
        <v>9.4</v>
      </c>
      <c r="J174" s="449">
        <f>Cl!F23</f>
        <v>18.899999999999999</v>
      </c>
      <c r="K174" s="449">
        <f>H!F23</f>
        <v>6.0255958607435822</v>
      </c>
      <c r="L174" s="449">
        <f>'NH4'!F23</f>
        <v>20.7</v>
      </c>
      <c r="M174" s="449">
        <f>Na!F23</f>
        <v>12.6</v>
      </c>
      <c r="N174" s="449">
        <f>K!F23</f>
        <v>0.8</v>
      </c>
      <c r="O174" s="449">
        <f>Mg!F23</f>
        <v>1.4</v>
      </c>
      <c r="P174" s="450">
        <f>Ca!F23</f>
        <v>1.6</v>
      </c>
      <c r="Q174" s="451">
        <f t="shared" si="516"/>
        <v>0.91922469921313799</v>
      </c>
      <c r="R174" s="447">
        <f t="shared" si="517"/>
        <v>40.5</v>
      </c>
      <c r="S174" s="452">
        <f t="shared" si="518"/>
        <v>46.12559586074358</v>
      </c>
      <c r="T174" s="452">
        <f t="shared" si="519"/>
        <v>41.419224699213139</v>
      </c>
      <c r="U174" s="452">
        <f t="shared" si="520"/>
        <v>6.4941496850273923</v>
      </c>
      <c r="V174" s="452">
        <f t="shared" si="521"/>
        <v>5.3759561461516672</v>
      </c>
      <c r="W174" s="446">
        <f t="shared" si="522"/>
        <v>-4.6190487124574728</v>
      </c>
      <c r="X174" s="453">
        <f t="shared" si="523"/>
        <v>255.74146981627294</v>
      </c>
      <c r="Y174" s="454">
        <f t="shared" ref="Y174:AA174" si="536">H174*$E174/1000</f>
        <v>1.5600229658792648</v>
      </c>
      <c r="Z174" s="454">
        <f t="shared" si="536"/>
        <v>2.4039698162729657</v>
      </c>
      <c r="AA174" s="454">
        <f t="shared" si="536"/>
        <v>4.833513779527558</v>
      </c>
      <c r="AB174" s="454">
        <f t="shared" ref="AB174:AF174" si="537">L174*$E174/1000</f>
        <v>5.293848425196849</v>
      </c>
      <c r="AC174" s="454">
        <f t="shared" si="537"/>
        <v>3.2223425196850388</v>
      </c>
      <c r="AD174" s="454">
        <f t="shared" si="537"/>
        <v>0.20459317585301834</v>
      </c>
      <c r="AE174" s="454">
        <f t="shared" si="537"/>
        <v>0.35803805774278208</v>
      </c>
      <c r="AF174" s="454">
        <f t="shared" si="537"/>
        <v>0.40918635170603668</v>
      </c>
      <c r="AG174" s="455">
        <f t="shared" si="526"/>
        <v>1.540994741945414</v>
      </c>
      <c r="AH174" s="456"/>
      <c r="AI174" s="432">
        <f t="shared" si="527"/>
        <v>86.625595860743573</v>
      </c>
      <c r="AJ174" s="181"/>
      <c r="AK174" s="181"/>
      <c r="AL174" s="181"/>
      <c r="AM174" s="181"/>
    </row>
    <row r="175" spans="1:39" ht="12.75" customHeight="1">
      <c r="A175" s="418">
        <v>169</v>
      </c>
      <c r="B175" s="433">
        <v>7</v>
      </c>
      <c r="C175" s="458">
        <v>20</v>
      </c>
      <c r="D175" s="446">
        <f>測定日数!F24</f>
        <v>35</v>
      </c>
      <c r="E175" s="447">
        <f>mm!F24</f>
        <v>362.42038216560508</v>
      </c>
      <c r="F175" s="448">
        <f>pH!F24</f>
        <v>4.9800000000000004</v>
      </c>
      <c r="G175" s="448">
        <f>EC!F24</f>
        <v>1.0900000000000001</v>
      </c>
      <c r="H175" s="449">
        <f>'SO4'!F24</f>
        <v>9</v>
      </c>
      <c r="I175" s="449">
        <f>'NO3'!F24</f>
        <v>9.6</v>
      </c>
      <c r="J175" s="449">
        <f>Cl!F24</f>
        <v>20.7</v>
      </c>
      <c r="K175" s="449">
        <f>H!F24</f>
        <v>10.471285480508985</v>
      </c>
      <c r="L175" s="449">
        <f>'NH4'!F24</f>
        <v>23.7</v>
      </c>
      <c r="M175" s="449">
        <f>Na!F24</f>
        <v>9.1</v>
      </c>
      <c r="N175" s="449">
        <f>K!F24</f>
        <v>0.2</v>
      </c>
      <c r="O175" s="449">
        <f>Mg!F24</f>
        <v>1.3</v>
      </c>
      <c r="P175" s="450">
        <f>Ca!F24</f>
        <v>0.6</v>
      </c>
      <c r="Q175" s="451">
        <f t="shared" si="516"/>
        <v>0.52895860331397582</v>
      </c>
      <c r="R175" s="447">
        <f t="shared" si="517"/>
        <v>48.3</v>
      </c>
      <c r="S175" s="452">
        <f t="shared" si="518"/>
        <v>47.271285480508986</v>
      </c>
      <c r="T175" s="452">
        <f t="shared" si="519"/>
        <v>48.828958603313971</v>
      </c>
      <c r="U175" s="452">
        <f t="shared" si="520"/>
        <v>-1.0763845168754262</v>
      </c>
      <c r="V175" s="452">
        <f t="shared" si="521"/>
        <v>-1.6208836279815404</v>
      </c>
      <c r="W175" s="446">
        <f t="shared" si="522"/>
        <v>-5.3622699968657139</v>
      </c>
      <c r="X175" s="453">
        <f t="shared" si="523"/>
        <v>362.42038216560508</v>
      </c>
      <c r="Y175" s="454">
        <f t="shared" ref="Y175:AA175" si="538">H175*$E175/1000</f>
        <v>3.2617834394904457</v>
      </c>
      <c r="Z175" s="454">
        <f t="shared" si="538"/>
        <v>3.4792356687898085</v>
      </c>
      <c r="AA175" s="454">
        <f t="shared" si="538"/>
        <v>7.5021019108280251</v>
      </c>
      <c r="AB175" s="454">
        <f t="shared" ref="AB175:AF175" si="539">L175*$E175/1000</f>
        <v>8.5893630573248387</v>
      </c>
      <c r="AC175" s="454">
        <f t="shared" si="539"/>
        <v>3.2980254777070059</v>
      </c>
      <c r="AD175" s="454">
        <f t="shared" si="539"/>
        <v>7.248407643312102E-2</v>
      </c>
      <c r="AE175" s="454">
        <f t="shared" si="539"/>
        <v>0.47114649681528664</v>
      </c>
      <c r="AF175" s="454">
        <f t="shared" si="539"/>
        <v>0.21745222929936303</v>
      </c>
      <c r="AG175" s="455">
        <f t="shared" si="526"/>
        <v>3.7950072856112178</v>
      </c>
      <c r="AH175" s="456"/>
      <c r="AI175" s="432">
        <f t="shared" si="527"/>
        <v>95.571285480508976</v>
      </c>
      <c r="AJ175" s="181"/>
      <c r="AK175" s="181"/>
      <c r="AL175" s="181"/>
      <c r="AM175" s="181"/>
    </row>
    <row r="176" spans="1:39" ht="12.75" customHeight="1">
      <c r="A176" s="418">
        <v>170</v>
      </c>
      <c r="B176" s="433">
        <v>7</v>
      </c>
      <c r="C176" s="458">
        <v>21</v>
      </c>
      <c r="D176" s="446">
        <f>測定日数!F25</f>
        <v>35</v>
      </c>
      <c r="E176" s="447">
        <f>mm!F25</f>
        <v>207.6232438274171</v>
      </c>
      <c r="F176" s="448">
        <f>pH!F25</f>
        <v>5.1474531075797936</v>
      </c>
      <c r="G176" s="448">
        <f>EC!F25</f>
        <v>0.88865971087366424</v>
      </c>
      <c r="H176" s="449">
        <f>'SO4'!F25</f>
        <v>9.544912023456515</v>
      </c>
      <c r="I176" s="449">
        <f>'NO3'!F25</f>
        <v>16.471544536992692</v>
      </c>
      <c r="J176" s="449">
        <f>Cl!F25</f>
        <v>20.577794653659257</v>
      </c>
      <c r="K176" s="449">
        <f>H!F25</f>
        <v>7.1210968502832417</v>
      </c>
      <c r="L176" s="449">
        <f>'NH4'!F25</f>
        <v>0.77370143440155459</v>
      </c>
      <c r="M176" s="449">
        <f>Na!F25</f>
        <v>11.996385073384914</v>
      </c>
      <c r="N176" s="449">
        <f>K!F25</f>
        <v>0.61317028675140128</v>
      </c>
      <c r="O176" s="449">
        <f>Mg!F25</f>
        <v>1.3125406830405801</v>
      </c>
      <c r="P176" s="450">
        <f>Ca!F25</f>
        <v>6.4829285257034419</v>
      </c>
      <c r="Q176" s="451">
        <f t="shared" si="516"/>
        <v>0.77781227514854534</v>
      </c>
      <c r="R176" s="447">
        <f t="shared" si="517"/>
        <v>56.139163237564986</v>
      </c>
      <c r="S176" s="452">
        <f t="shared" si="518"/>
        <v>36.095292062309156</v>
      </c>
      <c r="T176" s="452">
        <f t="shared" si="519"/>
        <v>56.916975512713535</v>
      </c>
      <c r="U176" s="452">
        <f t="shared" si="520"/>
        <v>-21.7314355140808</v>
      </c>
      <c r="V176" s="452">
        <f t="shared" si="521"/>
        <v>-22.385954017957722</v>
      </c>
      <c r="W176" s="446">
        <f t="shared" si="522"/>
        <v>-2.9133273070452934</v>
      </c>
      <c r="X176" s="453">
        <f t="shared" si="523"/>
        <v>207.6232438274171</v>
      </c>
      <c r="Y176" s="454">
        <f t="shared" ref="Y176:AA176" si="540">H176*$E176/1000</f>
        <v>1.9817455963573571</v>
      </c>
      <c r="Z176" s="454">
        <f t="shared" si="540"/>
        <v>3.4198755076181939</v>
      </c>
      <c r="AA176" s="454">
        <f t="shared" si="540"/>
        <v>4.2724284768072156</v>
      </c>
      <c r="AB176" s="454">
        <f t="shared" ref="AB176:AF176" si="541">L176*$E176/1000</f>
        <v>0.16063840156437631</v>
      </c>
      <c r="AC176" s="454">
        <f t="shared" si="541"/>
        <v>2.490728383138983</v>
      </c>
      <c r="AD176" s="454">
        <f t="shared" si="541"/>
        <v>0.12730840395391346</v>
      </c>
      <c r="AE176" s="454">
        <f t="shared" si="541"/>
        <v>0.27251395426833896</v>
      </c>
      <c r="AF176" s="454">
        <f t="shared" si="541"/>
        <v>1.3460066500078434</v>
      </c>
      <c r="AG176" s="455">
        <f t="shared" si="526"/>
        <v>1.4785052276650095</v>
      </c>
      <c r="AH176" s="456"/>
      <c r="AI176" s="432">
        <f t="shared" si="527"/>
        <v>92.234455299874142</v>
      </c>
      <c r="AJ176" s="181"/>
      <c r="AK176" s="181"/>
      <c r="AL176" s="181"/>
      <c r="AM176" s="181"/>
    </row>
    <row r="177" spans="1:39" ht="12.75" customHeight="1">
      <c r="A177" s="418">
        <v>171</v>
      </c>
      <c r="B177" s="433">
        <v>7</v>
      </c>
      <c r="C177" s="458">
        <v>22</v>
      </c>
      <c r="D177" s="446">
        <f>測定日数!F26</f>
        <v>28</v>
      </c>
      <c r="E177" s="447">
        <f>mm!F26</f>
        <v>30</v>
      </c>
      <c r="F177" s="448">
        <f>pH!F26</f>
        <v>4.49</v>
      </c>
      <c r="G177" s="448">
        <f>EC!F26</f>
        <v>1.74</v>
      </c>
      <c r="H177" s="449">
        <f>'SO4'!F26</f>
        <v>16.065000000000001</v>
      </c>
      <c r="I177" s="449">
        <f>'NO3'!F26</f>
        <v>30.63</v>
      </c>
      <c r="J177" s="449">
        <f>Cl!F26</f>
        <v>12.6</v>
      </c>
      <c r="K177" s="449">
        <f>H!F26</f>
        <v>32.359365692962818</v>
      </c>
      <c r="L177" s="449">
        <f>'NH4'!F26</f>
        <v>25.29</v>
      </c>
      <c r="M177" s="449">
        <f>Na!F26</f>
        <v>5.12</v>
      </c>
      <c r="N177" s="449">
        <f>K!F26</f>
        <v>1.21</v>
      </c>
      <c r="O177" s="449">
        <f>Mg!F26</f>
        <v>1.32</v>
      </c>
      <c r="P177" s="450">
        <f>Ca!F26</f>
        <v>8.9649999999999999</v>
      </c>
      <c r="Q177" s="451">
        <f t="shared" si="516"/>
        <v>0.17116764881075791</v>
      </c>
      <c r="R177" s="447">
        <f t="shared" si="517"/>
        <v>75.36</v>
      </c>
      <c r="S177" s="452">
        <f t="shared" si="518"/>
        <v>84.549365692962809</v>
      </c>
      <c r="T177" s="452">
        <f t="shared" si="519"/>
        <v>75.531167648810765</v>
      </c>
      <c r="U177" s="452">
        <f t="shared" si="520"/>
        <v>5.7466088075210271</v>
      </c>
      <c r="V177" s="452">
        <f t="shared" si="521"/>
        <v>5.6335382297222232</v>
      </c>
      <c r="W177" s="446">
        <f t="shared" si="522"/>
        <v>8.0704701349457384</v>
      </c>
      <c r="X177" s="453">
        <f t="shared" si="523"/>
        <v>30</v>
      </c>
      <c r="Y177" s="454">
        <f t="shared" ref="Y177:AA177" si="542">H177*$E177/1000</f>
        <v>0.48195000000000005</v>
      </c>
      <c r="Z177" s="454">
        <f t="shared" si="542"/>
        <v>0.91889999999999994</v>
      </c>
      <c r="AA177" s="454">
        <f t="shared" si="542"/>
        <v>0.378</v>
      </c>
      <c r="AB177" s="454">
        <f t="shared" ref="AB177:AF177" si="543">L177*$E177/1000</f>
        <v>0.75869999999999993</v>
      </c>
      <c r="AC177" s="454">
        <f t="shared" si="543"/>
        <v>0.15359999999999999</v>
      </c>
      <c r="AD177" s="454">
        <f t="shared" si="543"/>
        <v>3.6299999999999999E-2</v>
      </c>
      <c r="AE177" s="454">
        <f t="shared" si="543"/>
        <v>3.9600000000000003E-2</v>
      </c>
      <c r="AF177" s="454">
        <f t="shared" si="543"/>
        <v>0.26894999999999997</v>
      </c>
      <c r="AG177" s="455">
        <f t="shared" si="526"/>
        <v>0.97078097078888459</v>
      </c>
      <c r="AH177" s="456"/>
      <c r="AI177" s="432">
        <f t="shared" si="527"/>
        <v>159.90936569296281</v>
      </c>
      <c r="AJ177" s="181"/>
      <c r="AK177" s="181"/>
      <c r="AL177" s="181"/>
      <c r="AM177" s="181"/>
    </row>
    <row r="178" spans="1:39" ht="12.75" customHeight="1">
      <c r="A178" s="418">
        <v>172</v>
      </c>
      <c r="B178" s="433">
        <v>7</v>
      </c>
      <c r="C178" s="458">
        <v>23</v>
      </c>
      <c r="D178" s="446">
        <f>測定日数!F27</f>
        <v>28</v>
      </c>
      <c r="E178" s="447">
        <f>mm!F27</f>
        <v>58.147676639083386</v>
      </c>
      <c r="F178" s="448">
        <f>pH!F27</f>
        <v>4.51</v>
      </c>
      <c r="G178" s="448">
        <f>EC!F27</f>
        <v>1.94</v>
      </c>
      <c r="H178" s="449">
        <f>'SO4'!F27</f>
        <v>15.7</v>
      </c>
      <c r="I178" s="449">
        <f>'NO3'!F27</f>
        <v>29.3</v>
      </c>
      <c r="J178" s="449">
        <f>Cl!F27</f>
        <v>6.5</v>
      </c>
      <c r="K178" s="449">
        <f>H!F27</f>
        <v>30.902954325135934</v>
      </c>
      <c r="L178" s="449">
        <f>'NH4'!F27</f>
        <v>23.3</v>
      </c>
      <c r="M178" s="449">
        <f>Na!F27</f>
        <v>9.1</v>
      </c>
      <c r="N178" s="449">
        <f>K!F27</f>
        <v>1</v>
      </c>
      <c r="O178" s="449">
        <f>Mg!F27</f>
        <v>0.4</v>
      </c>
      <c r="P178" s="450">
        <f>Ca!F27</f>
        <v>1.5</v>
      </c>
      <c r="Q178" s="451">
        <f t="shared" si="516"/>
        <v>0.17923453157249505</v>
      </c>
      <c r="R178" s="447">
        <f t="shared" si="517"/>
        <v>67.2</v>
      </c>
      <c r="S178" s="452">
        <f t="shared" si="518"/>
        <v>68.102954325135954</v>
      </c>
      <c r="T178" s="452">
        <f t="shared" si="519"/>
        <v>67.379234531572493</v>
      </c>
      <c r="U178" s="452">
        <f t="shared" si="520"/>
        <v>0.66735743475795251</v>
      </c>
      <c r="V178" s="452">
        <f t="shared" si="521"/>
        <v>0.53418076550925608</v>
      </c>
      <c r="W178" s="446">
        <f t="shared" si="522"/>
        <v>-2.7170700099582774</v>
      </c>
      <c r="X178" s="453">
        <f t="shared" si="523"/>
        <v>58.147676639083386</v>
      </c>
      <c r="Y178" s="454">
        <f t="shared" ref="Y178:AA178" si="544">H178*$E178/1000</f>
        <v>0.91291852323360911</v>
      </c>
      <c r="Z178" s="454">
        <f t="shared" si="544"/>
        <v>1.7037269255251433</v>
      </c>
      <c r="AA178" s="454">
        <f t="shared" si="544"/>
        <v>0.37795989815404196</v>
      </c>
      <c r="AB178" s="454">
        <f t="shared" ref="AB178:AF178" si="545">L178*$E178/1000</f>
        <v>1.354840865690643</v>
      </c>
      <c r="AC178" s="454">
        <f t="shared" si="545"/>
        <v>0.52914385741565872</v>
      </c>
      <c r="AD178" s="454">
        <f t="shared" si="545"/>
        <v>5.8147676639083386E-2</v>
      </c>
      <c r="AE178" s="454">
        <f t="shared" si="545"/>
        <v>2.3259070655633356E-2</v>
      </c>
      <c r="AF178" s="454">
        <f t="shared" si="545"/>
        <v>8.7221514958625082E-2</v>
      </c>
      <c r="AG178" s="455">
        <f t="shared" si="526"/>
        <v>1.7969349952903677</v>
      </c>
      <c r="AH178" s="456"/>
      <c r="AI178" s="432">
        <f t="shared" si="527"/>
        <v>135.30295432513594</v>
      </c>
      <c r="AJ178" s="181"/>
      <c r="AK178" s="181"/>
      <c r="AL178" s="181"/>
      <c r="AM178" s="181"/>
    </row>
    <row r="179" spans="1:39" ht="12.75" customHeight="1">
      <c r="A179" s="418">
        <v>173</v>
      </c>
      <c r="B179" s="433">
        <v>7</v>
      </c>
      <c r="C179" s="458">
        <v>24</v>
      </c>
      <c r="D179" s="446">
        <f>測定日数!F28</f>
        <v>28</v>
      </c>
      <c r="E179" s="447">
        <f>mm!F28</f>
        <v>66.931890515595157</v>
      </c>
      <c r="F179" s="448">
        <f>pH!F28</f>
        <v>4.7699999999999996</v>
      </c>
      <c r="G179" s="448">
        <f>EC!F28</f>
        <v>1.1100000000000001</v>
      </c>
      <c r="H179" s="449">
        <f>'SO4'!F28</f>
        <v>8.4</v>
      </c>
      <c r="I179" s="449">
        <f>'NO3'!F28</f>
        <v>17.399999999999999</v>
      </c>
      <c r="J179" s="449">
        <f>Cl!F28</f>
        <v>4.5</v>
      </c>
      <c r="K179" s="449">
        <f>H!F28</f>
        <v>16.982436524617462</v>
      </c>
      <c r="L179" s="449">
        <f>'NH4'!F28</f>
        <v>15.5</v>
      </c>
      <c r="M179" s="449">
        <f>Na!F28</f>
        <v>2.6</v>
      </c>
      <c r="N179" s="449">
        <f>K!F28</f>
        <v>0.3</v>
      </c>
      <c r="O179" s="449">
        <f>Mg!F28</f>
        <v>0.4</v>
      </c>
      <c r="P179" s="450">
        <f>Ca!F28</f>
        <v>1.5</v>
      </c>
      <c r="Q179" s="451">
        <f t="shared" si="516"/>
        <v>0.3261532309950273</v>
      </c>
      <c r="R179" s="447">
        <f t="shared" si="517"/>
        <v>38.699999999999996</v>
      </c>
      <c r="S179" s="452">
        <f t="shared" si="518"/>
        <v>39.182436524617458</v>
      </c>
      <c r="T179" s="452">
        <f t="shared" si="519"/>
        <v>39.026153230995028</v>
      </c>
      <c r="U179" s="452">
        <f t="shared" si="520"/>
        <v>0.61944200277423445</v>
      </c>
      <c r="V179" s="452">
        <f t="shared" si="521"/>
        <v>0.19982880922771568</v>
      </c>
      <c r="W179" s="446">
        <f t="shared" si="522"/>
        <v>-3.333635943803948</v>
      </c>
      <c r="X179" s="453">
        <f t="shared" si="523"/>
        <v>66.931890515595157</v>
      </c>
      <c r="Y179" s="454">
        <f t="shared" ref="Y179:AA179" si="546">H179*$E179/1000</f>
        <v>0.56222788033099935</v>
      </c>
      <c r="Z179" s="454">
        <f t="shared" si="546"/>
        <v>1.1646148949713557</v>
      </c>
      <c r="AA179" s="454">
        <f t="shared" si="546"/>
        <v>0.30119350732017819</v>
      </c>
      <c r="AB179" s="454">
        <f t="shared" ref="AB179:AF179" si="547">L179*$E179/1000</f>
        <v>1.0374443029917249</v>
      </c>
      <c r="AC179" s="454">
        <f t="shared" si="547"/>
        <v>0.17402291534054742</v>
      </c>
      <c r="AD179" s="454">
        <f t="shared" si="547"/>
        <v>2.0079567154678547E-2</v>
      </c>
      <c r="AE179" s="454">
        <f t="shared" si="547"/>
        <v>2.6772756206238063E-2</v>
      </c>
      <c r="AF179" s="454">
        <f t="shared" si="547"/>
        <v>0.10039783577339273</v>
      </c>
      <c r="AG179" s="455">
        <f t="shared" si="526"/>
        <v>1.1366665821537403</v>
      </c>
      <c r="AH179" s="456"/>
      <c r="AI179" s="432">
        <f t="shared" si="527"/>
        <v>77.882436524617447</v>
      </c>
      <c r="AJ179" s="181"/>
      <c r="AK179" s="181"/>
      <c r="AL179" s="181"/>
      <c r="AM179" s="181"/>
    </row>
    <row r="180" spans="1:39" ht="12.75" customHeight="1">
      <c r="A180" s="418">
        <v>174</v>
      </c>
      <c r="B180" s="433">
        <v>7</v>
      </c>
      <c r="C180" s="458">
        <v>25</v>
      </c>
      <c r="D180" s="446">
        <f>測定日数!F29</f>
        <v>28</v>
      </c>
      <c r="E180" s="447">
        <f>mm!F29</f>
        <v>76.433121019108285</v>
      </c>
      <c r="F180" s="448">
        <f>pH!F29</f>
        <v>4.43</v>
      </c>
      <c r="G180" s="448">
        <f>EC!F29</f>
        <v>2.1</v>
      </c>
      <c r="H180" s="449">
        <f>'SO4'!F29</f>
        <v>33.200000000000003</v>
      </c>
      <c r="I180" s="449">
        <f>'NO3'!F29</f>
        <v>26.5</v>
      </c>
      <c r="J180" s="449">
        <f>Cl!F29</f>
        <v>10.1</v>
      </c>
      <c r="K180" s="449">
        <f>H!F29</f>
        <v>37.153522909717289</v>
      </c>
      <c r="L180" s="449">
        <f>'NH4'!F29</f>
        <v>27.4</v>
      </c>
      <c r="M180" s="449">
        <f>Na!F29</f>
        <v>8.3000000000000007</v>
      </c>
      <c r="N180" s="449">
        <f>K!F29</f>
        <v>2.2000000000000002</v>
      </c>
      <c r="O180" s="449">
        <f>Mg!F29</f>
        <v>1.2</v>
      </c>
      <c r="P180" s="450">
        <f>Ca!F29</f>
        <v>6.3</v>
      </c>
      <c r="Q180" s="451">
        <f t="shared" si="516"/>
        <v>0.14908078989255918</v>
      </c>
      <c r="R180" s="447">
        <f t="shared" si="517"/>
        <v>103</v>
      </c>
      <c r="S180" s="452">
        <f t="shared" si="518"/>
        <v>90.053522909717287</v>
      </c>
      <c r="T180" s="452">
        <f t="shared" si="519"/>
        <v>103.14908078989257</v>
      </c>
      <c r="U180" s="452">
        <f t="shared" si="520"/>
        <v>-6.7061594604192827</v>
      </c>
      <c r="V180" s="452">
        <f t="shared" si="521"/>
        <v>-6.7781477213092662</v>
      </c>
      <c r="W180" s="446">
        <f t="shared" si="522"/>
        <v>7.5761114890062702</v>
      </c>
      <c r="X180" s="453">
        <f t="shared" si="523"/>
        <v>76.433121019108285</v>
      </c>
      <c r="Y180" s="454">
        <f t="shared" ref="Y180:AA180" si="548">H180*$E180/1000</f>
        <v>2.5375796178343952</v>
      </c>
      <c r="Z180" s="454">
        <f t="shared" si="548"/>
        <v>2.0254777070063699</v>
      </c>
      <c r="AA180" s="454">
        <f t="shared" si="548"/>
        <v>0.77197452229299368</v>
      </c>
      <c r="AB180" s="454">
        <f t="shared" ref="AB180:AF180" si="549">L180*$E180/1000</f>
        <v>2.0942675159235669</v>
      </c>
      <c r="AC180" s="454">
        <f t="shared" si="549"/>
        <v>0.63439490445859881</v>
      </c>
      <c r="AD180" s="454">
        <f t="shared" si="549"/>
        <v>0.16815286624203823</v>
      </c>
      <c r="AE180" s="454">
        <f t="shared" si="549"/>
        <v>9.1719745222929944E-2</v>
      </c>
      <c r="AF180" s="454">
        <f t="shared" si="549"/>
        <v>0.48152866242038223</v>
      </c>
      <c r="AG180" s="455">
        <f t="shared" si="526"/>
        <v>2.8397597128446335</v>
      </c>
      <c r="AH180" s="456"/>
      <c r="AI180" s="432">
        <f t="shared" si="527"/>
        <v>193.05352290971729</v>
      </c>
      <c r="AJ180" s="181"/>
      <c r="AK180" s="181"/>
      <c r="AL180" s="181"/>
      <c r="AM180" s="181"/>
    </row>
    <row r="181" spans="1:39" ht="12.75" customHeight="1">
      <c r="A181" s="418">
        <v>175</v>
      </c>
      <c r="B181" s="433">
        <v>7</v>
      </c>
      <c r="C181" s="458">
        <v>26</v>
      </c>
      <c r="D181" s="446"/>
      <c r="E181" s="447"/>
      <c r="F181" s="448"/>
      <c r="G181" s="448"/>
      <c r="H181" s="449"/>
      <c r="I181" s="449"/>
      <c r="J181" s="449"/>
      <c r="K181" s="449"/>
      <c r="L181" s="449"/>
      <c r="M181" s="449"/>
      <c r="N181" s="449"/>
      <c r="O181" s="449"/>
      <c r="P181" s="450"/>
      <c r="Q181" s="451"/>
      <c r="R181" s="447"/>
      <c r="S181" s="452"/>
      <c r="T181" s="452"/>
      <c r="U181" s="452"/>
      <c r="V181" s="452"/>
      <c r="W181" s="446"/>
      <c r="X181" s="453"/>
      <c r="Y181" s="454"/>
      <c r="Z181" s="454"/>
      <c r="AA181" s="454"/>
      <c r="AB181" s="454"/>
      <c r="AC181" s="454"/>
      <c r="AD181" s="454"/>
      <c r="AE181" s="454"/>
      <c r="AF181" s="454"/>
      <c r="AG181" s="455"/>
      <c r="AH181" s="456"/>
      <c r="AI181" s="432"/>
      <c r="AJ181" s="181"/>
      <c r="AK181" s="181"/>
      <c r="AL181" s="181"/>
      <c r="AM181" s="181"/>
    </row>
    <row r="182" spans="1:39" ht="12.75" customHeight="1">
      <c r="A182" s="418">
        <v>176</v>
      </c>
      <c r="B182" s="433">
        <v>7</v>
      </c>
      <c r="C182" s="458">
        <v>27</v>
      </c>
      <c r="D182" s="446">
        <f>測定日数!F31</f>
        <v>28</v>
      </c>
      <c r="E182" s="447">
        <f>mm!F31</f>
        <v>165.60509554140128</v>
      </c>
      <c r="F182" s="448">
        <f>pH!F31</f>
        <v>5.21</v>
      </c>
      <c r="G182" s="448">
        <f>EC!F31</f>
        <v>0.68</v>
      </c>
      <c r="H182" s="449">
        <f>'SO4'!F31</f>
        <v>5.7</v>
      </c>
      <c r="I182" s="449">
        <f>'NO3'!F31</f>
        <v>11</v>
      </c>
      <c r="J182" s="449">
        <f>Cl!F31</f>
        <v>13.8</v>
      </c>
      <c r="K182" s="449">
        <f>H!F31</f>
        <v>6.1659500186148231</v>
      </c>
      <c r="L182" s="449">
        <f>'NH4'!F31</f>
        <v>11.1</v>
      </c>
      <c r="M182" s="449">
        <f>Na!F31</f>
        <v>11.5</v>
      </c>
      <c r="N182" s="449">
        <f>K!F31</f>
        <v>0.7</v>
      </c>
      <c r="O182" s="449">
        <f>Mg!F31</f>
        <v>1.6</v>
      </c>
      <c r="P182" s="450">
        <f>Ca!F31</f>
        <v>3.7</v>
      </c>
      <c r="Q182" s="451">
        <f t="shared" ref="Q182:Q183" si="550">1.24*10^(F182-5.35)</f>
        <v>0.89830059049298827</v>
      </c>
      <c r="R182" s="447">
        <f t="shared" ref="R182:R183" si="551">SUM(H182:J182)+H182</f>
        <v>36.200000000000003</v>
      </c>
      <c r="S182" s="452">
        <f t="shared" ref="S182:S183" si="552">SUM(K182:P182)+O182+P182</f>
        <v>40.065950018614828</v>
      </c>
      <c r="T182" s="452">
        <f t="shared" ref="T182:T183" si="553">SUM(H182:J182,Q182)+H182</f>
        <v>37.09830059049299</v>
      </c>
      <c r="U182" s="452">
        <f t="shared" ref="U182:U183" si="554">(S182-R182)/(R182+S182)*100</f>
        <v>5.0690380407917717</v>
      </c>
      <c r="V182" s="452">
        <f t="shared" ref="V182:V183" si="555">(S182-T182)/(S182+T182)*100</f>
        <v>3.8458864107358561</v>
      </c>
      <c r="W182" s="446">
        <f t="shared" ref="W182:W183" si="556">100*((349.7*10^(2-F182)+(80*2*H182+71.5*I182+76.3*J182+73.5*L182+50.1*M182+73.5*N182+59.8*2*P182+53.3*2*O182)/10000)-G182)/((349.7*10^(2-F182)+(80*2*H182+71.5*I182+76.3*J182+73.5*L182+50.1*M182+73.5*N182+59.8*2*P182+53.3*2*O182)/10000)+G182)</f>
        <v>1.1929693628603641</v>
      </c>
      <c r="X182" s="453">
        <f t="shared" ref="X182:X183" si="557">E182</f>
        <v>165.60509554140128</v>
      </c>
      <c r="Y182" s="454">
        <f t="shared" ref="Y182:AA182" si="558">H182*$E182/1000</f>
        <v>0.94394904458598738</v>
      </c>
      <c r="Z182" s="454">
        <f t="shared" si="558"/>
        <v>1.8216560509554143</v>
      </c>
      <c r="AA182" s="454">
        <f t="shared" si="558"/>
        <v>2.2853503184713375</v>
      </c>
      <c r="AB182" s="454">
        <f t="shared" ref="AB182:AF182" si="559">L182*$E182/1000</f>
        <v>1.8382165605095542</v>
      </c>
      <c r="AC182" s="454">
        <f t="shared" si="559"/>
        <v>1.9044585987261149</v>
      </c>
      <c r="AD182" s="454">
        <f t="shared" si="559"/>
        <v>0.11592356687898089</v>
      </c>
      <c r="AE182" s="454">
        <f t="shared" si="559"/>
        <v>0.26496815286624209</v>
      </c>
      <c r="AF182" s="454">
        <f t="shared" si="559"/>
        <v>0.6127388535031848</v>
      </c>
      <c r="AG182" s="455">
        <f t="shared" ref="AG182:AG183" si="560">K182*$E182/1000</f>
        <v>1.0211127419362129</v>
      </c>
      <c r="AH182" s="456"/>
      <c r="AI182" s="432">
        <f t="shared" ref="AI182:AI183" si="561">R182+S182</f>
        <v>76.265950018614831</v>
      </c>
      <c r="AJ182" s="181"/>
      <c r="AK182" s="181"/>
      <c r="AL182" s="181"/>
      <c r="AM182" s="181"/>
    </row>
    <row r="183" spans="1:39" ht="12.75" customHeight="1">
      <c r="A183" s="418">
        <v>177</v>
      </c>
      <c r="B183" s="433">
        <v>7</v>
      </c>
      <c r="C183" s="458">
        <v>28</v>
      </c>
      <c r="D183" s="446">
        <f>測定日数!F32</f>
        <v>28</v>
      </c>
      <c r="E183" s="447">
        <f>mm!F32</f>
        <v>58.121019108280258</v>
      </c>
      <c r="F183" s="448">
        <f>pH!F32</f>
        <v>4.51</v>
      </c>
      <c r="G183" s="448">
        <f>EC!F32</f>
        <v>5.14</v>
      </c>
      <c r="H183" s="449">
        <f>'SO4'!F32</f>
        <v>58.296897772225684</v>
      </c>
      <c r="I183" s="449">
        <f>'NO3'!F32</f>
        <v>56.442509272697954</v>
      </c>
      <c r="J183" s="449">
        <f>Cl!F32</f>
        <v>95.909732016925233</v>
      </c>
      <c r="K183" s="449">
        <f>H!F32</f>
        <v>30.902954325135934</v>
      </c>
      <c r="L183" s="449">
        <f>'NH4'!F32</f>
        <v>144.12416851441242</v>
      </c>
      <c r="M183" s="449">
        <f>Na!F32</f>
        <v>52.242054854157594</v>
      </c>
      <c r="N183" s="449">
        <f>K!F32</f>
        <v>5.1150895140664963</v>
      </c>
      <c r="O183" s="449">
        <f>Mg!F32</f>
        <v>12.345679012345679</v>
      </c>
      <c r="P183" s="450">
        <f>Ca!F32</f>
        <v>29.940119760479043</v>
      </c>
      <c r="Q183" s="451">
        <f t="shared" si="550"/>
        <v>0.17923453157249505</v>
      </c>
      <c r="R183" s="447">
        <f t="shared" si="551"/>
        <v>268.94603683407456</v>
      </c>
      <c r="S183" s="452">
        <f t="shared" si="552"/>
        <v>316.95586475342185</v>
      </c>
      <c r="T183" s="452">
        <f t="shared" si="553"/>
        <v>269.12527136564705</v>
      </c>
      <c r="U183" s="452">
        <f t="shared" si="554"/>
        <v>8.1941751322644709</v>
      </c>
      <c r="V183" s="452">
        <f t="shared" si="555"/>
        <v>8.1610873375828099</v>
      </c>
      <c r="W183" s="446">
        <f t="shared" si="556"/>
        <v>-1.4095544764818382</v>
      </c>
      <c r="X183" s="453">
        <f t="shared" si="557"/>
        <v>58.121019108280258</v>
      </c>
      <c r="Y183" s="454">
        <f t="shared" ref="Y183:AA183" si="562">H183*$E183/1000</f>
        <v>3.3882751093729899</v>
      </c>
      <c r="Z183" s="454">
        <f t="shared" si="562"/>
        <v>3.2804961599577638</v>
      </c>
      <c r="AA183" s="454">
        <f t="shared" si="562"/>
        <v>5.5743713672257496</v>
      </c>
      <c r="AB183" s="454">
        <f t="shared" ref="AB183:AF183" si="563">L183*$E183/1000</f>
        <v>8.3766435521911689</v>
      </c>
      <c r="AC183" s="454">
        <f t="shared" si="563"/>
        <v>3.0363614684343188</v>
      </c>
      <c r="AD183" s="454">
        <f t="shared" si="563"/>
        <v>0.2972942153876228</v>
      </c>
      <c r="AE183" s="454">
        <f t="shared" si="563"/>
        <v>0.71754344578123774</v>
      </c>
      <c r="AF183" s="454">
        <f t="shared" si="563"/>
        <v>1.7401502727030018</v>
      </c>
      <c r="AG183" s="455">
        <f t="shared" si="560"/>
        <v>1.7961111988335376</v>
      </c>
      <c r="AH183" s="456"/>
      <c r="AI183" s="432">
        <f t="shared" si="561"/>
        <v>585.90190158749647</v>
      </c>
      <c r="AJ183" s="181"/>
      <c r="AK183" s="181"/>
      <c r="AL183" s="181"/>
      <c r="AM183" s="181"/>
    </row>
    <row r="184" spans="1:39" ht="12.75" customHeight="1">
      <c r="A184" s="418">
        <v>178</v>
      </c>
      <c r="B184" s="433">
        <v>7</v>
      </c>
      <c r="C184" s="458">
        <v>29</v>
      </c>
      <c r="D184" s="446"/>
      <c r="E184" s="447"/>
      <c r="F184" s="448"/>
      <c r="G184" s="448"/>
      <c r="H184" s="449"/>
      <c r="I184" s="449"/>
      <c r="J184" s="449"/>
      <c r="K184" s="449"/>
      <c r="L184" s="449"/>
      <c r="M184" s="449"/>
      <c r="N184" s="449"/>
      <c r="O184" s="449"/>
      <c r="P184" s="450"/>
      <c r="Q184" s="451"/>
      <c r="R184" s="447"/>
      <c r="S184" s="452"/>
      <c r="T184" s="452"/>
      <c r="U184" s="452"/>
      <c r="V184" s="452"/>
      <c r="W184" s="446"/>
      <c r="X184" s="453"/>
      <c r="Y184" s="454"/>
      <c r="Z184" s="454"/>
      <c r="AA184" s="454"/>
      <c r="AB184" s="454"/>
      <c r="AC184" s="454"/>
      <c r="AD184" s="454"/>
      <c r="AE184" s="454"/>
      <c r="AF184" s="454"/>
      <c r="AG184" s="455"/>
      <c r="AH184" s="456"/>
      <c r="AI184" s="432"/>
      <c r="AJ184" s="181"/>
      <c r="AK184" s="181"/>
      <c r="AL184" s="181"/>
      <c r="AM184" s="181"/>
    </row>
    <row r="185" spans="1:39" ht="12.75" customHeight="1">
      <c r="A185" s="418">
        <v>179</v>
      </c>
      <c r="B185" s="433">
        <v>7</v>
      </c>
      <c r="C185" s="458">
        <v>30</v>
      </c>
      <c r="D185" s="446"/>
      <c r="E185" s="447"/>
      <c r="F185" s="448"/>
      <c r="G185" s="448"/>
      <c r="H185" s="449"/>
      <c r="I185" s="449"/>
      <c r="J185" s="449"/>
      <c r="K185" s="449"/>
      <c r="L185" s="449"/>
      <c r="M185" s="449"/>
      <c r="N185" s="449"/>
      <c r="O185" s="449"/>
      <c r="P185" s="450"/>
      <c r="Q185" s="451"/>
      <c r="R185" s="447"/>
      <c r="S185" s="452"/>
      <c r="T185" s="452"/>
      <c r="U185" s="452"/>
      <c r="V185" s="452"/>
      <c r="W185" s="446"/>
      <c r="X185" s="453"/>
      <c r="Y185" s="454"/>
      <c r="Z185" s="454"/>
      <c r="AA185" s="454"/>
      <c r="AB185" s="454"/>
      <c r="AC185" s="454"/>
      <c r="AD185" s="454"/>
      <c r="AE185" s="454"/>
      <c r="AF185" s="454"/>
      <c r="AG185" s="455"/>
      <c r="AH185" s="456"/>
      <c r="AI185" s="432"/>
      <c r="AJ185" s="181"/>
      <c r="AK185" s="181"/>
      <c r="AL185" s="181"/>
      <c r="AM185" s="181"/>
    </row>
    <row r="186" spans="1:39" ht="12.75" customHeight="1">
      <c r="A186" s="418">
        <v>180</v>
      </c>
      <c r="B186" s="433">
        <v>7</v>
      </c>
      <c r="C186" s="458">
        <v>31</v>
      </c>
      <c r="D186" s="446">
        <f>測定日数!F35</f>
        <v>28</v>
      </c>
      <c r="E186" s="447">
        <f>mm!F35</f>
        <v>149.80000000000001</v>
      </c>
      <c r="F186" s="448">
        <f>pH!F35</f>
        <v>4.7</v>
      </c>
      <c r="G186" s="448">
        <f>EC!F35</f>
        <v>1.51</v>
      </c>
      <c r="H186" s="449">
        <f>'SO4'!F35</f>
        <v>12.01</v>
      </c>
      <c r="I186" s="449">
        <f>'NO3'!F35</f>
        <v>16.5</v>
      </c>
      <c r="J186" s="449">
        <f>Cl!F35</f>
        <v>1.59</v>
      </c>
      <c r="K186" s="449">
        <f>H!F35</f>
        <v>19.952623149688797</v>
      </c>
      <c r="L186" s="449">
        <f>'NH4'!F35</f>
        <v>13.25</v>
      </c>
      <c r="M186" s="449">
        <f>Na!F35</f>
        <v>3.04</v>
      </c>
      <c r="N186" s="449">
        <f>K!F35</f>
        <v>0.68</v>
      </c>
      <c r="O186" s="449">
        <f>Mg!F35</f>
        <v>1.05</v>
      </c>
      <c r="P186" s="450">
        <f>Ca!F35</f>
        <v>0</v>
      </c>
      <c r="Q186" s="451">
        <f t="shared" ref="Q186:Q191" si="564">1.24*10^(F186-5.35)</f>
        <v>0.27760142118247438</v>
      </c>
      <c r="R186" s="447">
        <f t="shared" ref="R186:R191" si="565">SUM(H186:J186)+H186</f>
        <v>42.11</v>
      </c>
      <c r="S186" s="452">
        <f t="shared" ref="S186:S191" si="566">SUM(K186:P186)+O186+P186</f>
        <v>39.022623149688791</v>
      </c>
      <c r="T186" s="452">
        <f t="shared" ref="T186:T191" si="567">SUM(H186:J186,Q186)+H186</f>
        <v>42.387601421182474</v>
      </c>
      <c r="U186" s="452">
        <f t="shared" ref="U186:U191" si="568">(S186-R186)/(R186+S186)*100</f>
        <v>-3.8053457788675624</v>
      </c>
      <c r="V186" s="452">
        <f t="shared" ref="V186:V191" si="569">(S186-T186)/(S186+T186)*100</f>
        <v>-4.1333607531868655</v>
      </c>
      <c r="W186" s="446">
        <f t="shared" ref="W186:W191" si="570">100*((349.7*10^(2-F186)+(80*2*H186+71.5*I186+76.3*J186+73.5*L186+50.1*M186+73.5*N186+59.8*2*P186+53.3*2*O186)/10000)-G186)/((349.7*10^(2-F186)+(80*2*H186+71.5*I186+76.3*J186+73.5*L186+50.1*M186+73.5*N186+59.8*2*P186+53.3*2*O186)/10000)+G186)</f>
        <v>-13.584271488161475</v>
      </c>
      <c r="X186" s="453">
        <f t="shared" ref="X186:X191" si="571">E186</f>
        <v>149.80000000000001</v>
      </c>
      <c r="Y186" s="454">
        <f t="shared" ref="Y186:AA186" si="572">H186*$E186/1000</f>
        <v>1.7990980000000001</v>
      </c>
      <c r="Z186" s="454">
        <f t="shared" si="572"/>
        <v>2.4717000000000002</v>
      </c>
      <c r="AA186" s="454">
        <f t="shared" si="572"/>
        <v>0.238182</v>
      </c>
      <c r="AB186" s="454">
        <f t="shared" ref="AB186:AF186" si="573">L186*$E186/1000</f>
        <v>1.9848500000000002</v>
      </c>
      <c r="AC186" s="454">
        <f t="shared" si="573"/>
        <v>0.45539200000000007</v>
      </c>
      <c r="AD186" s="454">
        <f t="shared" si="573"/>
        <v>0.10186400000000002</v>
      </c>
      <c r="AE186" s="454">
        <f t="shared" si="573"/>
        <v>0.15729000000000001</v>
      </c>
      <c r="AF186" s="454">
        <f t="shared" si="573"/>
        <v>0</v>
      </c>
      <c r="AG186" s="455">
        <f t="shared" ref="AG186:AG191" si="574">K186*$E186/1000</f>
        <v>2.988902947823382</v>
      </c>
      <c r="AH186" s="456"/>
      <c r="AI186" s="432">
        <f t="shared" ref="AI186:AI191" si="575">R186+S186</f>
        <v>81.132623149688783</v>
      </c>
      <c r="AJ186" s="181"/>
      <c r="AK186" s="181"/>
      <c r="AL186" s="181"/>
      <c r="AM186" s="181"/>
    </row>
    <row r="187" spans="1:39" ht="12.75" customHeight="1">
      <c r="A187" s="418">
        <v>181</v>
      </c>
      <c r="B187" s="433">
        <v>7</v>
      </c>
      <c r="C187" s="458">
        <v>32</v>
      </c>
      <c r="D187" s="446">
        <f>測定日数!F36</f>
        <v>28</v>
      </c>
      <c r="E187" s="447">
        <f>mm!F36</f>
        <v>63.535031847133759</v>
      </c>
      <c r="F187" s="448">
        <f>pH!F36</f>
        <v>4.3140330963552609</v>
      </c>
      <c r="G187" s="448">
        <f>EC!F36</f>
        <v>2.7384360902255636</v>
      </c>
      <c r="H187" s="449">
        <f>'SO4'!F36</f>
        <v>21.187757342806329</v>
      </c>
      <c r="I187" s="449">
        <f>'NO3'!F36</f>
        <v>30.829432261405064</v>
      </c>
      <c r="J187" s="449">
        <f>Cl!F36</f>
        <v>9.8425342967041587</v>
      </c>
      <c r="K187" s="449">
        <f>H!F36</f>
        <v>48.525151910595362</v>
      </c>
      <c r="L187" s="449">
        <f>'NH4'!F36</f>
        <v>19.09396808168767</v>
      </c>
      <c r="M187" s="449">
        <f>Na!F36</f>
        <v>4.9089666314546703</v>
      </c>
      <c r="N187" s="449">
        <f>K!F36</f>
        <v>0.66531219871067881</v>
      </c>
      <c r="O187" s="449">
        <f>Mg!F36</f>
        <v>0.82294828878712079</v>
      </c>
      <c r="P187" s="450">
        <f>Ca!F36</f>
        <v>2.755766662164393</v>
      </c>
      <c r="Q187" s="451">
        <f t="shared" si="564"/>
        <v>0.11414444519157797</v>
      </c>
      <c r="R187" s="447">
        <f t="shared" si="565"/>
        <v>83.047481243721876</v>
      </c>
      <c r="S187" s="452">
        <f t="shared" si="566"/>
        <v>80.350828724351402</v>
      </c>
      <c r="T187" s="452">
        <f t="shared" si="567"/>
        <v>83.16162568891346</v>
      </c>
      <c r="U187" s="452">
        <f t="shared" si="568"/>
        <v>-1.6503552086293782</v>
      </c>
      <c r="V187" s="452">
        <f t="shared" si="569"/>
        <v>-1.7190109307869541</v>
      </c>
      <c r="W187" s="446">
        <f t="shared" si="570"/>
        <v>-3.7001619433059374</v>
      </c>
      <c r="X187" s="453">
        <f t="shared" si="571"/>
        <v>63.535031847133759</v>
      </c>
      <c r="Y187" s="454">
        <f t="shared" ref="Y187:AA187" si="576">H187*$E187/1000</f>
        <v>1.3461648375445423</v>
      </c>
      <c r="Z187" s="454">
        <f t="shared" si="576"/>
        <v>1.9587489605574238</v>
      </c>
      <c r="AA187" s="454">
        <f t="shared" si="576"/>
        <v>0.62534572999760496</v>
      </c>
      <c r="AB187" s="454">
        <f t="shared" ref="AB187:AF187" si="577">L187*$E187/1000</f>
        <v>1.2131358701581816</v>
      </c>
      <c r="AC187" s="454">
        <f t="shared" si="577"/>
        <v>0.31189135126598938</v>
      </c>
      <c r="AD187" s="454">
        <f t="shared" si="577"/>
        <v>4.2270631733369562E-2</v>
      </c>
      <c r="AE187" s="454">
        <f t="shared" si="577"/>
        <v>5.2286045736633951E-2</v>
      </c>
      <c r="AF187" s="454">
        <f t="shared" si="577"/>
        <v>0.1750877226438842</v>
      </c>
      <c r="AG187" s="455">
        <f t="shared" si="574"/>
        <v>3.0830470720266798</v>
      </c>
      <c r="AH187" s="456"/>
      <c r="AI187" s="432">
        <f t="shared" si="575"/>
        <v>163.39830996807328</v>
      </c>
      <c r="AJ187" s="181"/>
      <c r="AK187" s="181"/>
      <c r="AL187" s="181"/>
      <c r="AM187" s="181"/>
    </row>
    <row r="188" spans="1:39" ht="12.75" customHeight="1">
      <c r="A188" s="418">
        <v>182</v>
      </c>
      <c r="B188" s="433">
        <v>7</v>
      </c>
      <c r="C188" s="458">
        <v>33</v>
      </c>
      <c r="D188" s="446">
        <f>測定日数!F37</f>
        <v>28</v>
      </c>
      <c r="E188" s="447">
        <f>mm!F37</f>
        <v>12.420382165605094</v>
      </c>
      <c r="F188" s="448">
        <f>pH!F37</f>
        <v>4.71</v>
      </c>
      <c r="G188" s="448">
        <f>EC!F37</f>
        <v>3.59</v>
      </c>
      <c r="H188" s="449">
        <f>'SO4'!F37</f>
        <v>38.020000000000003</v>
      </c>
      <c r="I188" s="449">
        <f>'NO3'!F37</f>
        <v>96.09</v>
      </c>
      <c r="J188" s="449">
        <f>Cl!F37</f>
        <v>50.09</v>
      </c>
      <c r="K188" s="449">
        <f>H!F37</f>
        <v>19.498445997580465</v>
      </c>
      <c r="L188" s="449">
        <f>'NH4'!F37</f>
        <v>206.05</v>
      </c>
      <c r="M188" s="449">
        <f>Na!F37</f>
        <v>13.4</v>
      </c>
      <c r="N188" s="449">
        <f>K!F37</f>
        <v>9.69</v>
      </c>
      <c r="O188" s="449">
        <f>Mg!F37</f>
        <v>4.4800000000000004</v>
      </c>
      <c r="P188" s="450">
        <f>Ca!F37</f>
        <v>12.38</v>
      </c>
      <c r="Q188" s="451">
        <f t="shared" si="564"/>
        <v>0.284067588943204</v>
      </c>
      <c r="R188" s="447">
        <f t="shared" si="565"/>
        <v>222.22000000000003</v>
      </c>
      <c r="S188" s="452">
        <f t="shared" si="566"/>
        <v>282.35844599758047</v>
      </c>
      <c r="T188" s="452">
        <f t="shared" si="567"/>
        <v>222.50406758894323</v>
      </c>
      <c r="U188" s="452">
        <f t="shared" si="568"/>
        <v>11.918552303335767</v>
      </c>
      <c r="V188" s="452">
        <f t="shared" si="569"/>
        <v>11.855579845576978</v>
      </c>
      <c r="W188" s="446">
        <f t="shared" si="570"/>
        <v>7.9257638007358455</v>
      </c>
      <c r="X188" s="453">
        <f t="shared" si="571"/>
        <v>12.420382165605094</v>
      </c>
      <c r="Y188" s="454">
        <f t="shared" ref="Y188:AA188" si="578">H188*$E188/1000</f>
        <v>0.47222292993630571</v>
      </c>
      <c r="Z188" s="454">
        <f t="shared" si="578"/>
        <v>1.1934745222929934</v>
      </c>
      <c r="AA188" s="454">
        <f t="shared" si="578"/>
        <v>0.62213694267515918</v>
      </c>
      <c r="AB188" s="454">
        <f t="shared" ref="AB188:AF188" si="579">L188*$E188/1000</f>
        <v>2.5592197452229297</v>
      </c>
      <c r="AC188" s="454">
        <f t="shared" si="579"/>
        <v>0.16643312101910826</v>
      </c>
      <c r="AD188" s="454">
        <f t="shared" si="579"/>
        <v>0.12035350318471336</v>
      </c>
      <c r="AE188" s="454">
        <f t="shared" si="579"/>
        <v>5.5643312101910827E-2</v>
      </c>
      <c r="AF188" s="454">
        <f t="shared" si="579"/>
        <v>0.15376433121019106</v>
      </c>
      <c r="AG188" s="455">
        <f t="shared" si="574"/>
        <v>0.24217815092536243</v>
      </c>
      <c r="AH188" s="456"/>
      <c r="AI188" s="432">
        <f t="shared" si="575"/>
        <v>504.5784459975805</v>
      </c>
      <c r="AJ188" s="181"/>
      <c r="AK188" s="181"/>
      <c r="AL188" s="181"/>
      <c r="AM188" s="181"/>
    </row>
    <row r="189" spans="1:39" ht="12.75" customHeight="1">
      <c r="A189" s="418">
        <v>183</v>
      </c>
      <c r="B189" s="433">
        <v>7</v>
      </c>
      <c r="C189" s="458">
        <v>34</v>
      </c>
      <c r="D189" s="446">
        <f>測定日数!F38</f>
        <v>28</v>
      </c>
      <c r="E189" s="447">
        <f>mm!F38</f>
        <v>34.41438574156588</v>
      </c>
      <c r="F189" s="448">
        <f>pH!F38</f>
        <v>4.8</v>
      </c>
      <c r="G189" s="448">
        <f>EC!F38</f>
        <v>1.6</v>
      </c>
      <c r="H189" s="449">
        <f>'SO4'!F38</f>
        <v>12.5</v>
      </c>
      <c r="I189" s="449">
        <f>'NO3'!F38</f>
        <v>7.9</v>
      </c>
      <c r="J189" s="449">
        <f>Cl!F38</f>
        <v>50.6</v>
      </c>
      <c r="K189" s="449">
        <f>H!F38</f>
        <v>15.848931924611144</v>
      </c>
      <c r="L189" s="449">
        <f>'NH4'!F38</f>
        <v>7.3</v>
      </c>
      <c r="M189" s="449">
        <f>Na!F38</f>
        <v>55.4</v>
      </c>
      <c r="N189" s="449">
        <f>K!F38</f>
        <v>1.8</v>
      </c>
      <c r="O189" s="449">
        <f>Mg!F38</f>
        <v>3.8</v>
      </c>
      <c r="P189" s="450">
        <f>Ca!F38</f>
        <v>1.5</v>
      </c>
      <c r="Q189" s="451">
        <f t="shared" si="564"/>
        <v>0.34947948347679242</v>
      </c>
      <c r="R189" s="447">
        <f t="shared" si="565"/>
        <v>83.5</v>
      </c>
      <c r="S189" s="452">
        <f t="shared" si="566"/>
        <v>90.948931924611131</v>
      </c>
      <c r="T189" s="452">
        <f t="shared" si="567"/>
        <v>83.849479483476799</v>
      </c>
      <c r="U189" s="452">
        <f t="shared" si="568"/>
        <v>4.2699785217545605</v>
      </c>
      <c r="V189" s="452">
        <f t="shared" si="569"/>
        <v>4.0615085594569882</v>
      </c>
      <c r="W189" s="446">
        <f t="shared" si="570"/>
        <v>-9.7775370447485653E-3</v>
      </c>
      <c r="X189" s="453">
        <f t="shared" si="571"/>
        <v>34.41438574156588</v>
      </c>
      <c r="Y189" s="454">
        <f t="shared" ref="Y189:AA189" si="580">H189*$E189/1000</f>
        <v>0.43017982176957348</v>
      </c>
      <c r="Z189" s="454">
        <f t="shared" si="580"/>
        <v>0.2718736473583705</v>
      </c>
      <c r="AA189" s="454">
        <f t="shared" si="580"/>
        <v>1.7413679185232336</v>
      </c>
      <c r="AB189" s="454">
        <f t="shared" ref="AB189:AF189" si="581">L189*$E189/1000</f>
        <v>0.25122501591343094</v>
      </c>
      <c r="AC189" s="454">
        <f t="shared" si="581"/>
        <v>1.9065569700827498</v>
      </c>
      <c r="AD189" s="454">
        <f t="shared" si="581"/>
        <v>6.1945894334818584E-2</v>
      </c>
      <c r="AE189" s="454">
        <f t="shared" si="581"/>
        <v>0.13077466581795033</v>
      </c>
      <c r="AF189" s="454">
        <f t="shared" si="581"/>
        <v>5.1621578612348819E-2</v>
      </c>
      <c r="AG189" s="455">
        <f t="shared" si="574"/>
        <v>0.54543125684538596</v>
      </c>
      <c r="AH189" s="456"/>
      <c r="AI189" s="432">
        <f t="shared" si="575"/>
        <v>174.44893192461114</v>
      </c>
      <c r="AJ189" s="181"/>
      <c r="AK189" s="181"/>
      <c r="AL189" s="181"/>
      <c r="AM189" s="181"/>
    </row>
    <row r="190" spans="1:39" ht="12.75" customHeight="1">
      <c r="A190" s="418">
        <v>184</v>
      </c>
      <c r="B190" s="433">
        <v>7</v>
      </c>
      <c r="C190" s="458">
        <v>35</v>
      </c>
      <c r="D190" s="446">
        <f>測定日数!F39</f>
        <v>28</v>
      </c>
      <c r="E190" s="447">
        <f>mm!F39</f>
        <v>80.343774683753239</v>
      </c>
      <c r="F190" s="448">
        <f>pH!F39</f>
        <v>4.4400000000000004</v>
      </c>
      <c r="G190" s="448">
        <f>EC!F39</f>
        <v>2.4500000000000002</v>
      </c>
      <c r="H190" s="449">
        <f>'SO4'!F39</f>
        <v>24</v>
      </c>
      <c r="I190" s="449">
        <f>'NO3'!F39</f>
        <v>23.7</v>
      </c>
      <c r="J190" s="449">
        <f>Cl!F39</f>
        <v>17.600000000000001</v>
      </c>
      <c r="K190" s="449">
        <f>H!F39</f>
        <v>36.307805477010106</v>
      </c>
      <c r="L190" s="449">
        <f>'NH4'!F39</f>
        <v>27.1</v>
      </c>
      <c r="M190" s="449">
        <f>Na!F39</f>
        <v>11.3</v>
      </c>
      <c r="N190" s="449">
        <f>K!F39</f>
        <v>0.9</v>
      </c>
      <c r="O190" s="449">
        <f>Mg!F39</f>
        <v>1.8</v>
      </c>
      <c r="P190" s="450">
        <f>Ca!F39</f>
        <v>4.3</v>
      </c>
      <c r="Q190" s="451">
        <f t="shared" si="564"/>
        <v>0.15255332758073556</v>
      </c>
      <c r="R190" s="447">
        <f t="shared" si="565"/>
        <v>89.300000000000011</v>
      </c>
      <c r="S190" s="452">
        <f t="shared" si="566"/>
        <v>87.807805477010106</v>
      </c>
      <c r="T190" s="452">
        <f t="shared" si="567"/>
        <v>89.452553327580745</v>
      </c>
      <c r="U190" s="452">
        <f t="shared" si="568"/>
        <v>-0.84253459014464671</v>
      </c>
      <c r="V190" s="452">
        <f t="shared" si="569"/>
        <v>-0.92787121816885409</v>
      </c>
      <c r="W190" s="446">
        <f t="shared" si="570"/>
        <v>-3.365584321387777</v>
      </c>
      <c r="X190" s="453">
        <f t="shared" si="571"/>
        <v>80.343774683753239</v>
      </c>
      <c r="Y190" s="454">
        <f t="shared" ref="Y190:AA190" si="582">H190*$E190/1000</f>
        <v>1.9282505924100779</v>
      </c>
      <c r="Z190" s="454">
        <f t="shared" si="582"/>
        <v>1.9041474600049517</v>
      </c>
      <c r="AA190" s="454">
        <f t="shared" si="582"/>
        <v>1.414050434434057</v>
      </c>
      <c r="AB190" s="454">
        <f t="shared" ref="AB190:AF190" si="583">L190*$E190/1000</f>
        <v>2.1773162939297133</v>
      </c>
      <c r="AC190" s="454">
        <f t="shared" si="583"/>
        <v>0.9078846539264116</v>
      </c>
      <c r="AD190" s="454">
        <f t="shared" si="583"/>
        <v>7.2309397215377907E-2</v>
      </c>
      <c r="AE190" s="454">
        <f t="shared" si="583"/>
        <v>0.14461879443075581</v>
      </c>
      <c r="AF190" s="454">
        <f t="shared" si="583"/>
        <v>0.34547823114013892</v>
      </c>
      <c r="AG190" s="455">
        <f t="shared" si="574"/>
        <v>2.9171061425064417</v>
      </c>
      <c r="AH190" s="456"/>
      <c r="AI190" s="432">
        <f t="shared" si="575"/>
        <v>177.10780547701012</v>
      </c>
      <c r="AJ190" s="181"/>
      <c r="AK190" s="181"/>
      <c r="AL190" s="181"/>
      <c r="AM190" s="181"/>
    </row>
    <row r="191" spans="1:39" ht="12.75" customHeight="1">
      <c r="A191" s="418">
        <v>184.5</v>
      </c>
      <c r="B191" s="433">
        <v>7</v>
      </c>
      <c r="C191" s="458">
        <v>36</v>
      </c>
      <c r="D191" s="446">
        <f>測定日数!F40</f>
        <v>28</v>
      </c>
      <c r="E191" s="447">
        <f>mm!F40</f>
        <v>127.24019710735953</v>
      </c>
      <c r="F191" s="448">
        <f>pH!F40</f>
        <v>4.6267940181517826</v>
      </c>
      <c r="G191" s="448">
        <f>EC!F40</f>
        <v>1.4780636292223095</v>
      </c>
      <c r="H191" s="449">
        <f>'SO4'!F40</f>
        <v>15.368744753149748</v>
      </c>
      <c r="I191" s="449">
        <f>'NO3'!F40</f>
        <v>10.160365405569774</v>
      </c>
      <c r="J191" s="449">
        <f>Cl!F40</f>
        <v>12.517597335782172</v>
      </c>
      <c r="K191" s="449">
        <f>H!F40</f>
        <v>23.615980516711108</v>
      </c>
      <c r="L191" s="449">
        <f>'NH4'!F40</f>
        <v>10.450292397660817</v>
      </c>
      <c r="M191" s="449">
        <f>Na!F40</f>
        <v>8.1767136855766935</v>
      </c>
      <c r="N191" s="449">
        <f>K!F40</f>
        <v>0.78922255059337854</v>
      </c>
      <c r="O191" s="449">
        <f>Mg!F40</f>
        <v>2.4223263151429335</v>
      </c>
      <c r="P191" s="450">
        <f>Ca!F40</f>
        <v>2.6951082623370874</v>
      </c>
      <c r="Q191" s="451">
        <f t="shared" si="564"/>
        <v>0.23453934249109556</v>
      </c>
      <c r="R191" s="447">
        <f t="shared" si="565"/>
        <v>53.415452247651444</v>
      </c>
      <c r="S191" s="452">
        <f t="shared" si="566"/>
        <v>53.267078305502032</v>
      </c>
      <c r="T191" s="452">
        <f t="shared" si="567"/>
        <v>53.649991590142541</v>
      </c>
      <c r="U191" s="452">
        <f t="shared" si="568"/>
        <v>-0.13907988625699719</v>
      </c>
      <c r="V191" s="452">
        <f t="shared" si="569"/>
        <v>-0.35814045878197726</v>
      </c>
      <c r="W191" s="446">
        <f t="shared" si="570"/>
        <v>-1.949430977421309</v>
      </c>
      <c r="X191" s="453">
        <f t="shared" si="571"/>
        <v>127.24019710735953</v>
      </c>
      <c r="Y191" s="454">
        <f t="shared" ref="Y191:AA191" si="584">H191*$E191/1000</f>
        <v>1.9555221116834716</v>
      </c>
      <c r="Z191" s="454">
        <f t="shared" si="584"/>
        <v>1.2928068968874951</v>
      </c>
      <c r="AA191" s="454">
        <f t="shared" si="584"/>
        <v>1.592741552315482</v>
      </c>
      <c r="AB191" s="454">
        <f t="shared" ref="AB191:AF191" si="585">L191*$E191/1000</f>
        <v>1.3296972645079033</v>
      </c>
      <c r="AC191" s="454">
        <f t="shared" si="585"/>
        <v>1.0404066610432228</v>
      </c>
      <c r="AD191" s="454">
        <f t="shared" si="585"/>
        <v>0.10042083289907451</v>
      </c>
      <c r="AE191" s="454">
        <f t="shared" si="585"/>
        <v>0.30821727779713076</v>
      </c>
      <c r="AF191" s="454">
        <f t="shared" si="585"/>
        <v>0.34292610652544425</v>
      </c>
      <c r="AG191" s="455">
        <f t="shared" si="574"/>
        <v>3.004902015829884</v>
      </c>
      <c r="AH191" s="456"/>
      <c r="AI191" s="432">
        <f t="shared" si="575"/>
        <v>106.68253055315347</v>
      </c>
      <c r="AJ191" s="181"/>
      <c r="AK191" s="181"/>
      <c r="AL191" s="181"/>
      <c r="AM191" s="181"/>
    </row>
    <row r="192" spans="1:39" ht="12.75" customHeight="1">
      <c r="A192" s="418">
        <v>185</v>
      </c>
      <c r="B192" s="433">
        <v>7</v>
      </c>
      <c r="C192" s="458">
        <v>37</v>
      </c>
      <c r="D192" s="446"/>
      <c r="E192" s="447"/>
      <c r="F192" s="448"/>
      <c r="G192" s="448"/>
      <c r="H192" s="449"/>
      <c r="I192" s="449"/>
      <c r="J192" s="449"/>
      <c r="K192" s="449"/>
      <c r="L192" s="449"/>
      <c r="M192" s="449"/>
      <c r="N192" s="449"/>
      <c r="O192" s="449"/>
      <c r="P192" s="450"/>
      <c r="Q192" s="451"/>
      <c r="R192" s="447"/>
      <c r="S192" s="452"/>
      <c r="T192" s="452"/>
      <c r="U192" s="452"/>
      <c r="V192" s="452"/>
      <c r="W192" s="446"/>
      <c r="X192" s="453"/>
      <c r="Y192" s="454"/>
      <c r="Z192" s="454"/>
      <c r="AA192" s="454"/>
      <c r="AB192" s="454"/>
      <c r="AC192" s="454"/>
      <c r="AD192" s="454"/>
      <c r="AE192" s="454"/>
      <c r="AF192" s="454"/>
      <c r="AG192" s="455"/>
      <c r="AH192" s="456"/>
      <c r="AI192" s="432"/>
      <c r="AJ192" s="181"/>
      <c r="AK192" s="181"/>
      <c r="AL192" s="181"/>
      <c r="AM192" s="181"/>
    </row>
    <row r="193" spans="1:39" ht="12.75" customHeight="1">
      <c r="A193" s="418">
        <v>186</v>
      </c>
      <c r="B193" s="433">
        <v>7</v>
      </c>
      <c r="C193" s="458">
        <v>38</v>
      </c>
      <c r="D193" s="446">
        <f>測定日数!F42</f>
        <v>28</v>
      </c>
      <c r="E193" s="447">
        <f>mm!F42</f>
        <v>37.714831317632083</v>
      </c>
      <c r="F193" s="448">
        <f>pH!F42</f>
        <v>4.5600682356227704</v>
      </c>
      <c r="G193" s="448">
        <f>EC!F42</f>
        <v>1.7686143459915611</v>
      </c>
      <c r="H193" s="449">
        <f>'SO4'!F42</f>
        <v>12.864896148767778</v>
      </c>
      <c r="I193" s="449">
        <f>'NO3'!F42</f>
        <v>13.715575745202123</v>
      </c>
      <c r="J193" s="449">
        <f>Cl!F42</f>
        <v>7.6407095577064581</v>
      </c>
      <c r="K193" s="449">
        <f>H!F42</f>
        <v>27.53795997523811</v>
      </c>
      <c r="L193" s="449">
        <f>'NH4'!F42</f>
        <v>5.1971853452711736</v>
      </c>
      <c r="M193" s="449">
        <f>Na!F42</f>
        <v>4.8684645019262529</v>
      </c>
      <c r="N193" s="449">
        <f>K!F42</f>
        <v>0.89714512752215536</v>
      </c>
      <c r="O193" s="449">
        <f>Mg!F42</f>
        <v>0.88117014395570403</v>
      </c>
      <c r="P193" s="450">
        <f>Ca!F42</f>
        <v>2.7630393221994836</v>
      </c>
      <c r="Q193" s="451">
        <f t="shared" ref="Q193:Q194" si="586">1.24*10^(F193-5.35)</f>
        <v>0.20113605175010996</v>
      </c>
      <c r="R193" s="447">
        <f t="shared" ref="R193:R194" si="587">SUM(H193:J193)+H193</f>
        <v>47.086077600444135</v>
      </c>
      <c r="S193" s="452">
        <f t="shared" ref="S193:S194" si="588">SUM(K193:P193)+O193+P193</f>
        <v>45.789173882268074</v>
      </c>
      <c r="T193" s="452">
        <f t="shared" ref="T193:T194" si="589">SUM(H193:J193,Q193)+H193</f>
        <v>47.287213652194247</v>
      </c>
      <c r="U193" s="452">
        <f t="shared" ref="U193:U194" si="590">(S193-R193)/(R193+S193)*100</f>
        <v>-1.39639322367538</v>
      </c>
      <c r="V193" s="452">
        <f t="shared" ref="V193:V194" si="591">(S193-T193)/(S193+T193)*100</f>
        <v>-1.6094734761504477</v>
      </c>
      <c r="W193" s="446">
        <f t="shared" ref="W193:W194" si="592">100*((349.7*10^(2-F193)+(80*2*H193+71.5*I193+76.3*J193+73.5*L193+50.1*M193+73.5*N193+59.8*2*P193+53.3*2*O193)/10000)-G193)/((349.7*10^(2-F193)+(80*2*H193+71.5*I193+76.3*J193+73.5*L193+50.1*M193+73.5*N193+59.8*2*P193+53.3*2*O193)/10000)+G193)</f>
        <v>-10.350673391348169</v>
      </c>
      <c r="X193" s="453">
        <f t="shared" ref="X193:X194" si="593">E193</f>
        <v>37.714831317632083</v>
      </c>
      <c r="Y193" s="454">
        <f t="shared" ref="Y193:AA193" si="594">H193*$E193/1000</f>
        <v>0.48519738816963137</v>
      </c>
      <c r="Z193" s="454">
        <f t="shared" si="594"/>
        <v>0.51728062565450394</v>
      </c>
      <c r="AA193" s="454">
        <f t="shared" si="594"/>
        <v>0.28816807211591827</v>
      </c>
      <c r="AB193" s="454">
        <f t="shared" ref="AB193:AF193" si="595">L193*$E193/1000</f>
        <v>0.19601096862337175</v>
      </c>
      <c r="AC193" s="454">
        <f t="shared" si="595"/>
        <v>0.18361331746602833</v>
      </c>
      <c r="AD193" s="454">
        <f t="shared" si="595"/>
        <v>3.3835677151933613E-2</v>
      </c>
      <c r="AE193" s="454">
        <f t="shared" si="595"/>
        <v>3.3233183341422959E-2</v>
      </c>
      <c r="AF193" s="454">
        <f t="shared" si="595"/>
        <v>0.10420756196073801</v>
      </c>
      <c r="AG193" s="455">
        <f t="shared" ref="AG193:AG194" si="596">K193*$E193/1000</f>
        <v>1.0385895152978091</v>
      </c>
      <c r="AH193" s="456"/>
      <c r="AI193" s="432">
        <f t="shared" ref="AI193:AI194" si="597">R193+S193</f>
        <v>92.875251482712201</v>
      </c>
      <c r="AJ193" s="181"/>
      <c r="AK193" s="181"/>
      <c r="AL193" s="181"/>
      <c r="AM193" s="181"/>
    </row>
    <row r="194" spans="1:39" ht="12.75" customHeight="1">
      <c r="A194" s="418">
        <v>187</v>
      </c>
      <c r="B194" s="433">
        <v>7</v>
      </c>
      <c r="C194" s="458">
        <v>39</v>
      </c>
      <c r="D194" s="446">
        <f>測定日数!F43</f>
        <v>28</v>
      </c>
      <c r="E194" s="447">
        <f>mm!F43</f>
        <v>70.599999999999994</v>
      </c>
      <c r="F194" s="448">
        <f>pH!F43</f>
        <v>4.63</v>
      </c>
      <c r="G194" s="448">
        <f>EC!F43</f>
        <v>1.58</v>
      </c>
      <c r="H194" s="449">
        <f>'SO4'!F43</f>
        <v>17.010000000000002</v>
      </c>
      <c r="I194" s="449">
        <f>'NO3'!F43</f>
        <v>11.14</v>
      </c>
      <c r="J194" s="449">
        <f>Cl!F43</f>
        <v>13.08</v>
      </c>
      <c r="K194" s="449">
        <f>H!F43</f>
        <v>23.442288153199236</v>
      </c>
      <c r="L194" s="449">
        <f>'NH4'!F43</f>
        <v>18.52</v>
      </c>
      <c r="M194" s="449">
        <f>Na!F43</f>
        <v>7.79</v>
      </c>
      <c r="N194" s="449">
        <f>K!F43</f>
        <v>1.44</v>
      </c>
      <c r="O194" s="449">
        <f>Mg!F43</f>
        <v>0.79</v>
      </c>
      <c r="P194" s="450">
        <f>Ca!F43</f>
        <v>0.55000000000000004</v>
      </c>
      <c r="Q194" s="451">
        <f t="shared" si="586"/>
        <v>0.23627712902744274</v>
      </c>
      <c r="R194" s="447">
        <f t="shared" si="587"/>
        <v>58.240000000000009</v>
      </c>
      <c r="S194" s="452">
        <f t="shared" si="588"/>
        <v>53.872288153199229</v>
      </c>
      <c r="T194" s="452">
        <f t="shared" si="589"/>
        <v>58.476277129027451</v>
      </c>
      <c r="U194" s="452">
        <f t="shared" si="590"/>
        <v>-3.8958368603024032</v>
      </c>
      <c r="V194" s="452">
        <f t="shared" si="591"/>
        <v>-4.0979508409944643</v>
      </c>
      <c r="W194" s="446">
        <f t="shared" si="592"/>
        <v>-3.5345408985763296</v>
      </c>
      <c r="X194" s="453">
        <f t="shared" si="593"/>
        <v>70.599999999999994</v>
      </c>
      <c r="Y194" s="454">
        <f t="shared" ref="Y194:AA194" si="598">H194*$E194/1000</f>
        <v>1.200906</v>
      </c>
      <c r="Z194" s="454">
        <f t="shared" si="598"/>
        <v>0.78648399999999996</v>
      </c>
      <c r="AA194" s="454">
        <f t="shared" si="598"/>
        <v>0.92344799999999994</v>
      </c>
      <c r="AB194" s="454">
        <f t="shared" ref="AB194:AF194" si="599">L194*$E194/1000</f>
        <v>1.307512</v>
      </c>
      <c r="AC194" s="454">
        <f t="shared" si="599"/>
        <v>0.54997399999999996</v>
      </c>
      <c r="AD194" s="454">
        <f t="shared" si="599"/>
        <v>0.10166399999999999</v>
      </c>
      <c r="AE194" s="454">
        <f t="shared" si="599"/>
        <v>5.5774000000000004E-2</v>
      </c>
      <c r="AF194" s="454">
        <f t="shared" si="599"/>
        <v>3.8829999999999996E-2</v>
      </c>
      <c r="AG194" s="455">
        <f t="shared" si="596"/>
        <v>1.6550255436158658</v>
      </c>
      <c r="AH194" s="456"/>
      <c r="AI194" s="432">
        <f t="shared" si="597"/>
        <v>112.11228815319924</v>
      </c>
      <c r="AJ194" s="181"/>
      <c r="AK194" s="181"/>
      <c r="AL194" s="181"/>
      <c r="AM194" s="181"/>
    </row>
    <row r="195" spans="1:39" ht="12.75" customHeight="1">
      <c r="A195" s="418">
        <v>188</v>
      </c>
      <c r="B195" s="433">
        <v>7</v>
      </c>
      <c r="C195" s="458">
        <v>40</v>
      </c>
      <c r="D195" s="446"/>
      <c r="E195" s="447"/>
      <c r="F195" s="448"/>
      <c r="G195" s="448"/>
      <c r="H195" s="449"/>
      <c r="I195" s="449"/>
      <c r="J195" s="449"/>
      <c r="K195" s="449"/>
      <c r="L195" s="449"/>
      <c r="M195" s="449"/>
      <c r="N195" s="449"/>
      <c r="O195" s="449"/>
      <c r="P195" s="450"/>
      <c r="Q195" s="451"/>
      <c r="R195" s="447"/>
      <c r="S195" s="452"/>
      <c r="T195" s="452"/>
      <c r="U195" s="452"/>
      <c r="V195" s="452"/>
      <c r="W195" s="446"/>
      <c r="X195" s="453"/>
      <c r="Y195" s="454"/>
      <c r="Z195" s="454"/>
      <c r="AA195" s="454"/>
      <c r="AB195" s="454"/>
      <c r="AC195" s="454"/>
      <c r="AD195" s="454"/>
      <c r="AE195" s="454"/>
      <c r="AF195" s="454"/>
      <c r="AG195" s="455"/>
      <c r="AH195" s="456"/>
      <c r="AI195" s="432"/>
      <c r="AJ195" s="181"/>
      <c r="AK195" s="181"/>
      <c r="AL195" s="181"/>
      <c r="AM195" s="181"/>
    </row>
    <row r="196" spans="1:39" ht="12.75" customHeight="1">
      <c r="A196" s="418">
        <v>189</v>
      </c>
      <c r="B196" s="433">
        <v>7</v>
      </c>
      <c r="C196" s="458">
        <v>41</v>
      </c>
      <c r="D196" s="446"/>
      <c r="E196" s="447"/>
      <c r="F196" s="448"/>
      <c r="G196" s="448"/>
      <c r="H196" s="449"/>
      <c r="I196" s="449"/>
      <c r="J196" s="449"/>
      <c r="K196" s="449"/>
      <c r="L196" s="449"/>
      <c r="M196" s="449"/>
      <c r="N196" s="449"/>
      <c r="O196" s="449"/>
      <c r="P196" s="450"/>
      <c r="Q196" s="451"/>
      <c r="R196" s="447"/>
      <c r="S196" s="452"/>
      <c r="T196" s="452"/>
      <c r="U196" s="452"/>
      <c r="V196" s="452"/>
      <c r="W196" s="446"/>
      <c r="X196" s="453"/>
      <c r="Y196" s="454"/>
      <c r="Z196" s="454"/>
      <c r="AA196" s="454"/>
      <c r="AB196" s="454"/>
      <c r="AC196" s="454"/>
      <c r="AD196" s="454"/>
      <c r="AE196" s="454"/>
      <c r="AF196" s="454"/>
      <c r="AG196" s="455"/>
      <c r="AH196" s="456"/>
      <c r="AI196" s="432"/>
      <c r="AJ196" s="181"/>
      <c r="AK196" s="181"/>
      <c r="AL196" s="181"/>
      <c r="AM196" s="181"/>
    </row>
    <row r="197" spans="1:39" ht="12.75" customHeight="1">
      <c r="A197" s="418">
        <v>190</v>
      </c>
      <c r="B197" s="433">
        <v>7</v>
      </c>
      <c r="C197" s="458">
        <v>42</v>
      </c>
      <c r="D197" s="446">
        <f>測定日数!F46</f>
        <v>28</v>
      </c>
      <c r="E197" s="447">
        <f>mm!F46</f>
        <v>222.61146496815286</v>
      </c>
      <c r="F197" s="448">
        <f>pH!F46</f>
        <v>4.9320651861957989</v>
      </c>
      <c r="G197" s="448">
        <f>EC!F46</f>
        <v>0.94227968526466377</v>
      </c>
      <c r="H197" s="449">
        <f>'SO4'!F46</f>
        <v>10.261671436874106</v>
      </c>
      <c r="I197" s="449">
        <f>'NO3'!F46</f>
        <v>5.7250299889242688</v>
      </c>
      <c r="J197" s="449">
        <f>Cl!F46</f>
        <v>13.305890587962681</v>
      </c>
      <c r="K197" s="449">
        <f>H!F46</f>
        <v>11.693238661204704</v>
      </c>
      <c r="L197" s="449">
        <f>'NH4'!F46</f>
        <v>7.2069711373390568</v>
      </c>
      <c r="M197" s="449">
        <f>Na!F46</f>
        <v>21.003305194066058</v>
      </c>
      <c r="N197" s="449">
        <f>K!F46</f>
        <v>1.6083935424739031</v>
      </c>
      <c r="O197" s="449">
        <f>Mg!F46</f>
        <v>0.17701490507516596</v>
      </c>
      <c r="P197" s="450">
        <f>Ca!F46</f>
        <v>0.37048165379113013</v>
      </c>
      <c r="Q197" s="451">
        <f t="shared" ref="Q197:Q201" si="600">1.24*10^(F197-5.35)</f>
        <v>0.47368198863917665</v>
      </c>
      <c r="R197" s="447">
        <f t="shared" ref="R197:R201" si="601">SUM(H197:J197)+H197</f>
        <v>39.554263450635162</v>
      </c>
      <c r="S197" s="452">
        <f t="shared" ref="S197:S201" si="602">SUM(K197:P197)+O197+P197</f>
        <v>42.606901652816326</v>
      </c>
      <c r="T197" s="452">
        <f t="shared" ref="T197:T201" si="603">SUM(H197:J197,Q197)+H197</f>
        <v>40.02794543927434</v>
      </c>
      <c r="U197" s="452">
        <f t="shared" ref="U197:U201" si="604">(S197-R197)/(R197+S197)*100</f>
        <v>3.7154271100434131</v>
      </c>
      <c r="V197" s="452">
        <f t="shared" ref="V197:V201" si="605">(S197-T197)/(S197+T197)*100</f>
        <v>3.1209063782352282</v>
      </c>
      <c r="W197" s="446">
        <f t="shared" ref="W197:W201" si="606">100*((349.7*10^(2-F197)+(80*2*H197+71.5*I197+76.3*J197+73.5*L197+50.1*M197+73.5*N197+59.8*2*P197+53.3*2*O197)/10000)-G197)/((349.7*10^(2-F197)+(80*2*H197+71.5*I197+76.3*J197+73.5*L197+50.1*M197+73.5*N197+59.8*2*P197+53.3*2*O197)/10000)+G197)</f>
        <v>-2.7470152195809621</v>
      </c>
      <c r="X197" s="453">
        <f t="shared" ref="X197:X201" si="607">E197</f>
        <v>222.61146496815286</v>
      </c>
      <c r="Y197" s="454">
        <f t="shared" ref="Y197:AA197" si="608">H197*$E197/1000</f>
        <v>2.2843657115843947</v>
      </c>
      <c r="Z197" s="454">
        <f t="shared" si="608"/>
        <v>1.2744573128210395</v>
      </c>
      <c r="AA197" s="454">
        <f t="shared" si="608"/>
        <v>2.9620437964923294</v>
      </c>
      <c r="AB197" s="454">
        <f t="shared" ref="AB197:AF197" si="609">L197*$E197/1000</f>
        <v>1.6043544028662422</v>
      </c>
      <c r="AC197" s="454">
        <f t="shared" si="609"/>
        <v>4.6755765384242594</v>
      </c>
      <c r="AD197" s="454">
        <f t="shared" si="609"/>
        <v>0.35804684273543258</v>
      </c>
      <c r="AE197" s="454">
        <f t="shared" si="609"/>
        <v>3.9405547339981209E-2</v>
      </c>
      <c r="AF197" s="454">
        <f t="shared" si="609"/>
        <v>8.2473463694267488E-2</v>
      </c>
      <c r="AG197" s="455">
        <f t="shared" ref="AG197:AG201" si="610">K197*$E197/1000</f>
        <v>2.6030489885930215</v>
      </c>
      <c r="AH197" s="456"/>
      <c r="AI197" s="432">
        <f t="shared" ref="AI197:AI201" si="611">R197+S197</f>
        <v>82.161165103451481</v>
      </c>
      <c r="AJ197" s="181"/>
      <c r="AK197" s="181"/>
      <c r="AL197" s="181"/>
      <c r="AM197" s="181"/>
    </row>
    <row r="198" spans="1:39" ht="12.75" customHeight="1">
      <c r="A198" s="418">
        <v>191</v>
      </c>
      <c r="B198" s="433">
        <v>7</v>
      </c>
      <c r="C198" s="458">
        <v>43</v>
      </c>
      <c r="D198" s="446">
        <f>測定日数!F47</f>
        <v>28</v>
      </c>
      <c r="E198" s="447">
        <f>mm!F47</f>
        <v>175</v>
      </c>
      <c r="F198" s="448">
        <f>pH!F47</f>
        <v>4.8099999999999996</v>
      </c>
      <c r="G198" s="448">
        <f>EC!F47</f>
        <v>0.88</v>
      </c>
      <c r="H198" s="449">
        <f>'SO4'!F47</f>
        <v>10.1</v>
      </c>
      <c r="I198" s="449">
        <f>'NO3'!F47</f>
        <v>4.83</v>
      </c>
      <c r="J198" s="449">
        <f>Cl!F47</f>
        <v>7.35</v>
      </c>
      <c r="K198" s="449">
        <f>H!F47</f>
        <v>15.488166189124829</v>
      </c>
      <c r="L198" s="449">
        <f>'NH4'!F47</f>
        <v>14.42</v>
      </c>
      <c r="M198" s="449">
        <f>Na!F47</f>
        <v>7.68</v>
      </c>
      <c r="N198" s="449">
        <f>K!F47</f>
        <v>3.24</v>
      </c>
      <c r="O198" s="449">
        <f>Mg!F47</f>
        <v>1.1100000000000001</v>
      </c>
      <c r="P198" s="450">
        <f>Ca!F47</f>
        <v>2.88</v>
      </c>
      <c r="Q198" s="451">
        <f t="shared" si="600"/>
        <v>0.35761990638769908</v>
      </c>
      <c r="R198" s="447">
        <f t="shared" si="601"/>
        <v>32.380000000000003</v>
      </c>
      <c r="S198" s="452">
        <f t="shared" si="602"/>
        <v>48.808166189124833</v>
      </c>
      <c r="T198" s="452">
        <f t="shared" si="603"/>
        <v>32.7376199063877</v>
      </c>
      <c r="U198" s="452">
        <f t="shared" si="604"/>
        <v>20.234680693311908</v>
      </c>
      <c r="V198" s="452">
        <f t="shared" si="605"/>
        <v>19.70739023094842</v>
      </c>
      <c r="W198" s="446">
        <f t="shared" si="606"/>
        <v>6.798981056698028</v>
      </c>
      <c r="X198" s="453">
        <f t="shared" si="607"/>
        <v>175</v>
      </c>
      <c r="Y198" s="454">
        <f t="shared" ref="Y198:AA198" si="612">H198*$E198/1000</f>
        <v>1.7675000000000001</v>
      </c>
      <c r="Z198" s="454">
        <f t="shared" si="612"/>
        <v>0.84524999999999995</v>
      </c>
      <c r="AA198" s="454">
        <f t="shared" si="612"/>
        <v>1.2862499999999999</v>
      </c>
      <c r="AB198" s="454">
        <f t="shared" ref="AB198:AF198" si="613">L198*$E198/1000</f>
        <v>2.5234999999999999</v>
      </c>
      <c r="AC198" s="454">
        <f t="shared" si="613"/>
        <v>1.3440000000000001</v>
      </c>
      <c r="AD198" s="454">
        <f t="shared" si="613"/>
        <v>0.56699999999999995</v>
      </c>
      <c r="AE198" s="454">
        <f t="shared" si="613"/>
        <v>0.19425000000000003</v>
      </c>
      <c r="AF198" s="454">
        <f t="shared" si="613"/>
        <v>0.504</v>
      </c>
      <c r="AG198" s="455">
        <f t="shared" si="610"/>
        <v>2.7104290830968454</v>
      </c>
      <c r="AH198" s="456"/>
      <c r="AI198" s="432">
        <f t="shared" si="611"/>
        <v>81.188166189124843</v>
      </c>
      <c r="AJ198" s="181"/>
      <c r="AK198" s="181"/>
      <c r="AL198" s="181"/>
      <c r="AM198" s="181"/>
    </row>
    <row r="199" spans="1:39" ht="12.75" customHeight="1">
      <c r="A199" s="418">
        <v>192</v>
      </c>
      <c r="B199" s="433">
        <v>7</v>
      </c>
      <c r="C199" s="458">
        <v>44</v>
      </c>
      <c r="D199" s="446">
        <f>測定日数!F48</f>
        <v>21</v>
      </c>
      <c r="E199" s="447">
        <f>mm!F48</f>
        <v>156.94267515923568</v>
      </c>
      <c r="F199" s="448">
        <f>pH!F48</f>
        <v>4.87</v>
      </c>
      <c r="G199" s="448">
        <f>EC!F48</f>
        <v>0.87</v>
      </c>
      <c r="H199" s="449">
        <f>'SO4'!F48</f>
        <v>7.73</v>
      </c>
      <c r="I199" s="449">
        <f>'NO3'!F48</f>
        <v>5.67</v>
      </c>
      <c r="J199" s="449">
        <f>Cl!F48</f>
        <v>10.8</v>
      </c>
      <c r="K199" s="449">
        <f>H!F48</f>
        <v>13.489628825916535</v>
      </c>
      <c r="L199" s="449">
        <f>'NH4'!F48</f>
        <v>11.7</v>
      </c>
      <c r="M199" s="449">
        <f>Na!F48</f>
        <v>9.6999999999999993</v>
      </c>
      <c r="N199" s="449">
        <f>K!F48</f>
        <v>1</v>
      </c>
      <c r="O199" s="449">
        <f>Mg!F48</f>
        <v>0.66</v>
      </c>
      <c r="P199" s="450">
        <f>Ca!F48</f>
        <v>0.74</v>
      </c>
      <c r="Q199" s="451">
        <f t="shared" si="600"/>
        <v>0.41060259063841337</v>
      </c>
      <c r="R199" s="447">
        <f t="shared" si="601"/>
        <v>31.930000000000003</v>
      </c>
      <c r="S199" s="452">
        <f t="shared" si="602"/>
        <v>38.689628825916529</v>
      </c>
      <c r="T199" s="452">
        <f t="shared" si="603"/>
        <v>32.340602590638412</v>
      </c>
      <c r="U199" s="452">
        <f t="shared" si="604"/>
        <v>9.5718838208277646</v>
      </c>
      <c r="V199" s="452">
        <f t="shared" si="605"/>
        <v>8.9384845137902182</v>
      </c>
      <c r="W199" s="446">
        <f t="shared" si="606"/>
        <v>0.35419045975620062</v>
      </c>
      <c r="X199" s="453">
        <f t="shared" si="607"/>
        <v>156.94267515923568</v>
      </c>
      <c r="Y199" s="454">
        <f t="shared" ref="Y199:AA199" si="614">H199*$E199/1000</f>
        <v>1.2131668789808918</v>
      </c>
      <c r="Z199" s="454">
        <f t="shared" si="614"/>
        <v>0.88986496815286631</v>
      </c>
      <c r="AA199" s="454">
        <f t="shared" si="614"/>
        <v>1.6949808917197453</v>
      </c>
      <c r="AB199" s="454">
        <f t="shared" ref="AB199:AF199" si="615">L199*$E199/1000</f>
        <v>1.8362292993630573</v>
      </c>
      <c r="AC199" s="454">
        <f t="shared" si="615"/>
        <v>1.522343949044586</v>
      </c>
      <c r="AD199" s="454">
        <f t="shared" si="615"/>
        <v>0.15694267515923568</v>
      </c>
      <c r="AE199" s="454">
        <f t="shared" si="615"/>
        <v>0.10358216560509556</v>
      </c>
      <c r="AF199" s="454">
        <f t="shared" si="615"/>
        <v>0.1161375796178344</v>
      </c>
      <c r="AG199" s="455">
        <f t="shared" si="610"/>
        <v>2.1170984348444803</v>
      </c>
      <c r="AH199" s="456"/>
      <c r="AI199" s="432">
        <f t="shared" si="611"/>
        <v>70.619628825916536</v>
      </c>
      <c r="AJ199" s="181"/>
      <c r="AK199" s="181"/>
      <c r="AL199" s="181"/>
      <c r="AM199" s="181"/>
    </row>
    <row r="200" spans="1:39" ht="12.75" customHeight="1">
      <c r="A200" s="418">
        <v>193</v>
      </c>
      <c r="B200" s="433">
        <v>7</v>
      </c>
      <c r="C200" s="458">
        <v>45</v>
      </c>
      <c r="D200" s="446">
        <f>測定日数!F49</f>
        <v>28</v>
      </c>
      <c r="E200" s="447">
        <f>mm!F49</f>
        <v>253.78799999999998</v>
      </c>
      <c r="F200" s="448">
        <f>pH!F49</f>
        <v>4.925427010650699</v>
      </c>
      <c r="G200" s="448">
        <f>EC!F49</f>
        <v>0.86201885234920483</v>
      </c>
      <c r="H200" s="449">
        <f>'SO4'!F49</f>
        <v>8.0351475247056605</v>
      </c>
      <c r="I200" s="449">
        <f>'NO3'!F49</f>
        <v>3.7810115923526721</v>
      </c>
      <c r="J200" s="449">
        <f>Cl!F49</f>
        <v>10.587573250114268</v>
      </c>
      <c r="K200" s="449">
        <f>H!F49</f>
        <v>11.873342326393466</v>
      </c>
      <c r="L200" s="449">
        <f>'NH4'!F49</f>
        <v>9.2663809163553825</v>
      </c>
      <c r="M200" s="449">
        <f>Na!F49</f>
        <v>7.6245286617176538</v>
      </c>
      <c r="N200" s="449">
        <f>K!F49</f>
        <v>0.37667336517093009</v>
      </c>
      <c r="O200" s="449">
        <f>Mg!F49</f>
        <v>0.52567231311173102</v>
      </c>
      <c r="P200" s="450">
        <f>Ca!F49</f>
        <v>0.60247105852128546</v>
      </c>
      <c r="Q200" s="451">
        <f t="shared" si="600"/>
        <v>0.46649682881285071</v>
      </c>
      <c r="R200" s="447">
        <f t="shared" si="601"/>
        <v>30.438879891878262</v>
      </c>
      <c r="S200" s="452">
        <f t="shared" si="602"/>
        <v>31.397212012903466</v>
      </c>
      <c r="T200" s="452">
        <f t="shared" si="603"/>
        <v>30.905376720691113</v>
      </c>
      <c r="U200" s="452">
        <f t="shared" si="604"/>
        <v>1.5497941275151925</v>
      </c>
      <c r="V200" s="452">
        <f t="shared" si="605"/>
        <v>0.78942994538387168</v>
      </c>
      <c r="W200" s="446">
        <f t="shared" si="606"/>
        <v>-5.4138833535537216</v>
      </c>
      <c r="X200" s="453">
        <f t="shared" si="607"/>
        <v>253.78799999999998</v>
      </c>
      <c r="Y200" s="454">
        <f t="shared" ref="Y200:AA200" si="616">H200*$E200/1000</f>
        <v>2.0392240200000002</v>
      </c>
      <c r="Z200" s="454">
        <f t="shared" si="616"/>
        <v>0.95957536999999993</v>
      </c>
      <c r="AA200" s="454">
        <f t="shared" si="616"/>
        <v>2.6869990399999999</v>
      </c>
      <c r="AB200" s="454">
        <f t="shared" ref="AB200:AF200" si="617">L200*$E200/1000</f>
        <v>2.3516962799999996</v>
      </c>
      <c r="AC200" s="454">
        <f t="shared" si="617"/>
        <v>1.9350138799999999</v>
      </c>
      <c r="AD200" s="454">
        <f t="shared" si="617"/>
        <v>9.5595180000000002E-2</v>
      </c>
      <c r="AE200" s="454">
        <f t="shared" si="617"/>
        <v>0.133409325</v>
      </c>
      <c r="AF200" s="454">
        <f t="shared" si="617"/>
        <v>0.15289992499999999</v>
      </c>
      <c r="AG200" s="455">
        <f t="shared" si="610"/>
        <v>3.0133118023307448</v>
      </c>
      <c r="AH200" s="456"/>
      <c r="AI200" s="432">
        <f t="shared" si="611"/>
        <v>61.836091904781725</v>
      </c>
      <c r="AJ200" s="181"/>
      <c r="AK200" s="181"/>
      <c r="AL200" s="181"/>
      <c r="AM200" s="181"/>
    </row>
    <row r="201" spans="1:39" ht="12.75" customHeight="1">
      <c r="A201" s="418">
        <v>194</v>
      </c>
      <c r="B201" s="433">
        <v>7</v>
      </c>
      <c r="C201" s="458">
        <v>46</v>
      </c>
      <c r="D201" s="446">
        <f>測定日数!F50</f>
        <v>28</v>
      </c>
      <c r="E201" s="447">
        <f>mm!F50</f>
        <v>345.54140127388536</v>
      </c>
      <c r="F201" s="448">
        <f>pH!F50</f>
        <v>4.8649471113024418</v>
      </c>
      <c r="G201" s="448">
        <f>EC!F50</f>
        <v>1.0451509677419355</v>
      </c>
      <c r="H201" s="449">
        <f>'SO4'!F50</f>
        <v>8.7915382610302402</v>
      </c>
      <c r="I201" s="449">
        <f>'NO3'!F50</f>
        <v>5.0368747555774656</v>
      </c>
      <c r="J201" s="449">
        <f>Cl!F50</f>
        <v>26.101467680279423</v>
      </c>
      <c r="K201" s="449">
        <f>H!F50</f>
        <v>13.647493266339515</v>
      </c>
      <c r="L201" s="449">
        <f>'NH4'!F50</f>
        <v>8.0397374017722818</v>
      </c>
      <c r="M201" s="449">
        <f>Na!F50</f>
        <v>24.160449952943399</v>
      </c>
      <c r="N201" s="449">
        <f>K!F50</f>
        <v>0.71982950643972854</v>
      </c>
      <c r="O201" s="449">
        <f>Mg!F50</f>
        <v>2.7095917559263771</v>
      </c>
      <c r="P201" s="450">
        <f>Ca!F50</f>
        <v>1.5590352649629853</v>
      </c>
      <c r="Q201" s="451">
        <f t="shared" si="600"/>
        <v>0.40585303356281244</v>
      </c>
      <c r="R201" s="447">
        <f t="shared" si="601"/>
        <v>48.721418957917365</v>
      </c>
      <c r="S201" s="452">
        <f t="shared" si="602"/>
        <v>55.104764169273643</v>
      </c>
      <c r="T201" s="452">
        <f t="shared" si="603"/>
        <v>49.127271991480178</v>
      </c>
      <c r="U201" s="452">
        <f t="shared" si="604"/>
        <v>6.1481073647255613</v>
      </c>
      <c r="V201" s="452">
        <f t="shared" si="605"/>
        <v>5.7347936373175754</v>
      </c>
      <c r="W201" s="446">
        <f t="shared" si="606"/>
        <v>1.918705294571925</v>
      </c>
      <c r="X201" s="453">
        <f t="shared" si="607"/>
        <v>345.54140127388536</v>
      </c>
      <c r="Y201" s="454">
        <f t="shared" ref="Y201:AA201" si="618">H201*$E201/1000</f>
        <v>3.0378404500693663</v>
      </c>
      <c r="Z201" s="454">
        <f t="shared" si="618"/>
        <v>1.7404487610832962</v>
      </c>
      <c r="AA201" s="454">
        <f t="shared" si="618"/>
        <v>9.0191377175487819</v>
      </c>
      <c r="AB201" s="454">
        <f t="shared" ref="AB201:AF201" si="619">L201*$E201/1000</f>
        <v>2.7780621276824604</v>
      </c>
      <c r="AC201" s="454">
        <f t="shared" si="619"/>
        <v>8.3484357321476406</v>
      </c>
      <c r="AD201" s="454">
        <f t="shared" si="619"/>
        <v>0.24873089633347309</v>
      </c>
      <c r="AE201" s="454">
        <f t="shared" si="619"/>
        <v>0.93627613222296791</v>
      </c>
      <c r="AF201" s="454">
        <f t="shared" si="619"/>
        <v>0.53871123009071309</v>
      </c>
      <c r="AG201" s="455">
        <f t="shared" si="610"/>
        <v>4.7157739471268707</v>
      </c>
      <c r="AH201" s="456"/>
      <c r="AI201" s="432">
        <f t="shared" si="611"/>
        <v>103.826183127191</v>
      </c>
      <c r="AJ201" s="181"/>
      <c r="AK201" s="181"/>
      <c r="AL201" s="181"/>
      <c r="AM201" s="181"/>
    </row>
    <row r="202" spans="1:39" ht="12.75" customHeight="1">
      <c r="A202" s="418">
        <v>195</v>
      </c>
      <c r="B202" s="433">
        <v>7</v>
      </c>
      <c r="C202" s="458">
        <v>47</v>
      </c>
      <c r="D202" s="446"/>
      <c r="E202" s="447"/>
      <c r="F202" s="448"/>
      <c r="G202" s="448"/>
      <c r="H202" s="449"/>
      <c r="I202" s="449"/>
      <c r="J202" s="449"/>
      <c r="K202" s="449"/>
      <c r="L202" s="449"/>
      <c r="M202" s="449"/>
      <c r="N202" s="449"/>
      <c r="O202" s="449"/>
      <c r="P202" s="450"/>
      <c r="Q202" s="451"/>
      <c r="R202" s="447"/>
      <c r="S202" s="452"/>
      <c r="T202" s="452"/>
      <c r="U202" s="452"/>
      <c r="V202" s="452"/>
      <c r="W202" s="446"/>
      <c r="X202" s="453"/>
      <c r="Y202" s="454"/>
      <c r="Z202" s="454"/>
      <c r="AA202" s="454"/>
      <c r="AB202" s="454"/>
      <c r="AC202" s="454"/>
      <c r="AD202" s="454"/>
      <c r="AE202" s="454"/>
      <c r="AF202" s="454"/>
      <c r="AG202" s="455"/>
      <c r="AH202" s="456"/>
      <c r="AI202" s="432"/>
      <c r="AJ202" s="181"/>
      <c r="AK202" s="181"/>
      <c r="AL202" s="181"/>
      <c r="AM202" s="181"/>
    </row>
    <row r="203" spans="1:39" ht="12.75" customHeight="1">
      <c r="A203" s="418">
        <v>196</v>
      </c>
      <c r="B203" s="433">
        <v>7</v>
      </c>
      <c r="C203" s="458">
        <v>48</v>
      </c>
      <c r="D203" s="446"/>
      <c r="E203" s="447"/>
      <c r="F203" s="448"/>
      <c r="G203" s="448"/>
      <c r="H203" s="449"/>
      <c r="I203" s="449"/>
      <c r="J203" s="449"/>
      <c r="K203" s="449"/>
      <c r="L203" s="449"/>
      <c r="M203" s="449"/>
      <c r="N203" s="449"/>
      <c r="O203" s="449"/>
      <c r="P203" s="450"/>
      <c r="Q203" s="451"/>
      <c r="R203" s="447"/>
      <c r="S203" s="452"/>
      <c r="T203" s="452"/>
      <c r="U203" s="452"/>
      <c r="V203" s="452"/>
      <c r="W203" s="446"/>
      <c r="X203" s="453"/>
      <c r="Y203" s="454"/>
      <c r="Z203" s="454"/>
      <c r="AA203" s="454"/>
      <c r="AB203" s="454"/>
      <c r="AC203" s="454"/>
      <c r="AD203" s="454"/>
      <c r="AE203" s="454"/>
      <c r="AF203" s="454"/>
      <c r="AG203" s="455"/>
      <c r="AH203" s="456"/>
      <c r="AI203" s="432"/>
      <c r="AJ203" s="181"/>
      <c r="AK203" s="181"/>
      <c r="AL203" s="181"/>
      <c r="AM203" s="181"/>
    </row>
    <row r="204" spans="1:39" ht="12.75" customHeight="1">
      <c r="A204" s="418">
        <v>197</v>
      </c>
      <c r="B204" s="433">
        <v>7</v>
      </c>
      <c r="C204" s="458">
        <v>49</v>
      </c>
      <c r="D204" s="446">
        <f>測定日数!F53</f>
        <v>28</v>
      </c>
      <c r="E204" s="447">
        <f>mm!F53</f>
        <v>197.70700636942675</v>
      </c>
      <c r="F204" s="448">
        <f>pH!F53</f>
        <v>4.8871537942191843</v>
      </c>
      <c r="G204" s="448">
        <f>EC!F53</f>
        <v>0.73638820876288702</v>
      </c>
      <c r="H204" s="449">
        <f>'SO4'!F53</f>
        <v>6.2362148348299744</v>
      </c>
      <c r="I204" s="449">
        <f>'NO3'!F53</f>
        <v>1.644079954952161</v>
      </c>
      <c r="J204" s="449">
        <f>Cl!F53</f>
        <v>9.0738145613491543</v>
      </c>
      <c r="K204" s="449">
        <f>H!F53</f>
        <v>12.967199896392875</v>
      </c>
      <c r="L204" s="449">
        <f>'NH4'!F53</f>
        <v>7.6092850779457342</v>
      </c>
      <c r="M204" s="449">
        <f>Na!F53</f>
        <v>4.938722851951308</v>
      </c>
      <c r="N204" s="449">
        <f>K!F53</f>
        <v>0.22309621113011058</v>
      </c>
      <c r="O204" s="449">
        <f>Mg!F53</f>
        <v>0.43754703374560822</v>
      </c>
      <c r="P204" s="450">
        <f>Ca!F53</f>
        <v>0.17068842331437031</v>
      </c>
      <c r="Q204" s="451">
        <f t="shared" ref="Q204:Q208" si="620">1.24*10^(F204-5.35)</f>
        <v>0.42714514983398327</v>
      </c>
      <c r="R204" s="447">
        <f t="shared" ref="R204:R208" si="621">SUM(H204:J204)+H204</f>
        <v>23.190324185961266</v>
      </c>
      <c r="S204" s="452">
        <f t="shared" ref="S204:S208" si="622">SUM(K204:P204)+O204+P204</f>
        <v>26.954774951539985</v>
      </c>
      <c r="T204" s="452">
        <f t="shared" ref="T204:T208" si="623">SUM(H204:J204,Q204)+H204</f>
        <v>23.617469335795249</v>
      </c>
      <c r="U204" s="452">
        <f t="shared" ref="U204:U208" si="624">(S204-R204)/(R204+S204)*100</f>
        <v>7.5071160099939984</v>
      </c>
      <c r="V204" s="452">
        <f t="shared" ref="V204:V208" si="625">(S204-T204)/(S204+T204)*100</f>
        <v>6.5990854524534015</v>
      </c>
      <c r="W204" s="446">
        <f t="shared" ref="W204:W208" si="626">100*((349.7*10^(2-F204)+(80*2*H204+71.5*I204+76.3*J204+73.5*L204+50.1*M204+73.5*N204+59.8*2*P204+53.3*2*O204)/10000)-G204)/((349.7*10^(2-F204)+(80*2*H204+71.5*I204+76.3*J204+73.5*L204+50.1*M204+73.5*N204+59.8*2*P204+53.3*2*O204)/10000)+G204)</f>
        <v>-0.9002743241169372</v>
      </c>
      <c r="X204" s="453">
        <f t="shared" ref="X204:X208" si="627">E204</f>
        <v>197.70700636942675</v>
      </c>
      <c r="Y204" s="454">
        <f t="shared" ref="Y204:AA204" si="628">H204*$E204/1000</f>
        <v>1.2329433660708433</v>
      </c>
      <c r="Z204" s="454">
        <f t="shared" si="628"/>
        <v>0.32504612612557371</v>
      </c>
      <c r="AA204" s="454">
        <f t="shared" si="628"/>
        <v>1.7939567132756544</v>
      </c>
      <c r="AB204" s="454">
        <f t="shared" ref="AB204:AF204" si="629">L204*$E204/1000</f>
        <v>1.5044089733722013</v>
      </c>
      <c r="AC204" s="454">
        <f t="shared" si="629"/>
        <v>0.9764201103475707</v>
      </c>
      <c r="AD204" s="454">
        <f t="shared" si="629"/>
        <v>4.4107684034895747E-2</v>
      </c>
      <c r="AE204" s="454">
        <f t="shared" si="629"/>
        <v>8.6506114187666738E-2</v>
      </c>
      <c r="AF204" s="454">
        <f t="shared" si="629"/>
        <v>3.3746297195401627E-2</v>
      </c>
      <c r="AG204" s="455">
        <f t="shared" ref="AG204:AG208" si="630">K204*$E204/1000</f>
        <v>2.5637062725097763</v>
      </c>
      <c r="AH204" s="456"/>
      <c r="AI204" s="432">
        <f t="shared" ref="AI204:AI208" si="631">R204+S204</f>
        <v>50.145099137501248</v>
      </c>
      <c r="AJ204" s="181"/>
      <c r="AK204" s="181"/>
      <c r="AL204" s="181"/>
      <c r="AM204" s="181"/>
    </row>
    <row r="205" spans="1:39" ht="12.75" customHeight="1">
      <c r="A205" s="418">
        <v>198</v>
      </c>
      <c r="B205" s="433">
        <v>7</v>
      </c>
      <c r="C205" s="458">
        <v>50</v>
      </c>
      <c r="D205" s="446">
        <f>測定日数!F54</f>
        <v>28</v>
      </c>
      <c r="E205" s="447">
        <f>mm!F54</f>
        <v>500.56457771604369</v>
      </c>
      <c r="F205" s="448">
        <f>pH!F54</f>
        <v>5.22</v>
      </c>
      <c r="G205" s="448">
        <f>EC!F54</f>
        <v>3.1</v>
      </c>
      <c r="H205" s="449">
        <f>'SO4'!F54</f>
        <v>13.8</v>
      </c>
      <c r="I205" s="449">
        <f>'NO3'!F54</f>
        <v>4.5</v>
      </c>
      <c r="J205" s="449">
        <f>Cl!F54</f>
        <v>200.9</v>
      </c>
      <c r="K205" s="449">
        <f>H!F54</f>
        <v>6.0255958607435822</v>
      </c>
      <c r="L205" s="449">
        <f>'NH4'!F54</f>
        <v>1.5</v>
      </c>
      <c r="M205" s="449">
        <f>Na!F54</f>
        <v>178.7</v>
      </c>
      <c r="N205" s="449">
        <f>K!F54</f>
        <v>3.9</v>
      </c>
      <c r="O205" s="449">
        <f>Mg!F54</f>
        <v>19.7</v>
      </c>
      <c r="P205" s="450">
        <f>Ca!F54</f>
        <v>5.3</v>
      </c>
      <c r="Q205" s="451">
        <f t="shared" si="620"/>
        <v>0.91922469921313799</v>
      </c>
      <c r="R205" s="447">
        <f t="shared" si="621"/>
        <v>233.00000000000003</v>
      </c>
      <c r="S205" s="452">
        <f t="shared" si="622"/>
        <v>240.12559586074357</v>
      </c>
      <c r="T205" s="452">
        <f t="shared" si="623"/>
        <v>233.91922469921317</v>
      </c>
      <c r="U205" s="452">
        <f t="shared" si="624"/>
        <v>1.5060685625727257</v>
      </c>
      <c r="V205" s="452">
        <f t="shared" si="625"/>
        <v>1.3092372055028967</v>
      </c>
      <c r="W205" s="446">
        <f t="shared" si="626"/>
        <v>1.6641609922374765</v>
      </c>
      <c r="X205" s="453">
        <f t="shared" si="627"/>
        <v>500.56457771604369</v>
      </c>
      <c r="Y205" s="454">
        <f t="shared" ref="Y205:AA205" si="632">H205*$E205/1000</f>
        <v>6.907791172481403</v>
      </c>
      <c r="Z205" s="454">
        <f t="shared" si="632"/>
        <v>2.2525405997221966</v>
      </c>
      <c r="AA205" s="454">
        <f t="shared" si="632"/>
        <v>100.56342366315319</v>
      </c>
      <c r="AB205" s="454">
        <f t="shared" ref="AB205:AF205" si="633">L205*$E205/1000</f>
        <v>0.75084686657406552</v>
      </c>
      <c r="AC205" s="454">
        <f t="shared" si="633"/>
        <v>89.450890037856993</v>
      </c>
      <c r="AD205" s="454">
        <f t="shared" si="633"/>
        <v>1.9522018530925704</v>
      </c>
      <c r="AE205" s="454">
        <f t="shared" si="633"/>
        <v>9.8611221810060599</v>
      </c>
      <c r="AF205" s="454">
        <f t="shared" si="633"/>
        <v>2.6529922618950312</v>
      </c>
      <c r="AG205" s="455">
        <f t="shared" si="630"/>
        <v>3.0161998475206517</v>
      </c>
      <c r="AH205" s="456"/>
      <c r="AI205" s="432">
        <f t="shared" si="631"/>
        <v>473.1255958607436</v>
      </c>
      <c r="AJ205" s="181"/>
      <c r="AK205" s="181"/>
      <c r="AL205" s="181"/>
      <c r="AM205" s="181"/>
    </row>
    <row r="206" spans="1:39" ht="12.75" customHeight="1">
      <c r="A206" s="418">
        <v>199</v>
      </c>
      <c r="B206" s="433">
        <v>7</v>
      </c>
      <c r="C206" s="458">
        <v>51</v>
      </c>
      <c r="D206" s="446">
        <f>測定日数!F55</f>
        <v>20</v>
      </c>
      <c r="E206" s="447">
        <f>mm!F55</f>
        <v>229</v>
      </c>
      <c r="F206" s="448">
        <f>pH!F55</f>
        <v>5.4707652195941909</v>
      </c>
      <c r="G206" s="448">
        <f>EC!F55</f>
        <v>2.0031266375545851</v>
      </c>
      <c r="H206" s="449">
        <f>'SO4'!F55</f>
        <v>10.496267169206021</v>
      </c>
      <c r="I206" s="449">
        <f>'NO3'!F55</f>
        <v>3.1411547597548948</v>
      </c>
      <c r="J206" s="449">
        <f>Cl!F55</f>
        <v>114.23342598720708</v>
      </c>
      <c r="K206" s="449">
        <f>H!F55</f>
        <v>3.3824764409478534</v>
      </c>
      <c r="L206" s="449">
        <f>'NH4'!F55</f>
        <v>18.204754973313925</v>
      </c>
      <c r="M206" s="449">
        <f>Na!F55</f>
        <v>97.087526105942672</v>
      </c>
      <c r="N206" s="449">
        <f>K!F55</f>
        <v>5.8823529411764701</v>
      </c>
      <c r="O206" s="449">
        <f>Mg!F55</f>
        <v>10.2880658436214</v>
      </c>
      <c r="P206" s="450">
        <f>Ca!F55</f>
        <v>3.0589465201624755</v>
      </c>
      <c r="Q206" s="451">
        <f t="shared" si="620"/>
        <v>1.6375211001084806</v>
      </c>
      <c r="R206" s="447">
        <f t="shared" si="621"/>
        <v>138.36711508537402</v>
      </c>
      <c r="S206" s="452">
        <f t="shared" si="622"/>
        <v>151.25113518894867</v>
      </c>
      <c r="T206" s="452">
        <f t="shared" si="623"/>
        <v>140.0046361854825</v>
      </c>
      <c r="U206" s="452">
        <f t="shared" si="624"/>
        <v>4.4486216222116743</v>
      </c>
      <c r="V206" s="452">
        <f t="shared" si="625"/>
        <v>3.8613823686288269</v>
      </c>
      <c r="W206" s="446">
        <f t="shared" si="626"/>
        <v>-0.32897442897078194</v>
      </c>
      <c r="X206" s="453">
        <f t="shared" si="627"/>
        <v>229</v>
      </c>
      <c r="Y206" s="454">
        <f t="shared" ref="Y206:AA206" si="634">H206*$E206/1000</f>
        <v>2.4036451817481788</v>
      </c>
      <c r="Z206" s="454">
        <f t="shared" si="634"/>
        <v>0.71932443998387086</v>
      </c>
      <c r="AA206" s="454">
        <f t="shared" si="634"/>
        <v>26.159454551070422</v>
      </c>
      <c r="AB206" s="454">
        <f t="shared" ref="AB206:AF206" si="635">L206*$E206/1000</f>
        <v>4.1688888888888886</v>
      </c>
      <c r="AC206" s="454">
        <f t="shared" si="635"/>
        <v>22.233043478260871</v>
      </c>
      <c r="AD206" s="454">
        <f t="shared" si="635"/>
        <v>1.3470588235294116</v>
      </c>
      <c r="AE206" s="454">
        <f t="shared" si="635"/>
        <v>2.3559670781893005</v>
      </c>
      <c r="AF206" s="454">
        <f t="shared" si="635"/>
        <v>0.70049875311720688</v>
      </c>
      <c r="AG206" s="455">
        <f t="shared" si="630"/>
        <v>0.7745871049770584</v>
      </c>
      <c r="AH206" s="456"/>
      <c r="AI206" s="432">
        <f t="shared" si="631"/>
        <v>289.61825027432269</v>
      </c>
      <c r="AJ206" s="181"/>
      <c r="AK206" s="181"/>
      <c r="AL206" s="181"/>
      <c r="AM206" s="181"/>
    </row>
    <row r="207" spans="1:39" ht="12.75" customHeight="1">
      <c r="A207" s="418">
        <v>200</v>
      </c>
      <c r="B207" s="433">
        <v>7</v>
      </c>
      <c r="C207" s="458">
        <v>52</v>
      </c>
      <c r="D207" s="446">
        <f>測定日数!F56</f>
        <v>28</v>
      </c>
      <c r="E207" s="447">
        <f>mm!F56</f>
        <v>330.91495767666879</v>
      </c>
      <c r="F207" s="448">
        <f>pH!F56</f>
        <v>6</v>
      </c>
      <c r="G207" s="448">
        <f>EC!F56</f>
        <v>1.5</v>
      </c>
      <c r="H207" s="449">
        <f>'SO4'!F56</f>
        <v>11.1</v>
      </c>
      <c r="I207" s="449">
        <f>'NO3'!F56</f>
        <v>6</v>
      </c>
      <c r="J207" s="449">
        <f>Cl!F56</f>
        <v>80.099999999999994</v>
      </c>
      <c r="K207" s="449">
        <f>H!F56</f>
        <v>1</v>
      </c>
      <c r="L207" s="449">
        <f>'NH4'!F56</f>
        <v>13.4</v>
      </c>
      <c r="M207" s="449">
        <f>Na!F56</f>
        <v>72.2</v>
      </c>
      <c r="N207" s="449">
        <f>K!F56</f>
        <v>2.2000000000000002</v>
      </c>
      <c r="O207" s="449">
        <f>Mg!F56</f>
        <v>8</v>
      </c>
      <c r="P207" s="450">
        <f>Ca!F56</f>
        <v>4.5999999999999996</v>
      </c>
      <c r="Q207" s="451">
        <f t="shared" si="620"/>
        <v>5.5388765426719475</v>
      </c>
      <c r="R207" s="447">
        <f t="shared" si="621"/>
        <v>108.29999999999998</v>
      </c>
      <c r="S207" s="452">
        <f t="shared" si="622"/>
        <v>114</v>
      </c>
      <c r="T207" s="452">
        <f t="shared" si="623"/>
        <v>113.83887654267193</v>
      </c>
      <c r="U207" s="452">
        <f t="shared" si="624"/>
        <v>2.5641025641025719</v>
      </c>
      <c r="V207" s="452">
        <f t="shared" si="625"/>
        <v>7.0718158276161083E-2</v>
      </c>
      <c r="W207" s="446">
        <f t="shared" si="626"/>
        <v>-0.55941200900610688</v>
      </c>
      <c r="X207" s="453">
        <f t="shared" si="627"/>
        <v>330.91495767666879</v>
      </c>
      <c r="Y207" s="454">
        <f t="shared" ref="Y207:AA207" si="636">H207*$E207/1000</f>
        <v>3.6731560302110235</v>
      </c>
      <c r="Z207" s="454">
        <f t="shared" si="636"/>
        <v>1.9854897460600127</v>
      </c>
      <c r="AA207" s="454">
        <f t="shared" si="636"/>
        <v>26.506288109901167</v>
      </c>
      <c r="AB207" s="454">
        <f t="shared" ref="AB207:AF207" si="637">L207*$E207/1000</f>
        <v>4.4342604328673616</v>
      </c>
      <c r="AC207" s="454">
        <f t="shared" si="637"/>
        <v>23.89205994425549</v>
      </c>
      <c r="AD207" s="454">
        <f t="shared" si="637"/>
        <v>0.72801290688867137</v>
      </c>
      <c r="AE207" s="454">
        <f t="shared" si="637"/>
        <v>2.6473196614133503</v>
      </c>
      <c r="AF207" s="454">
        <f t="shared" si="637"/>
        <v>1.5222088053126763</v>
      </c>
      <c r="AG207" s="455">
        <f t="shared" si="630"/>
        <v>0.33091495767666879</v>
      </c>
      <c r="AH207" s="456"/>
      <c r="AI207" s="432">
        <f t="shared" si="631"/>
        <v>222.29999999999998</v>
      </c>
      <c r="AJ207" s="181"/>
      <c r="AK207" s="181"/>
      <c r="AL207" s="181"/>
      <c r="AM207" s="181"/>
    </row>
    <row r="208" spans="1:39" ht="12.75" customHeight="1">
      <c r="A208" s="418">
        <v>201</v>
      </c>
      <c r="B208" s="433">
        <v>8</v>
      </c>
      <c r="C208" s="458">
        <v>1</v>
      </c>
      <c r="D208" s="446">
        <f>測定日数!G5</f>
        <v>35</v>
      </c>
      <c r="E208" s="447">
        <f>mm!G5</f>
        <v>93</v>
      </c>
      <c r="F208" s="448">
        <f>pH!G5</f>
        <v>4.856087963223132</v>
      </c>
      <c r="G208" s="448">
        <f>EC!G5</f>
        <v>0.98490860215053755</v>
      </c>
      <c r="H208" s="449">
        <f>'SO4'!G5</f>
        <v>9.2937773192948683</v>
      </c>
      <c r="I208" s="449">
        <f>'NO3'!G5</f>
        <v>9.6134707049742172</v>
      </c>
      <c r="J208" s="449">
        <f>Cl!G5</f>
        <v>10.862322359068482</v>
      </c>
      <c r="K208" s="449">
        <f>H!G5</f>
        <v>13.928746576310143</v>
      </c>
      <c r="L208" s="449">
        <f>'NH4'!G5</f>
        <v>13.961421462489623</v>
      </c>
      <c r="M208" s="449">
        <f>Na!G5</f>
        <v>6.9696509436017831</v>
      </c>
      <c r="N208" s="449">
        <f>K!G5</f>
        <v>0.49343879568369486</v>
      </c>
      <c r="O208" s="449">
        <f>Mg!G5</f>
        <v>1.1495577174974623</v>
      </c>
      <c r="P208" s="450">
        <f>Ca!G5</f>
        <v>1.6152320078625233</v>
      </c>
      <c r="Q208" s="451">
        <f t="shared" si="620"/>
        <v>0.39765793083581602</v>
      </c>
      <c r="R208" s="447">
        <f t="shared" si="621"/>
        <v>39.063347702632441</v>
      </c>
      <c r="S208" s="452">
        <f t="shared" si="622"/>
        <v>40.882837228805222</v>
      </c>
      <c r="T208" s="452">
        <f t="shared" si="623"/>
        <v>39.461005633468254</v>
      </c>
      <c r="U208" s="452">
        <f t="shared" si="624"/>
        <v>2.2758928743543998</v>
      </c>
      <c r="V208" s="452">
        <f t="shared" si="625"/>
        <v>1.769683331894258</v>
      </c>
      <c r="W208" s="446">
        <f t="shared" si="626"/>
        <v>-1.2735132245257184</v>
      </c>
      <c r="X208" s="453">
        <f t="shared" si="627"/>
        <v>93</v>
      </c>
      <c r="Y208" s="454">
        <f t="shared" ref="Y208:AA208" si="638">H208*$E208/1000</f>
        <v>0.86432129069442276</v>
      </c>
      <c r="Z208" s="454">
        <f t="shared" si="638"/>
        <v>0.89405277556260221</v>
      </c>
      <c r="AA208" s="454">
        <f t="shared" si="638"/>
        <v>1.0101959793933688</v>
      </c>
      <c r="AB208" s="454">
        <f t="shared" ref="AB208:AF208" si="639">L208*$E208/1000</f>
        <v>1.2984121960115349</v>
      </c>
      <c r="AC208" s="454">
        <f t="shared" si="639"/>
        <v>0.64817753775496578</v>
      </c>
      <c r="AD208" s="454">
        <f t="shared" si="639"/>
        <v>4.5889807998583623E-2</v>
      </c>
      <c r="AE208" s="454">
        <f t="shared" si="639"/>
        <v>0.10690886772726399</v>
      </c>
      <c r="AF208" s="454">
        <f t="shared" si="639"/>
        <v>0.15021657673121466</v>
      </c>
      <c r="AG208" s="455">
        <f t="shared" si="630"/>
        <v>1.2953734315968435</v>
      </c>
      <c r="AH208" s="456"/>
      <c r="AI208" s="432">
        <f t="shared" si="631"/>
        <v>79.946184931437671</v>
      </c>
      <c r="AJ208" s="181"/>
      <c r="AK208" s="181"/>
      <c r="AL208" s="181"/>
      <c r="AM208" s="181"/>
    </row>
    <row r="209" spans="1:39" ht="12.75" customHeight="1">
      <c r="A209" s="418">
        <v>202</v>
      </c>
      <c r="B209" s="433">
        <v>8</v>
      </c>
      <c r="C209" s="458">
        <v>2</v>
      </c>
      <c r="D209" s="446"/>
      <c r="E209" s="447"/>
      <c r="F209" s="448"/>
      <c r="G209" s="448"/>
      <c r="H209" s="449"/>
      <c r="I209" s="449"/>
      <c r="J209" s="449"/>
      <c r="K209" s="449"/>
      <c r="L209" s="449"/>
      <c r="M209" s="449"/>
      <c r="N209" s="449"/>
      <c r="O209" s="449"/>
      <c r="P209" s="450"/>
      <c r="Q209" s="451"/>
      <c r="R209" s="447"/>
      <c r="S209" s="452"/>
      <c r="T209" s="452"/>
      <c r="U209" s="452"/>
      <c r="V209" s="452"/>
      <c r="W209" s="446"/>
      <c r="X209" s="453"/>
      <c r="Y209" s="454"/>
      <c r="Z209" s="454"/>
      <c r="AA209" s="454"/>
      <c r="AB209" s="454"/>
      <c r="AC209" s="454"/>
      <c r="AD209" s="454"/>
      <c r="AE209" s="454"/>
      <c r="AF209" s="454"/>
      <c r="AG209" s="455"/>
      <c r="AH209" s="456"/>
      <c r="AI209" s="432"/>
      <c r="AJ209" s="181"/>
      <c r="AK209" s="181"/>
      <c r="AL209" s="181"/>
      <c r="AM209" s="181"/>
    </row>
    <row r="210" spans="1:39" ht="12.75" customHeight="1">
      <c r="A210" s="418">
        <v>203</v>
      </c>
      <c r="B210" s="433">
        <v>8</v>
      </c>
      <c r="C210" s="458">
        <v>3</v>
      </c>
      <c r="D210" s="446">
        <f>測定日数!G7</f>
        <v>35</v>
      </c>
      <c r="E210" s="447">
        <f>mm!G7</f>
        <v>81.783439490445872</v>
      </c>
      <c r="F210" s="448">
        <f>pH!G7</f>
        <v>4.59</v>
      </c>
      <c r="G210" s="448">
        <f>EC!G7</f>
        <v>1.93</v>
      </c>
      <c r="H210" s="449">
        <f>'SO4'!G7</f>
        <v>17</v>
      </c>
      <c r="I210" s="449">
        <f>'NO3'!G7</f>
        <v>18.399999999999999</v>
      </c>
      <c r="J210" s="449">
        <f>Cl!G7</f>
        <v>18.100000000000001</v>
      </c>
      <c r="K210" s="449">
        <f>H!G7</f>
        <v>25.703957827688658</v>
      </c>
      <c r="L210" s="449">
        <f>'NH4'!G7</f>
        <v>19.3</v>
      </c>
      <c r="M210" s="449">
        <f>Na!G7</f>
        <v>11.1</v>
      </c>
      <c r="N210" s="449">
        <f>K!G7</f>
        <v>1.4</v>
      </c>
      <c r="O210" s="449">
        <f>Mg!G7</f>
        <v>1.6</v>
      </c>
      <c r="P210" s="450">
        <f>Ca!G7</f>
        <v>3.7</v>
      </c>
      <c r="Q210" s="451">
        <f>1.24*10^(F210-5.35)</f>
        <v>0.21548730276492264</v>
      </c>
      <c r="R210" s="447">
        <f>SUM(H210:J210)+H210</f>
        <v>70.5</v>
      </c>
      <c r="S210" s="452">
        <f>SUM(K210:P210)+O210+P210</f>
        <v>68.10395782768866</v>
      </c>
      <c r="T210" s="452">
        <f>SUM(H210:J210,Q210)+H210</f>
        <v>70.715487302764927</v>
      </c>
      <c r="U210" s="452">
        <f>(S210-R210)/(R210+S210)*100</f>
        <v>-1.7286967918261615</v>
      </c>
      <c r="V210" s="452">
        <f>(S210-T210)/(S210+T210)*100</f>
        <v>-1.8812418336797989</v>
      </c>
      <c r="W210" s="446">
        <f>100*((349.7*10^(2-F210)+(80*2*H210+71.5*I210+76.3*J210+73.5*L210+50.1*M210+73.5*N210+59.8*2*P210+53.3*2*O210)/10000)-G210)/((349.7*10^(2-F210)+(80*2*H210+71.5*I210+76.3*J210+73.5*L210+50.1*M210+73.5*N210+59.8*2*P210+53.3*2*O210)/10000)+G210)</f>
        <v>-6.0557735347859856</v>
      </c>
      <c r="X210" s="453">
        <f>E210</f>
        <v>81.783439490445872</v>
      </c>
      <c r="Y210" s="454">
        <f t="shared" ref="Y210:AA210" si="640">H210*$E210/1000</f>
        <v>1.39031847133758</v>
      </c>
      <c r="Z210" s="454">
        <f t="shared" si="640"/>
        <v>1.5048152866242039</v>
      </c>
      <c r="AA210" s="454">
        <f t="shared" si="640"/>
        <v>1.4802802547770704</v>
      </c>
      <c r="AB210" s="454">
        <f t="shared" ref="AB210:AF210" si="641">L210*$E210/1000</f>
        <v>1.5784203821656053</v>
      </c>
      <c r="AC210" s="454">
        <f t="shared" si="641"/>
        <v>0.9077961783439491</v>
      </c>
      <c r="AD210" s="454">
        <f t="shared" si="641"/>
        <v>0.11449681528662421</v>
      </c>
      <c r="AE210" s="454">
        <f t="shared" si="641"/>
        <v>0.13085350318471339</v>
      </c>
      <c r="AF210" s="454">
        <f t="shared" si="641"/>
        <v>0.30259872611464977</v>
      </c>
      <c r="AG210" s="455">
        <f>K210*$E210/1000</f>
        <v>2.1021580796657475</v>
      </c>
      <c r="AH210" s="456"/>
      <c r="AI210" s="432">
        <f>R210+S210</f>
        <v>138.60395782768865</v>
      </c>
      <c r="AJ210" s="181"/>
      <c r="AK210" s="181"/>
      <c r="AL210" s="181"/>
      <c r="AM210" s="181"/>
    </row>
    <row r="211" spans="1:39" ht="12.75" customHeight="1">
      <c r="A211" s="418">
        <v>204</v>
      </c>
      <c r="B211" s="433">
        <v>8</v>
      </c>
      <c r="C211" s="458">
        <v>4</v>
      </c>
      <c r="D211" s="446"/>
      <c r="E211" s="447"/>
      <c r="F211" s="448"/>
      <c r="G211" s="448"/>
      <c r="H211" s="449"/>
      <c r="I211" s="449"/>
      <c r="J211" s="449"/>
      <c r="K211" s="449"/>
      <c r="L211" s="449"/>
      <c r="M211" s="449"/>
      <c r="N211" s="449"/>
      <c r="O211" s="449"/>
      <c r="P211" s="450"/>
      <c r="Q211" s="451"/>
      <c r="R211" s="447"/>
      <c r="S211" s="452"/>
      <c r="T211" s="452"/>
      <c r="U211" s="452"/>
      <c r="V211" s="452"/>
      <c r="W211" s="446"/>
      <c r="X211" s="453"/>
      <c r="Y211" s="454"/>
      <c r="Z211" s="454"/>
      <c r="AA211" s="454"/>
      <c r="AB211" s="454"/>
      <c r="AC211" s="454"/>
      <c r="AD211" s="454"/>
      <c r="AE211" s="454"/>
      <c r="AF211" s="454"/>
      <c r="AG211" s="455"/>
      <c r="AH211" s="456"/>
      <c r="AI211" s="432"/>
      <c r="AJ211" s="181"/>
      <c r="AK211" s="181"/>
      <c r="AL211" s="181"/>
      <c r="AM211" s="181"/>
    </row>
    <row r="212" spans="1:39" ht="12.75" customHeight="1">
      <c r="A212" s="418">
        <v>205</v>
      </c>
      <c r="B212" s="433">
        <v>8</v>
      </c>
      <c r="C212" s="458">
        <v>5</v>
      </c>
      <c r="D212" s="446">
        <f>測定日数!G9</f>
        <v>35</v>
      </c>
      <c r="E212" s="447">
        <f>mm!G9</f>
        <v>106.62420382165605</v>
      </c>
      <c r="F212" s="448">
        <f>pH!G9</f>
        <v>4.83</v>
      </c>
      <c r="G212" s="448">
        <f>EC!G9</f>
        <v>1.2</v>
      </c>
      <c r="H212" s="449">
        <f>'SO4'!G9</f>
        <v>9.3000000000000007</v>
      </c>
      <c r="I212" s="449">
        <f>'NO3'!G9</f>
        <v>10.3</v>
      </c>
      <c r="J212" s="449">
        <f>Cl!G9</f>
        <v>27.3</v>
      </c>
      <c r="K212" s="449">
        <f>H!G9</f>
        <v>14.791083881682074</v>
      </c>
      <c r="L212" s="449">
        <f>'NH4'!G9</f>
        <v>7.7</v>
      </c>
      <c r="M212" s="449">
        <f>Na!G9</f>
        <v>24.3</v>
      </c>
      <c r="N212" s="449">
        <f>K!G9</f>
        <v>1.5</v>
      </c>
      <c r="O212" s="449">
        <f>Mg!G9</f>
        <v>2.5</v>
      </c>
      <c r="P212" s="450">
        <f>Ca!G9</f>
        <v>0.6</v>
      </c>
      <c r="Q212" s="451">
        <f t="shared" ref="Q212:Q215" si="642">1.24*10^(F212-5.35)</f>
        <v>0.37447401332985042</v>
      </c>
      <c r="R212" s="447">
        <f t="shared" ref="R212:R215" si="643">SUM(H212:J212)+H212</f>
        <v>56.2</v>
      </c>
      <c r="S212" s="452">
        <f t="shared" ref="S212:S215" si="644">SUM(K212:P212)+O212+P212</f>
        <v>54.491083881682073</v>
      </c>
      <c r="T212" s="452">
        <f t="shared" ref="T212:T215" si="645">SUM(H212:J212,Q212)+H212</f>
        <v>56.574474013329862</v>
      </c>
      <c r="U212" s="452">
        <f t="shared" ref="U212:U215" si="646">(S212-R212)/(R212+S212)*100</f>
        <v>-1.5438606781957198</v>
      </c>
      <c r="V212" s="452">
        <f t="shared" ref="V212:V215" si="647">(S212-T212)/(S212+T212)*100</f>
        <v>-1.8758201652551698</v>
      </c>
      <c r="W212" s="446">
        <f t="shared" ref="W212:W215" si="648">100*((349.7*10^(2-F212)+(80*2*H212+71.5*I212+76.3*J212+73.5*L212+50.1*M212+73.5*N212+59.8*2*P212+53.3*2*O212)/10000)-G212)/((349.7*10^(2-F212)+(80*2*H212+71.5*I212+76.3*J212+73.5*L212+50.1*M212+73.5*N212+59.8*2*P212+53.3*2*O212)/10000)+G212)</f>
        <v>-1.2155479825358273</v>
      </c>
      <c r="X212" s="453">
        <f t="shared" ref="X212:X215" si="649">E212</f>
        <v>106.62420382165605</v>
      </c>
      <c r="Y212" s="454">
        <f t="shared" ref="Y212:AA212" si="650">H212*$E212/1000</f>
        <v>0.99160509554140142</v>
      </c>
      <c r="Z212" s="454">
        <f t="shared" si="650"/>
        <v>1.0982292993630574</v>
      </c>
      <c r="AA212" s="454">
        <f t="shared" si="650"/>
        <v>2.9108407643312102</v>
      </c>
      <c r="AB212" s="454">
        <f t="shared" ref="AB212:AF212" si="651">L212*$E212/1000</f>
        <v>0.82100636942675154</v>
      </c>
      <c r="AC212" s="454">
        <f t="shared" si="651"/>
        <v>2.590968152866242</v>
      </c>
      <c r="AD212" s="454">
        <f t="shared" si="651"/>
        <v>0.15993630573248407</v>
      </c>
      <c r="AE212" s="454">
        <f t="shared" si="651"/>
        <v>0.26656050955414012</v>
      </c>
      <c r="AF212" s="454">
        <f t="shared" si="651"/>
        <v>6.3974522292993621E-2</v>
      </c>
      <c r="AG212" s="455">
        <f t="shared" ref="AG212:AG215" si="652">K212*$E212/1000</f>
        <v>1.577087542543681</v>
      </c>
      <c r="AH212" s="456"/>
      <c r="AI212" s="432">
        <f t="shared" ref="AI212:AI215" si="653">R212+S212</f>
        <v>110.69108388168208</v>
      </c>
      <c r="AJ212" s="181"/>
      <c r="AK212" s="181"/>
      <c r="AL212" s="181"/>
      <c r="AM212" s="181"/>
    </row>
    <row r="213" spans="1:39" ht="12.75" customHeight="1">
      <c r="A213" s="418">
        <v>206</v>
      </c>
      <c r="B213" s="433">
        <v>8</v>
      </c>
      <c r="C213" s="458">
        <v>6</v>
      </c>
      <c r="D213" s="446">
        <f>測定日数!G10</f>
        <v>35</v>
      </c>
      <c r="E213" s="447">
        <f>mm!G10</f>
        <v>143</v>
      </c>
      <c r="F213" s="448">
        <f>pH!G10</f>
        <v>4.9721957228796034</v>
      </c>
      <c r="G213" s="448">
        <f>EC!G10</f>
        <v>0.88</v>
      </c>
      <c r="H213" s="449">
        <f>'SO4'!G10</f>
        <v>7.7716025386231511</v>
      </c>
      <c r="I213" s="449">
        <f>'NO3'!G10</f>
        <v>10.970766050591886</v>
      </c>
      <c r="J213" s="449">
        <f>Cl!G10</f>
        <v>10.441581662343298</v>
      </c>
      <c r="K213" s="449">
        <f>H!G10</f>
        <v>10.661155481633346</v>
      </c>
      <c r="L213" s="449">
        <f>'NH4'!G10</f>
        <v>21.074340626114463</v>
      </c>
      <c r="M213" s="449">
        <f>Na!G10</f>
        <v>9.0072583379521873</v>
      </c>
      <c r="N213" s="449">
        <f>K!G10</f>
        <v>0.42147371809775902</v>
      </c>
      <c r="O213" s="449">
        <f>Mg!G10</f>
        <v>0.93868082534749198</v>
      </c>
      <c r="P213" s="450">
        <f>Ca!G10</f>
        <v>1.4797701799198806</v>
      </c>
      <c r="Q213" s="451">
        <f t="shared" si="642"/>
        <v>0.51953810749820939</v>
      </c>
      <c r="R213" s="447">
        <f t="shared" si="643"/>
        <v>36.955552790181486</v>
      </c>
      <c r="S213" s="452">
        <f t="shared" si="644"/>
        <v>46.001130174332495</v>
      </c>
      <c r="T213" s="452">
        <f t="shared" si="645"/>
        <v>37.475090897679699</v>
      </c>
      <c r="U213" s="452">
        <f t="shared" si="646"/>
        <v>10.903976703143249</v>
      </c>
      <c r="V213" s="452">
        <f t="shared" si="647"/>
        <v>10.213734123514842</v>
      </c>
      <c r="W213" s="446">
        <f t="shared" si="648"/>
        <v>0.34547741860197129</v>
      </c>
      <c r="X213" s="453">
        <f t="shared" si="649"/>
        <v>143</v>
      </c>
      <c r="Y213" s="454">
        <f t="shared" ref="Y213:AA213" si="654">H213*$E213/1000</f>
        <v>1.1113391630231106</v>
      </c>
      <c r="Z213" s="454">
        <f t="shared" si="654"/>
        <v>1.5688195452346396</v>
      </c>
      <c r="AA213" s="454">
        <f t="shared" si="654"/>
        <v>1.4931461777150916</v>
      </c>
      <c r="AB213" s="454">
        <f t="shared" ref="AB213:AF213" si="655">L213*$E213/1000</f>
        <v>3.0136307095343682</v>
      </c>
      <c r="AC213" s="454">
        <f t="shared" si="655"/>
        <v>1.2880379423271626</v>
      </c>
      <c r="AD213" s="454">
        <f t="shared" si="655"/>
        <v>6.0270741687979537E-2</v>
      </c>
      <c r="AE213" s="454">
        <f t="shared" si="655"/>
        <v>0.13423135802469136</v>
      </c>
      <c r="AF213" s="454">
        <f t="shared" si="655"/>
        <v>0.21160713572854292</v>
      </c>
      <c r="AG213" s="455">
        <f t="shared" si="652"/>
        <v>1.5245452338735683</v>
      </c>
      <c r="AH213" s="456"/>
      <c r="AI213" s="432">
        <f t="shared" si="653"/>
        <v>82.956682964513988</v>
      </c>
      <c r="AJ213" s="181"/>
      <c r="AK213" s="181"/>
      <c r="AL213" s="181"/>
      <c r="AM213" s="181"/>
    </row>
    <row r="214" spans="1:39" ht="12.75" customHeight="1">
      <c r="A214" s="418">
        <v>207</v>
      </c>
      <c r="B214" s="433">
        <v>8</v>
      </c>
      <c r="C214" s="458">
        <v>7</v>
      </c>
      <c r="D214" s="446">
        <f>測定日数!G11</f>
        <v>35</v>
      </c>
      <c r="E214" s="447">
        <f>mm!G11</f>
        <v>224</v>
      </c>
      <c r="F214" s="448">
        <f>pH!G11</f>
        <v>4.68</v>
      </c>
      <c r="G214" s="448">
        <f>EC!G11</f>
        <v>1.9</v>
      </c>
      <c r="H214" s="449">
        <f>'SO4'!G11</f>
        <v>15.6</v>
      </c>
      <c r="I214" s="449">
        <f>'NO3'!G11</f>
        <v>18.8</v>
      </c>
      <c r="J214" s="449">
        <f>Cl!G11</f>
        <v>51.2</v>
      </c>
      <c r="K214" s="449">
        <f>H!G11</f>
        <v>20.892961308540418</v>
      </c>
      <c r="L214" s="449">
        <f>'NH4'!G11</f>
        <v>15.6</v>
      </c>
      <c r="M214" s="449">
        <f>Na!G11</f>
        <v>46.5</v>
      </c>
      <c r="N214" s="449">
        <f>K!G11</f>
        <v>1.3</v>
      </c>
      <c r="O214" s="449">
        <f>Mg!G11</f>
        <v>5.4</v>
      </c>
      <c r="P214" s="450">
        <f>Ca!G11</f>
        <v>2.2000000000000002</v>
      </c>
      <c r="Q214" s="451">
        <f t="shared" si="642"/>
        <v>0.26510729909827679</v>
      </c>
      <c r="R214" s="447">
        <f t="shared" si="643"/>
        <v>101.19999999999999</v>
      </c>
      <c r="S214" s="452">
        <f t="shared" si="644"/>
        <v>99.49296130854043</v>
      </c>
      <c r="T214" s="452">
        <f t="shared" si="645"/>
        <v>101.46510729909826</v>
      </c>
      <c r="U214" s="452">
        <f t="shared" si="646"/>
        <v>-0.85057227733821694</v>
      </c>
      <c r="V214" s="452">
        <f t="shared" si="647"/>
        <v>-0.98137188729075508</v>
      </c>
      <c r="W214" s="446">
        <f t="shared" si="648"/>
        <v>1.2052660368851229</v>
      </c>
      <c r="X214" s="453">
        <f t="shared" si="649"/>
        <v>224</v>
      </c>
      <c r="Y214" s="454">
        <f t="shared" ref="Y214:AA214" si="656">H214*$E214/1000</f>
        <v>3.4944000000000002</v>
      </c>
      <c r="Z214" s="454">
        <f t="shared" si="656"/>
        <v>4.2111999999999998</v>
      </c>
      <c r="AA214" s="454">
        <f t="shared" si="656"/>
        <v>11.468800000000002</v>
      </c>
      <c r="AB214" s="454">
        <f t="shared" ref="AB214:AF214" si="657">L214*$E214/1000</f>
        <v>3.4944000000000002</v>
      </c>
      <c r="AC214" s="454">
        <f t="shared" si="657"/>
        <v>10.416</v>
      </c>
      <c r="AD214" s="454">
        <f t="shared" si="657"/>
        <v>0.29120000000000001</v>
      </c>
      <c r="AE214" s="454">
        <f t="shared" si="657"/>
        <v>1.2096000000000002</v>
      </c>
      <c r="AF214" s="454">
        <f t="shared" si="657"/>
        <v>0.49280000000000007</v>
      </c>
      <c r="AG214" s="455">
        <f t="shared" si="652"/>
        <v>4.6800233331130539</v>
      </c>
      <c r="AH214" s="456"/>
      <c r="AI214" s="432">
        <f t="shared" si="653"/>
        <v>200.69296130854042</v>
      </c>
      <c r="AJ214" s="181"/>
      <c r="AK214" s="181"/>
      <c r="AL214" s="181"/>
      <c r="AM214" s="181"/>
    </row>
    <row r="215" spans="1:39" ht="12.75" customHeight="1">
      <c r="A215" s="418">
        <v>208</v>
      </c>
      <c r="B215" s="433">
        <v>8</v>
      </c>
      <c r="C215" s="458">
        <v>8</v>
      </c>
      <c r="D215" s="446">
        <f>測定日数!G12</f>
        <v>35</v>
      </c>
      <c r="E215" s="447">
        <f>mm!G12</f>
        <v>215.50955414012742</v>
      </c>
      <c r="F215" s="448">
        <f>pH!G12</f>
        <v>4.8748181313008168</v>
      </c>
      <c r="G215" s="448">
        <f>EC!G12</f>
        <v>0.90555223880597002</v>
      </c>
      <c r="H215" s="449">
        <f>'SO4'!G12</f>
        <v>6.1629968967045947</v>
      </c>
      <c r="I215" s="449">
        <f>'NO3'!G12</f>
        <v>10.087426171601273</v>
      </c>
      <c r="J215" s="449">
        <f>Cl!G12</f>
        <v>9.799652049073293</v>
      </c>
      <c r="K215" s="449">
        <f>H!G12</f>
        <v>13.340799854179489</v>
      </c>
      <c r="L215" s="449">
        <f>'NH4'!G12</f>
        <v>10.566817693709668</v>
      </c>
      <c r="M215" s="449">
        <f>Na!G12</f>
        <v>8.5727295506967955</v>
      </c>
      <c r="N215" s="449">
        <f>K!G12</f>
        <v>0.61445999258474526</v>
      </c>
      <c r="O215" s="449">
        <f>Mg!G12</f>
        <v>0.76892321487538451</v>
      </c>
      <c r="P215" s="450">
        <f>Ca!G12</f>
        <v>0.87114751366927723</v>
      </c>
      <c r="Q215" s="451">
        <f t="shared" si="642"/>
        <v>0.41518324262519352</v>
      </c>
      <c r="R215" s="447">
        <f t="shared" si="643"/>
        <v>32.21307201408375</v>
      </c>
      <c r="S215" s="452">
        <f t="shared" si="644"/>
        <v>36.374948548260029</v>
      </c>
      <c r="T215" s="452">
        <f t="shared" si="645"/>
        <v>32.628255256708947</v>
      </c>
      <c r="U215" s="452">
        <f t="shared" si="646"/>
        <v>6.0679350417953799</v>
      </c>
      <c r="V215" s="452">
        <f t="shared" si="647"/>
        <v>5.4297381642463396</v>
      </c>
      <c r="W215" s="446">
        <f t="shared" si="648"/>
        <v>-2.8258538863100751</v>
      </c>
      <c r="X215" s="453">
        <f t="shared" si="649"/>
        <v>215.50955414012742</v>
      </c>
      <c r="Y215" s="454">
        <f t="shared" ref="Y215:AA215" si="658">H215*$E215/1000</f>
        <v>1.328184713375796</v>
      </c>
      <c r="Z215" s="454">
        <f t="shared" si="658"/>
        <v>2.1739367166632428</v>
      </c>
      <c r="AA215" s="454">
        <f t="shared" si="658"/>
        <v>2.1119186438241715</v>
      </c>
      <c r="AB215" s="454">
        <f t="shared" ref="AB215:AF215" si="659">L215*$E215/1000</f>
        <v>2.2772501698513801</v>
      </c>
      <c r="AC215" s="454">
        <f t="shared" si="659"/>
        <v>1.8475051232345614</v>
      </c>
      <c r="AD215" s="454">
        <f t="shared" si="659"/>
        <v>0.13242199903888446</v>
      </c>
      <c r="AE215" s="454">
        <f t="shared" si="659"/>
        <v>0.16571029920578753</v>
      </c>
      <c r="AF215" s="454">
        <f t="shared" si="659"/>
        <v>0.18774061226114649</v>
      </c>
      <c r="AG215" s="455">
        <f t="shared" si="652"/>
        <v>2.8750698284468985</v>
      </c>
      <c r="AH215" s="456"/>
      <c r="AI215" s="432">
        <f t="shared" si="653"/>
        <v>68.588020562343786</v>
      </c>
      <c r="AJ215" s="181"/>
      <c r="AK215" s="181"/>
      <c r="AL215" s="181"/>
      <c r="AM215" s="181"/>
    </row>
    <row r="216" spans="1:39" ht="12.75" customHeight="1">
      <c r="A216" s="418">
        <v>209</v>
      </c>
      <c r="B216" s="433">
        <v>8</v>
      </c>
      <c r="C216" s="458">
        <v>9</v>
      </c>
      <c r="D216" s="446"/>
      <c r="E216" s="447"/>
      <c r="F216" s="448"/>
      <c r="G216" s="448"/>
      <c r="H216" s="449"/>
      <c r="I216" s="449"/>
      <c r="J216" s="449"/>
      <c r="K216" s="449"/>
      <c r="L216" s="449"/>
      <c r="M216" s="449"/>
      <c r="N216" s="449"/>
      <c r="O216" s="449"/>
      <c r="P216" s="450"/>
      <c r="Q216" s="451"/>
      <c r="R216" s="447"/>
      <c r="S216" s="452"/>
      <c r="T216" s="452"/>
      <c r="U216" s="452"/>
      <c r="V216" s="452"/>
      <c r="W216" s="446"/>
      <c r="X216" s="453"/>
      <c r="Y216" s="454"/>
      <c r="Z216" s="454"/>
      <c r="AA216" s="454"/>
      <c r="AB216" s="454"/>
      <c r="AC216" s="454"/>
      <c r="AD216" s="454"/>
      <c r="AE216" s="454"/>
      <c r="AF216" s="454"/>
      <c r="AG216" s="455"/>
      <c r="AH216" s="456"/>
      <c r="AI216" s="432"/>
      <c r="AJ216" s="181"/>
      <c r="AK216" s="181"/>
      <c r="AL216" s="181"/>
      <c r="AM216" s="181"/>
    </row>
    <row r="217" spans="1:39" ht="12.75" customHeight="1">
      <c r="A217" s="418">
        <v>210</v>
      </c>
      <c r="B217" s="433">
        <v>8</v>
      </c>
      <c r="C217" s="458">
        <v>10</v>
      </c>
      <c r="D217" s="446">
        <f>測定日数!G14</f>
        <v>29</v>
      </c>
      <c r="E217" s="447">
        <f>mm!G14</f>
        <v>6</v>
      </c>
      <c r="F217" s="448">
        <f>pH!G14</f>
        <v>4.7</v>
      </c>
      <c r="G217" s="448">
        <f>EC!G14</f>
        <v>3.97</v>
      </c>
      <c r="H217" s="449">
        <f>'SO4'!G14</f>
        <v>49.66</v>
      </c>
      <c r="I217" s="449">
        <f>'NO3'!G14</f>
        <v>118.7</v>
      </c>
      <c r="J217" s="449">
        <f>Cl!G14</f>
        <v>101.82</v>
      </c>
      <c r="K217" s="449">
        <f>H!G14</f>
        <v>19.952623149688797</v>
      </c>
      <c r="L217" s="449">
        <f>'NH4'!G14</f>
        <v>161.32</v>
      </c>
      <c r="M217" s="449">
        <f>Na!G14</f>
        <v>41.76</v>
      </c>
      <c r="N217" s="449">
        <f>K!G14</f>
        <v>5.88</v>
      </c>
      <c r="O217" s="449">
        <f>Mg!G14</f>
        <v>14.81</v>
      </c>
      <c r="P217" s="450">
        <f>Ca!G14</f>
        <v>22.21</v>
      </c>
      <c r="Q217" s="451">
        <f t="shared" ref="Q217:Q218" si="660">1.24*10^(F217-5.35)</f>
        <v>0.27760142118247438</v>
      </c>
      <c r="R217" s="447">
        <f t="shared" ref="R217:R218" si="661">SUM(H217:J217)+H217</f>
        <v>319.84000000000003</v>
      </c>
      <c r="S217" s="452">
        <f t="shared" ref="S217:S218" si="662">SUM(K217:P217)+O217+P217</f>
        <v>302.95262314968875</v>
      </c>
      <c r="T217" s="452">
        <f t="shared" ref="T217:T218" si="663">SUM(H217:J217,Q217)+H217</f>
        <v>320.11760142118248</v>
      </c>
      <c r="U217" s="452">
        <f t="shared" ref="U217:U218" si="664">(S217-R217)/(R217+S217)*100</f>
        <v>-2.711556981022941</v>
      </c>
      <c r="V217" s="452">
        <f t="shared" ref="V217:V218" si="665">(S217-T217)/(S217+T217)*100</f>
        <v>-2.7549026730198536</v>
      </c>
      <c r="W217" s="446">
        <f t="shared" ref="W217:W218" si="666">100*((349.7*10^(2-F217)+(80*2*H217+71.5*I217+76.3*J217+73.5*L217+50.1*M217+73.5*N217+59.8*2*P217+53.3*2*O217)/10000)-G217)/((349.7*10^(2-F217)+(80*2*H217+71.5*I217+76.3*J217+73.5*L217+50.1*M217+73.5*N217+59.8*2*P217+53.3*2*O217)/10000)+G217)</f>
        <v>11.280342742879229</v>
      </c>
      <c r="X217" s="453">
        <f t="shared" ref="X217:X218" si="667">E217</f>
        <v>6</v>
      </c>
      <c r="Y217" s="454">
        <f t="shared" ref="Y217:AA217" si="668">H217*$E217/1000</f>
        <v>0.29796</v>
      </c>
      <c r="Z217" s="454">
        <f t="shared" si="668"/>
        <v>0.71220000000000006</v>
      </c>
      <c r="AA217" s="454">
        <f t="shared" si="668"/>
        <v>0.61091999999999991</v>
      </c>
      <c r="AB217" s="454">
        <f t="shared" ref="AB217:AF217" si="669">L217*$E217/1000</f>
        <v>0.96792</v>
      </c>
      <c r="AC217" s="454">
        <f t="shared" si="669"/>
        <v>0.25056</v>
      </c>
      <c r="AD217" s="454">
        <f t="shared" si="669"/>
        <v>3.5279999999999999E-2</v>
      </c>
      <c r="AE217" s="454">
        <f t="shared" si="669"/>
        <v>8.8859999999999995E-2</v>
      </c>
      <c r="AF217" s="454">
        <f t="shared" si="669"/>
        <v>0.13325999999999999</v>
      </c>
      <c r="AG217" s="455">
        <f t="shared" ref="AG217:AG218" si="670">K217*$E217/1000</f>
        <v>0.11971573889813278</v>
      </c>
      <c r="AH217" s="456"/>
      <c r="AI217" s="432">
        <f t="shared" ref="AI217:AI218" si="671">R217+S217</f>
        <v>622.79262314968878</v>
      </c>
      <c r="AJ217" s="181"/>
      <c r="AK217" s="181"/>
      <c r="AL217" s="181"/>
      <c r="AM217" s="181"/>
    </row>
    <row r="218" spans="1:39" ht="12.75" customHeight="1">
      <c r="A218" s="418">
        <v>211</v>
      </c>
      <c r="B218" s="433">
        <v>8</v>
      </c>
      <c r="C218" s="458">
        <v>11</v>
      </c>
      <c r="D218" s="446">
        <f>測定日数!G15</f>
        <v>28</v>
      </c>
      <c r="E218" s="447">
        <f>mm!G15</f>
        <v>106.5</v>
      </c>
      <c r="F218" s="448">
        <f>pH!G15</f>
        <v>5.39</v>
      </c>
      <c r="G218" s="448">
        <f>EC!G15</f>
        <v>0.67800000000000005</v>
      </c>
      <c r="H218" s="449">
        <f>'SO4'!G15</f>
        <v>6.1419945867166357</v>
      </c>
      <c r="I218" s="449">
        <f>'NO3'!G15</f>
        <v>6.6440896629575876</v>
      </c>
      <c r="J218" s="449">
        <f>Cl!G15</f>
        <v>23.921015514809589</v>
      </c>
      <c r="K218" s="449">
        <f>H!G15</f>
        <v>4.0738027780411308</v>
      </c>
      <c r="L218" s="449">
        <f>'NH4'!G15</f>
        <v>6.7073170731707323</v>
      </c>
      <c r="M218" s="449">
        <f>Na!G15</f>
        <v>25.271857329273598</v>
      </c>
      <c r="N218" s="449">
        <f>K!G15</f>
        <v>1.8925831202046035</v>
      </c>
      <c r="O218" s="449">
        <f>Mg!G15</f>
        <v>2.4671052631578947</v>
      </c>
      <c r="P218" s="450">
        <f>Ca!G15</f>
        <v>3.0189620758483033</v>
      </c>
      <c r="Q218" s="451">
        <f t="shared" si="660"/>
        <v>1.3596329632175495</v>
      </c>
      <c r="R218" s="447">
        <f t="shared" si="661"/>
        <v>42.849094351200449</v>
      </c>
      <c r="S218" s="452">
        <f t="shared" si="662"/>
        <v>48.917694978702457</v>
      </c>
      <c r="T218" s="452">
        <f t="shared" si="663"/>
        <v>44.208727314417999</v>
      </c>
      <c r="U218" s="452">
        <f t="shared" si="664"/>
        <v>6.613068487865803</v>
      </c>
      <c r="V218" s="452">
        <f t="shared" si="665"/>
        <v>5.0565323442392405</v>
      </c>
      <c r="W218" s="446">
        <f t="shared" si="666"/>
        <v>3.2108022040608297</v>
      </c>
      <c r="X218" s="453">
        <f t="shared" si="667"/>
        <v>106.5</v>
      </c>
      <c r="Y218" s="454">
        <f t="shared" ref="Y218:AA218" si="672">H218*$E218/1000</f>
        <v>0.65412242348532179</v>
      </c>
      <c r="Z218" s="454">
        <f t="shared" si="672"/>
        <v>0.70759554910498312</v>
      </c>
      <c r="AA218" s="454">
        <f t="shared" si="672"/>
        <v>2.5475881523272212</v>
      </c>
      <c r="AB218" s="454">
        <f t="shared" ref="AB218:AF218" si="673">L218*$E218/1000</f>
        <v>0.71432926829268295</v>
      </c>
      <c r="AC218" s="454">
        <f t="shared" si="673"/>
        <v>2.6914528055676383</v>
      </c>
      <c r="AD218" s="454">
        <f t="shared" si="673"/>
        <v>0.20156010230179028</v>
      </c>
      <c r="AE218" s="454">
        <f t="shared" si="673"/>
        <v>0.26274671052631576</v>
      </c>
      <c r="AF218" s="454">
        <f t="shared" si="673"/>
        <v>0.32151946107784429</v>
      </c>
      <c r="AG218" s="455">
        <f t="shared" si="670"/>
        <v>0.43385999586138041</v>
      </c>
      <c r="AH218" s="456"/>
      <c r="AI218" s="432">
        <f t="shared" si="671"/>
        <v>91.766789329902906</v>
      </c>
      <c r="AJ218" s="181"/>
      <c r="AK218" s="181"/>
      <c r="AL218" s="181"/>
      <c r="AM218" s="181"/>
    </row>
    <row r="219" spans="1:39" ht="12.75" customHeight="1">
      <c r="A219" s="418">
        <v>212</v>
      </c>
      <c r="B219" s="433">
        <v>8</v>
      </c>
      <c r="C219" s="458">
        <v>12</v>
      </c>
      <c r="D219" s="446"/>
      <c r="E219" s="447"/>
      <c r="F219" s="448"/>
      <c r="G219" s="448"/>
      <c r="H219" s="449"/>
      <c r="I219" s="449"/>
      <c r="J219" s="449"/>
      <c r="K219" s="449"/>
      <c r="L219" s="449"/>
      <c r="M219" s="449"/>
      <c r="N219" s="449"/>
      <c r="O219" s="449"/>
      <c r="P219" s="450"/>
      <c r="Q219" s="451"/>
      <c r="R219" s="447"/>
      <c r="S219" s="452"/>
      <c r="T219" s="452"/>
      <c r="U219" s="452"/>
      <c r="V219" s="452"/>
      <c r="W219" s="446"/>
      <c r="X219" s="453"/>
      <c r="Y219" s="454"/>
      <c r="Z219" s="454"/>
      <c r="AA219" s="454"/>
      <c r="AB219" s="454"/>
      <c r="AC219" s="454"/>
      <c r="AD219" s="454"/>
      <c r="AE219" s="454"/>
      <c r="AF219" s="454"/>
      <c r="AG219" s="455"/>
      <c r="AH219" s="456"/>
      <c r="AI219" s="432"/>
      <c r="AJ219" s="181"/>
      <c r="AK219" s="181"/>
      <c r="AL219" s="181"/>
      <c r="AM219" s="181"/>
    </row>
    <row r="220" spans="1:39" ht="12.75" customHeight="1">
      <c r="A220" s="418">
        <v>213</v>
      </c>
      <c r="B220" s="433">
        <v>8</v>
      </c>
      <c r="C220" s="458">
        <v>13</v>
      </c>
      <c r="D220" s="446">
        <f>測定日数!G17</f>
        <v>28</v>
      </c>
      <c r="E220" s="447">
        <f>mm!G17</f>
        <v>179.05</v>
      </c>
      <c r="F220" s="448">
        <f>pH!G17</f>
        <v>4.5267937246468053</v>
      </c>
      <c r="G220" s="448">
        <f>EC!G17</f>
        <v>2.1503669366098856</v>
      </c>
      <c r="H220" s="449">
        <f>'SO4'!G17</f>
        <v>14.923828306804429</v>
      </c>
      <c r="I220" s="449">
        <f>'NO3'!G17</f>
        <v>39.180837934979408</v>
      </c>
      <c r="J220" s="449">
        <f>Cl!G17</f>
        <v>20.151047586833485</v>
      </c>
      <c r="K220" s="449">
        <f>H!G17</f>
        <v>29.730778089576734</v>
      </c>
      <c r="L220" s="449">
        <f>'NH4'!G17</f>
        <v>36.743088522759003</v>
      </c>
      <c r="M220" s="449">
        <f>Na!G17</f>
        <v>14.894552165414082</v>
      </c>
      <c r="N220" s="449">
        <f>K!G17</f>
        <v>0.77953335699710935</v>
      </c>
      <c r="O220" s="449">
        <f>Mg!G17</f>
        <v>2.1160633763808079</v>
      </c>
      <c r="P220" s="450">
        <f>Ca!G17</f>
        <v>5.223471097458809</v>
      </c>
      <c r="Q220" s="451">
        <f t="shared" ref="Q220:Q231" si="674">1.24*10^(F220-5.35)</f>
        <v>0.18630109598826183</v>
      </c>
      <c r="R220" s="447">
        <f t="shared" ref="R220:R231" si="675">SUM(H220:J220)+H220</f>
        <v>89.179542135421755</v>
      </c>
      <c r="S220" s="452">
        <f t="shared" ref="S220:S231" si="676">SUM(K220:P220)+O220+P220</f>
        <v>96.827021082426171</v>
      </c>
      <c r="T220" s="452">
        <f t="shared" ref="T220:T231" si="677">SUM(H220:J220,Q220)+H220</f>
        <v>89.365843231410011</v>
      </c>
      <c r="U220" s="452">
        <f t="shared" ref="U220:U231" si="678">(S220-R220)/(R220+S220)*100</f>
        <v>4.1114027455299036</v>
      </c>
      <c r="V220" s="452">
        <f t="shared" ref="V220:V231" si="679">(S220-T220)/(S220+T220)*100</f>
        <v>4.0072308240771353</v>
      </c>
      <c r="W220" s="446">
        <f t="shared" ref="W220:W231" si="680">100*((349.7*10^(2-F220)+(80*2*H220+71.5*I220+76.3*J220+73.5*L220+50.1*M220+73.5*N220+59.8*2*P220+53.3*2*O220)/10000)-G220)/((349.7*10^(2-F220)+(80*2*H220+71.5*I220+76.3*J220+73.5*L220+50.1*M220+73.5*N220+59.8*2*P220+53.3*2*O220)/10000)+G220)</f>
        <v>-5.9605863989027529E-2</v>
      </c>
      <c r="X220" s="453">
        <f t="shared" ref="X220:X231" si="681">E220</f>
        <v>179.05</v>
      </c>
      <c r="Y220" s="454">
        <f t="shared" ref="Y220:AA220" si="682">H220*$E220/1000</f>
        <v>2.6721114583333332</v>
      </c>
      <c r="Z220" s="454">
        <f t="shared" si="682"/>
        <v>7.0153290322580633</v>
      </c>
      <c r="AA220" s="454">
        <f t="shared" si="682"/>
        <v>3.608045070422536</v>
      </c>
      <c r="AB220" s="454">
        <f t="shared" ref="AB220:AF220" si="683">L220*$E220/1000</f>
        <v>6.5788499999999992</v>
      </c>
      <c r="AC220" s="454">
        <f t="shared" si="683"/>
        <v>2.6668695652173913</v>
      </c>
      <c r="AD220" s="454">
        <f t="shared" si="683"/>
        <v>0.13957544757033244</v>
      </c>
      <c r="AE220" s="454">
        <f t="shared" si="683"/>
        <v>0.37888114754098362</v>
      </c>
      <c r="AF220" s="454">
        <f t="shared" si="683"/>
        <v>0.93526249999999977</v>
      </c>
      <c r="AG220" s="455">
        <f t="shared" ref="AG220:AG231" si="684">K220*$E220/1000</f>
        <v>5.3232958169387148</v>
      </c>
      <c r="AH220" s="456"/>
      <c r="AI220" s="432">
        <f t="shared" ref="AI220:AI231" si="685">R220+S220</f>
        <v>186.00656321784794</v>
      </c>
      <c r="AJ220" s="181"/>
      <c r="AK220" s="181"/>
      <c r="AL220" s="181"/>
      <c r="AM220" s="181"/>
    </row>
    <row r="221" spans="1:39" ht="12.75" customHeight="1">
      <c r="A221" s="418">
        <v>214</v>
      </c>
      <c r="B221" s="433">
        <v>8</v>
      </c>
      <c r="C221" s="458">
        <v>15</v>
      </c>
      <c r="D221" s="446">
        <f>測定日数!G19</f>
        <v>30</v>
      </c>
      <c r="E221" s="447">
        <f>mm!G19</f>
        <v>106.05095541401272</v>
      </c>
      <c r="F221" s="448">
        <f>pH!G19</f>
        <v>5.21</v>
      </c>
      <c r="G221" s="448">
        <f>EC!G19</f>
        <v>0.98199999999999998</v>
      </c>
      <c r="H221" s="449">
        <f>'SO4'!G19</f>
        <v>15.927943234059565</v>
      </c>
      <c r="I221" s="449">
        <f>'NO3'!G19</f>
        <v>19.19203159750278</v>
      </c>
      <c r="J221" s="449">
        <f>Cl!G19</f>
        <v>25.949849095986234</v>
      </c>
      <c r="K221" s="449">
        <f>H!G19</f>
        <v>6.1659500186148231</v>
      </c>
      <c r="L221" s="449">
        <f>'NH4'!G19</f>
        <v>2.2174841976532362</v>
      </c>
      <c r="M221" s="449">
        <f>Na!G19</f>
        <v>3.0448325494339437</v>
      </c>
      <c r="N221" s="449">
        <f>K!G19</f>
        <v>0</v>
      </c>
      <c r="O221" s="449">
        <f>Mg!G19</f>
        <v>2.4686278543509568</v>
      </c>
      <c r="P221" s="450">
        <f>Ca!G19</f>
        <v>5.4890219560878242</v>
      </c>
      <c r="Q221" s="451">
        <f t="shared" si="674"/>
        <v>0.89830059049298827</v>
      </c>
      <c r="R221" s="447">
        <f t="shared" si="675"/>
        <v>76.997767161608152</v>
      </c>
      <c r="S221" s="452">
        <f t="shared" si="676"/>
        <v>27.343566386579564</v>
      </c>
      <c r="T221" s="452">
        <f t="shared" si="677"/>
        <v>77.896067752101132</v>
      </c>
      <c r="U221" s="452">
        <f t="shared" si="678"/>
        <v>-47.588236690589063</v>
      </c>
      <c r="V221" s="452">
        <f t="shared" si="679"/>
        <v>-48.035611088219333</v>
      </c>
      <c r="W221" s="446">
        <f t="shared" si="680"/>
        <v>-2.7622248564375873</v>
      </c>
      <c r="X221" s="453">
        <f t="shared" si="681"/>
        <v>106.05095541401272</v>
      </c>
      <c r="Y221" s="454">
        <f t="shared" ref="Y221:AA221" si="686">H221*$E221/1000</f>
        <v>1.6891735977521767</v>
      </c>
      <c r="Z221" s="454">
        <f t="shared" si="686"/>
        <v>2.0353332872510905</v>
      </c>
      <c r="AA221" s="454">
        <f t="shared" si="686"/>
        <v>2.7520062894787944</v>
      </c>
      <c r="AB221" s="454">
        <f t="shared" ref="AB221:AF221" si="687">L221*$E221/1000</f>
        <v>0.23516631777660113</v>
      </c>
      <c r="AC221" s="454">
        <f t="shared" si="687"/>
        <v>0.32290740094315384</v>
      </c>
      <c r="AD221" s="454">
        <f t="shared" si="687"/>
        <v>0</v>
      </c>
      <c r="AE221" s="454">
        <f t="shared" si="687"/>
        <v>0.26180034251556322</v>
      </c>
      <c r="AF221" s="454">
        <f t="shared" si="687"/>
        <v>0.58211602273160667</v>
      </c>
      <c r="AG221" s="455">
        <f t="shared" si="684"/>
        <v>0.65390489050915157</v>
      </c>
      <c r="AH221" s="456"/>
      <c r="AI221" s="432">
        <f t="shared" si="685"/>
        <v>104.34133354818772</v>
      </c>
      <c r="AJ221" s="181"/>
      <c r="AK221" s="181"/>
      <c r="AL221" s="181"/>
      <c r="AM221" s="181"/>
    </row>
    <row r="222" spans="1:39" ht="12.75" customHeight="1">
      <c r="A222" s="418">
        <v>215</v>
      </c>
      <c r="B222" s="433">
        <v>8</v>
      </c>
      <c r="C222" s="458">
        <v>16</v>
      </c>
      <c r="D222" s="446">
        <f>測定日数!G20</f>
        <v>32</v>
      </c>
      <c r="E222" s="447">
        <f>mm!G20</f>
        <v>77.388535031847127</v>
      </c>
      <c r="F222" s="448">
        <f>pH!G20</f>
        <v>4.87</v>
      </c>
      <c r="G222" s="448">
        <f>EC!G20</f>
        <v>1.1200000000000001</v>
      </c>
      <c r="H222" s="449">
        <f>'SO4'!G20</f>
        <v>13.32533813045506</v>
      </c>
      <c r="I222" s="449">
        <f>'NO3'!G20</f>
        <v>11.289430351472223</v>
      </c>
      <c r="J222" s="449">
        <f>Cl!G20</f>
        <v>44.848108763715338</v>
      </c>
      <c r="K222" s="449">
        <f>H!G20</f>
        <v>13.489628825916535</v>
      </c>
      <c r="L222" s="449">
        <f>'NH4'!G20</f>
        <v>0</v>
      </c>
      <c r="M222" s="449">
        <f>Na!G20</f>
        <v>32.623205886792256</v>
      </c>
      <c r="N222" s="449">
        <f>K!G20</f>
        <v>7.4172022824521777</v>
      </c>
      <c r="O222" s="449">
        <f>Mg!G20</f>
        <v>7.4058835630528694</v>
      </c>
      <c r="P222" s="450">
        <f>Ca!G20</f>
        <v>6.7365269461077846</v>
      </c>
      <c r="Q222" s="451">
        <f t="shared" si="674"/>
        <v>0.41060259063841337</v>
      </c>
      <c r="R222" s="447">
        <f t="shared" si="675"/>
        <v>82.788215376097696</v>
      </c>
      <c r="S222" s="452">
        <f t="shared" si="676"/>
        <v>81.814858013482279</v>
      </c>
      <c r="T222" s="452">
        <f t="shared" si="677"/>
        <v>83.198817966736115</v>
      </c>
      <c r="U222" s="452">
        <f t="shared" si="678"/>
        <v>-0.59133608053094477</v>
      </c>
      <c r="V222" s="452">
        <f t="shared" si="679"/>
        <v>-0.83869409310034571</v>
      </c>
      <c r="W222" s="446">
        <f t="shared" si="680"/>
        <v>14.022160613426131</v>
      </c>
      <c r="X222" s="453">
        <f t="shared" si="681"/>
        <v>77.388535031847127</v>
      </c>
      <c r="Y222" s="454">
        <f t="shared" ref="Y222:AA222" si="688">H222*$E222/1000</f>
        <v>1.0312283967199298</v>
      </c>
      <c r="Z222" s="454">
        <f t="shared" si="688"/>
        <v>0.87367247624450639</v>
      </c>
      <c r="AA222" s="454">
        <f t="shared" si="688"/>
        <v>3.4707294361728747</v>
      </c>
      <c r="AB222" s="454">
        <f t="shared" ref="AB222:AF222" si="689">L222*$E222/1000</f>
        <v>0</v>
      </c>
      <c r="AC222" s="454">
        <f t="shared" si="689"/>
        <v>2.524662111621184</v>
      </c>
      <c r="AD222" s="454">
        <f t="shared" si="689"/>
        <v>0.57400641867384683</v>
      </c>
      <c r="AE222" s="454">
        <f t="shared" si="689"/>
        <v>0.57313047956109775</v>
      </c>
      <c r="AF222" s="454">
        <f t="shared" si="689"/>
        <v>0.52132995156184436</v>
      </c>
      <c r="AG222" s="455">
        <f t="shared" si="684"/>
        <v>1.0439426129610565</v>
      </c>
      <c r="AH222" s="456"/>
      <c r="AI222" s="432">
        <f t="shared" si="685"/>
        <v>164.60307338957998</v>
      </c>
      <c r="AJ222" s="181"/>
      <c r="AK222" s="181"/>
      <c r="AL222" s="181"/>
      <c r="AM222" s="181"/>
    </row>
    <row r="223" spans="1:39" ht="12.75" customHeight="1">
      <c r="A223" s="418">
        <v>216</v>
      </c>
      <c r="B223" s="433">
        <v>8</v>
      </c>
      <c r="C223" s="458">
        <v>17</v>
      </c>
      <c r="D223" s="446">
        <f>測定日数!G21</f>
        <v>28</v>
      </c>
      <c r="E223" s="447">
        <f>mm!G21</f>
        <v>102.5</v>
      </c>
      <c r="F223" s="448">
        <f>pH!G21</f>
        <v>5.09</v>
      </c>
      <c r="G223" s="448">
        <f>EC!G21</f>
        <v>0.78500000000000003</v>
      </c>
      <c r="H223" s="449">
        <f>'SO4'!G21</f>
        <v>6.8678486863511452</v>
      </c>
      <c r="I223" s="449">
        <f>'NO3'!G21</f>
        <v>9.2600413821151282</v>
      </c>
      <c r="J223" s="449">
        <f>Cl!G21</f>
        <v>18.956654290215262</v>
      </c>
      <c r="K223" s="449">
        <f>H!G21</f>
        <v>8.1283051616409985</v>
      </c>
      <c r="L223" s="449">
        <f>'NH4'!G21</f>
        <v>11.061751346737445</v>
      </c>
      <c r="M223" s="449">
        <f>Na!G21</f>
        <v>11.094056275148827</v>
      </c>
      <c r="N223" s="449">
        <f>K!G21</f>
        <v>1.0676342972019437</v>
      </c>
      <c r="O223" s="449">
        <f>Mg!G21</f>
        <v>1.7902496132144279</v>
      </c>
      <c r="P223" s="450">
        <f>Ca!G21</f>
        <v>4.3202358703682746</v>
      </c>
      <c r="Q223" s="451">
        <f t="shared" si="674"/>
        <v>0.68143068358345482</v>
      </c>
      <c r="R223" s="447">
        <f t="shared" si="675"/>
        <v>41.952393045032679</v>
      </c>
      <c r="S223" s="452">
        <f t="shared" si="676"/>
        <v>43.572718047894611</v>
      </c>
      <c r="T223" s="452">
        <f t="shared" si="677"/>
        <v>42.633823728616136</v>
      </c>
      <c r="U223" s="452">
        <f t="shared" si="678"/>
        <v>1.8945605356786597</v>
      </c>
      <c r="V223" s="452">
        <f t="shared" si="679"/>
        <v>1.0891218925270725</v>
      </c>
      <c r="W223" s="446">
        <f t="shared" si="680"/>
        <v>2.2091554053844868</v>
      </c>
      <c r="X223" s="453">
        <f t="shared" si="681"/>
        <v>102.5</v>
      </c>
      <c r="Y223" s="454">
        <f t="shared" ref="Y223:AA223" si="690">H223*$E223/1000</f>
        <v>0.70395449035099233</v>
      </c>
      <c r="Z223" s="454">
        <f t="shared" si="690"/>
        <v>0.94915424166680062</v>
      </c>
      <c r="AA223" s="454">
        <f t="shared" si="690"/>
        <v>1.9430570647470642</v>
      </c>
      <c r="AB223" s="454">
        <f t="shared" ref="AB223:AF223" si="691">L223*$E223/1000</f>
        <v>1.1338295130405882</v>
      </c>
      <c r="AC223" s="454">
        <f t="shared" si="691"/>
        <v>1.1371407682027548</v>
      </c>
      <c r="AD223" s="454">
        <f t="shared" si="691"/>
        <v>0.10943251546319922</v>
      </c>
      <c r="AE223" s="454">
        <f t="shared" si="691"/>
        <v>0.18350058535447886</v>
      </c>
      <c r="AF223" s="454">
        <f t="shared" si="691"/>
        <v>0.44282417671274815</v>
      </c>
      <c r="AG223" s="455">
        <f t="shared" si="684"/>
        <v>0.83315127906820241</v>
      </c>
      <c r="AH223" s="456"/>
      <c r="AI223" s="432">
        <f t="shared" si="685"/>
        <v>85.52511109292729</v>
      </c>
      <c r="AJ223" s="181"/>
      <c r="AK223" s="181"/>
      <c r="AL223" s="181"/>
      <c r="AM223" s="181"/>
    </row>
    <row r="224" spans="1:39" ht="12.75" customHeight="1">
      <c r="A224" s="418">
        <v>217</v>
      </c>
      <c r="B224" s="433">
        <v>8</v>
      </c>
      <c r="C224" s="458">
        <v>18</v>
      </c>
      <c r="D224" s="446">
        <f>測定日数!G22</f>
        <v>35</v>
      </c>
      <c r="E224" s="447">
        <f>mm!G22</f>
        <v>159.87261146496814</v>
      </c>
      <c r="F224" s="448">
        <f>pH!G22</f>
        <v>4.6900000000000004</v>
      </c>
      <c r="G224" s="448">
        <f>EC!G22</f>
        <v>1.55</v>
      </c>
      <c r="H224" s="449">
        <f>'SO4'!G22</f>
        <v>44.4</v>
      </c>
      <c r="I224" s="449">
        <f>'NO3'!G22</f>
        <v>21.5</v>
      </c>
      <c r="J224" s="449">
        <f>Cl!G22</f>
        <v>15</v>
      </c>
      <c r="K224" s="449">
        <f>H!G22</f>
        <v>20.417379446695282</v>
      </c>
      <c r="L224" s="449">
        <f>'NH4'!G22</f>
        <v>14.8</v>
      </c>
      <c r="M224" s="449">
        <f>Na!G22</f>
        <v>10.199999999999999</v>
      </c>
      <c r="N224" s="449">
        <f>K!G22</f>
        <v>1.9</v>
      </c>
      <c r="O224" s="449">
        <f>Mg!G22</f>
        <v>10</v>
      </c>
      <c r="P224" s="450">
        <f>Ca!G22</f>
        <v>53.24</v>
      </c>
      <c r="Q224" s="451">
        <f t="shared" si="674"/>
        <v>0.27128244136974494</v>
      </c>
      <c r="R224" s="447">
        <f t="shared" si="675"/>
        <v>125.30000000000001</v>
      </c>
      <c r="S224" s="452">
        <f t="shared" si="676"/>
        <v>173.79737944669529</v>
      </c>
      <c r="T224" s="452">
        <f t="shared" si="677"/>
        <v>125.57128244136976</v>
      </c>
      <c r="U224" s="452">
        <f t="shared" si="678"/>
        <v>16.214578521687919</v>
      </c>
      <c r="V224" s="452">
        <f t="shared" si="679"/>
        <v>16.109266982446353</v>
      </c>
      <c r="W224" s="446">
        <f t="shared" si="680"/>
        <v>25.476615971832665</v>
      </c>
      <c r="X224" s="453">
        <f t="shared" si="681"/>
        <v>159.87261146496814</v>
      </c>
      <c r="Y224" s="454">
        <f t="shared" ref="Y224:AA224" si="692">H224*$E224/1000</f>
        <v>7.098343949044585</v>
      </c>
      <c r="Z224" s="454">
        <f t="shared" si="692"/>
        <v>3.437261146496815</v>
      </c>
      <c r="AA224" s="454">
        <f t="shared" si="692"/>
        <v>2.3980891719745223</v>
      </c>
      <c r="AB224" s="454">
        <f t="shared" ref="AB224:AF224" si="693">L224*$E224/1000</f>
        <v>2.3661146496815286</v>
      </c>
      <c r="AC224" s="454">
        <f t="shared" si="693"/>
        <v>1.6307006369426749</v>
      </c>
      <c r="AD224" s="454">
        <f t="shared" si="693"/>
        <v>0.30375796178343945</v>
      </c>
      <c r="AE224" s="454">
        <f t="shared" si="693"/>
        <v>1.5987261146496814</v>
      </c>
      <c r="AF224" s="454">
        <f t="shared" si="693"/>
        <v>8.5116178343949045</v>
      </c>
      <c r="AG224" s="455">
        <f t="shared" si="684"/>
        <v>3.2641797714143412</v>
      </c>
      <c r="AH224" s="456"/>
      <c r="AI224" s="432">
        <f t="shared" si="685"/>
        <v>299.0973794466953</v>
      </c>
      <c r="AJ224" s="181"/>
      <c r="AK224" s="181"/>
      <c r="AL224" s="181"/>
      <c r="AM224" s="181"/>
    </row>
    <row r="225" spans="1:39" ht="12.75" customHeight="1">
      <c r="A225" s="418">
        <v>218</v>
      </c>
      <c r="B225" s="433">
        <v>8</v>
      </c>
      <c r="C225" s="458">
        <v>19</v>
      </c>
      <c r="D225" s="446">
        <f>測定日数!G23</f>
        <v>28</v>
      </c>
      <c r="E225" s="447">
        <f>mm!G23</f>
        <v>151.18110236220471</v>
      </c>
      <c r="F225" s="448">
        <f>pH!G23</f>
        <v>5.04</v>
      </c>
      <c r="G225" s="448">
        <f>EC!G23</f>
        <v>0.84</v>
      </c>
      <c r="H225" s="449">
        <f>'SO4'!G23</f>
        <v>6.8</v>
      </c>
      <c r="I225" s="449">
        <f>'NO3'!G23</f>
        <v>8.9</v>
      </c>
      <c r="J225" s="449">
        <f>Cl!G23</f>
        <v>19.2</v>
      </c>
      <c r="K225" s="449">
        <f>H!G23</f>
        <v>9.1201083935590983</v>
      </c>
      <c r="L225" s="449">
        <f>'NH4'!G23</f>
        <v>16.600000000000001</v>
      </c>
      <c r="M225" s="449">
        <f>Na!G23</f>
        <v>10.6</v>
      </c>
      <c r="N225" s="449">
        <f>K!G23</f>
        <v>1.2</v>
      </c>
      <c r="O225" s="449">
        <f>Mg!G23</f>
        <v>1.4</v>
      </c>
      <c r="P225" s="450">
        <f>Ca!G23</f>
        <v>1.6</v>
      </c>
      <c r="Q225" s="451">
        <f t="shared" si="674"/>
        <v>0.60732573601687379</v>
      </c>
      <c r="R225" s="447">
        <f t="shared" si="675"/>
        <v>41.699999999999996</v>
      </c>
      <c r="S225" s="452">
        <f t="shared" si="676"/>
        <v>43.520108393559106</v>
      </c>
      <c r="T225" s="452">
        <f t="shared" si="677"/>
        <v>42.307325736016871</v>
      </c>
      <c r="U225" s="452">
        <f t="shared" si="678"/>
        <v>2.1357733847903355</v>
      </c>
      <c r="V225" s="452">
        <f t="shared" si="679"/>
        <v>1.4130477857595791</v>
      </c>
      <c r="W225" s="446">
        <f t="shared" si="680"/>
        <v>0.93505459135228963</v>
      </c>
      <c r="X225" s="453">
        <f t="shared" si="681"/>
        <v>151.18110236220471</v>
      </c>
      <c r="Y225" s="454">
        <f t="shared" ref="Y225:AA225" si="694">H225*$E225/1000</f>
        <v>1.0280314960629922</v>
      </c>
      <c r="Z225" s="454">
        <f t="shared" si="694"/>
        <v>1.3455118110236219</v>
      </c>
      <c r="AA225" s="454">
        <f t="shared" si="694"/>
        <v>2.9026771653543304</v>
      </c>
      <c r="AB225" s="454">
        <f t="shared" ref="AB225:AF225" si="695">L225*$E225/1000</f>
        <v>2.5096062992125985</v>
      </c>
      <c r="AC225" s="454">
        <f t="shared" si="695"/>
        <v>1.6025196850393699</v>
      </c>
      <c r="AD225" s="454">
        <f t="shared" si="695"/>
        <v>0.18141732283464565</v>
      </c>
      <c r="AE225" s="454">
        <f t="shared" si="695"/>
        <v>0.21165354330708658</v>
      </c>
      <c r="AF225" s="454">
        <f t="shared" si="695"/>
        <v>0.24188976377952756</v>
      </c>
      <c r="AG225" s="455">
        <f t="shared" si="684"/>
        <v>1.3787880406010604</v>
      </c>
      <c r="AH225" s="456"/>
      <c r="AI225" s="432">
        <f t="shared" si="685"/>
        <v>85.220108393559102</v>
      </c>
      <c r="AJ225" s="181"/>
      <c r="AK225" s="181"/>
      <c r="AL225" s="181"/>
      <c r="AM225" s="181"/>
    </row>
    <row r="226" spans="1:39" ht="12.75" customHeight="1">
      <c r="A226" s="418">
        <v>219</v>
      </c>
      <c r="B226" s="433">
        <v>8</v>
      </c>
      <c r="C226" s="458">
        <v>20</v>
      </c>
      <c r="D226" s="446">
        <f>測定日数!G24</f>
        <v>28</v>
      </c>
      <c r="E226" s="447">
        <f>mm!G24</f>
        <v>137.26114649681529</v>
      </c>
      <c r="F226" s="448">
        <f>pH!G24</f>
        <v>4.96</v>
      </c>
      <c r="G226" s="448">
        <f>EC!G24</f>
        <v>1.33</v>
      </c>
      <c r="H226" s="449">
        <f>'SO4'!G24</f>
        <v>11.3</v>
      </c>
      <c r="I226" s="449">
        <f>'NO3'!G24</f>
        <v>10.7</v>
      </c>
      <c r="J226" s="449">
        <f>Cl!G24</f>
        <v>32</v>
      </c>
      <c r="K226" s="449">
        <f>H!G24</f>
        <v>10.964781961431854</v>
      </c>
      <c r="L226" s="449">
        <f>'NH4'!G24</f>
        <v>26.5</v>
      </c>
      <c r="M226" s="449">
        <f>Na!G24</f>
        <v>16.399999999999999</v>
      </c>
      <c r="N226" s="449">
        <f>K!G24</f>
        <v>0.4</v>
      </c>
      <c r="O226" s="449">
        <f>Mg!G24</f>
        <v>2.4</v>
      </c>
      <c r="P226" s="450">
        <f>Ca!G24</f>
        <v>1.8</v>
      </c>
      <c r="Q226" s="451">
        <f t="shared" si="674"/>
        <v>0.50515154447710009</v>
      </c>
      <c r="R226" s="447">
        <f t="shared" si="675"/>
        <v>65.3</v>
      </c>
      <c r="S226" s="452">
        <f t="shared" si="676"/>
        <v>62.664781961431842</v>
      </c>
      <c r="T226" s="452">
        <f t="shared" si="677"/>
        <v>65.805151544477098</v>
      </c>
      <c r="U226" s="452">
        <f t="shared" si="678"/>
        <v>-2.0593306987874218</v>
      </c>
      <c r="V226" s="452">
        <f t="shared" si="679"/>
        <v>-2.4444393309356038</v>
      </c>
      <c r="W226" s="446">
        <f t="shared" si="680"/>
        <v>-4.646360353846763</v>
      </c>
      <c r="X226" s="453">
        <f t="shared" si="681"/>
        <v>137.26114649681529</v>
      </c>
      <c r="Y226" s="454">
        <f t="shared" ref="Y226:AA226" si="696">H226*$E226/1000</f>
        <v>1.5510509554140128</v>
      </c>
      <c r="Z226" s="454">
        <f t="shared" si="696"/>
        <v>1.4686942675159234</v>
      </c>
      <c r="AA226" s="454">
        <f t="shared" si="696"/>
        <v>4.3923566878980891</v>
      </c>
      <c r="AB226" s="454">
        <f t="shared" ref="AB226:AF226" si="697">L226*$E226/1000</f>
        <v>3.637420382165605</v>
      </c>
      <c r="AC226" s="454">
        <f t="shared" si="697"/>
        <v>2.2510828025477703</v>
      </c>
      <c r="AD226" s="454">
        <f t="shared" si="697"/>
        <v>5.4904458598726114E-2</v>
      </c>
      <c r="AE226" s="454">
        <f t="shared" si="697"/>
        <v>0.32942675159235663</v>
      </c>
      <c r="AF226" s="454">
        <f t="shared" si="697"/>
        <v>0.24707006369426754</v>
      </c>
      <c r="AG226" s="455">
        <f t="shared" si="684"/>
        <v>1.5050385431137354</v>
      </c>
      <c r="AH226" s="456"/>
      <c r="AI226" s="432">
        <f t="shared" si="685"/>
        <v>127.96478196143184</v>
      </c>
      <c r="AJ226" s="181"/>
      <c r="AK226" s="181"/>
      <c r="AL226" s="181"/>
      <c r="AM226" s="181"/>
    </row>
    <row r="227" spans="1:39" ht="12.75" customHeight="1">
      <c r="A227" s="418">
        <v>220</v>
      </c>
      <c r="B227" s="433">
        <v>8</v>
      </c>
      <c r="C227" s="458">
        <v>21</v>
      </c>
      <c r="D227" s="446">
        <f>測定日数!G25</f>
        <v>28</v>
      </c>
      <c r="E227" s="447">
        <f>mm!G25</f>
        <v>166.63296258847322</v>
      </c>
      <c r="F227" s="448">
        <f>pH!G25</f>
        <v>5.0730097220009744</v>
      </c>
      <c r="G227" s="448">
        <f>EC!G25</f>
        <v>0.91951941747572818</v>
      </c>
      <c r="H227" s="449">
        <f>'SO4'!G25</f>
        <v>8.8866799787502586</v>
      </c>
      <c r="I227" s="449">
        <f>'NO3'!G25</f>
        <v>15.686818314052696</v>
      </c>
      <c r="J227" s="449">
        <f>Cl!G25</f>
        <v>23.520473844901723</v>
      </c>
      <c r="K227" s="449">
        <f>H!G25</f>
        <v>8.4525992318426084</v>
      </c>
      <c r="L227" s="449">
        <f>'NH4'!G25</f>
        <v>3.8617937485659552E-2</v>
      </c>
      <c r="M227" s="449">
        <f>Na!G25</f>
        <v>15.488632425960704</v>
      </c>
      <c r="N227" s="449">
        <f>K!G25</f>
        <v>0.30288590234049667</v>
      </c>
      <c r="O227" s="449">
        <f>Mg!G25</f>
        <v>1.9082932713912797</v>
      </c>
      <c r="P227" s="450">
        <f>Ca!G25</f>
        <v>3.960586109334729</v>
      </c>
      <c r="Q227" s="451">
        <f t="shared" si="674"/>
        <v>0.65528678111295147</v>
      </c>
      <c r="R227" s="447">
        <f t="shared" si="675"/>
        <v>56.980652116454934</v>
      </c>
      <c r="S227" s="452">
        <f t="shared" si="676"/>
        <v>36.020494259081481</v>
      </c>
      <c r="T227" s="452">
        <f t="shared" si="677"/>
        <v>57.635938897567883</v>
      </c>
      <c r="U227" s="452">
        <f t="shared" si="678"/>
        <v>-22.537526336220452</v>
      </c>
      <c r="V227" s="452">
        <f t="shared" si="679"/>
        <v>-23.079508699986999</v>
      </c>
      <c r="W227" s="446">
        <f t="shared" si="680"/>
        <v>-2.3544965585682887</v>
      </c>
      <c r="X227" s="453">
        <f t="shared" si="681"/>
        <v>166.63296258847322</v>
      </c>
      <c r="Y227" s="454">
        <f t="shared" ref="Y227:AA227" si="698">H227*$E227/1000</f>
        <v>1.4808138124348258</v>
      </c>
      <c r="Z227" s="454">
        <f t="shared" si="698"/>
        <v>2.6139410092577195</v>
      </c>
      <c r="AA227" s="454">
        <f t="shared" si="698"/>
        <v>3.9192862382606717</v>
      </c>
      <c r="AB227" s="454">
        <f t="shared" ref="AB227:AF227" si="699">L227*$E227/1000</f>
        <v>6.4350213322919058E-3</v>
      </c>
      <c r="AC227" s="454">
        <f t="shared" si="699"/>
        <v>2.5809167075817232</v>
      </c>
      <c r="AD227" s="454">
        <f t="shared" si="699"/>
        <v>5.0470775233279939E-2</v>
      </c>
      <c r="AE227" s="454">
        <f t="shared" si="699"/>
        <v>0.31798456129957825</v>
      </c>
      <c r="AF227" s="454">
        <f t="shared" si="699"/>
        <v>0.65996419698520059</v>
      </c>
      <c r="AG227" s="455">
        <f t="shared" si="684"/>
        <v>1.4084816515749869</v>
      </c>
      <c r="AH227" s="456"/>
      <c r="AI227" s="432">
        <f t="shared" si="685"/>
        <v>93.001146375536422</v>
      </c>
      <c r="AJ227" s="181"/>
      <c r="AK227" s="181"/>
      <c r="AL227" s="181"/>
      <c r="AM227" s="181"/>
    </row>
    <row r="228" spans="1:39" ht="12.75" customHeight="1">
      <c r="A228" s="418">
        <v>221</v>
      </c>
      <c r="B228" s="433">
        <v>8</v>
      </c>
      <c r="C228" s="458">
        <v>22</v>
      </c>
      <c r="D228" s="446">
        <f>測定日数!G26</f>
        <v>35</v>
      </c>
      <c r="E228" s="447">
        <f>mm!G26</f>
        <v>205.3</v>
      </c>
      <c r="F228" s="448">
        <f>pH!G26</f>
        <v>5.09</v>
      </c>
      <c r="G228" s="448">
        <f>EC!G26</f>
        <v>0.82</v>
      </c>
      <c r="H228" s="449">
        <f>'SO4'!G26</f>
        <v>8.9450000000000003</v>
      </c>
      <c r="I228" s="449">
        <f>'NO3'!G26</f>
        <v>13.5</v>
      </c>
      <c r="J228" s="449">
        <f>Cl!G26</f>
        <v>13.81</v>
      </c>
      <c r="K228" s="449">
        <f>H!G26</f>
        <v>8.1283051616409985</v>
      </c>
      <c r="L228" s="449">
        <f>'NH4'!G26</f>
        <v>14.62</v>
      </c>
      <c r="M228" s="449">
        <f>Na!G26</f>
        <v>9.52</v>
      </c>
      <c r="N228" s="449">
        <f>K!G26</f>
        <v>1.37</v>
      </c>
      <c r="O228" s="449">
        <f>Mg!G26</f>
        <v>1.395</v>
      </c>
      <c r="P228" s="450">
        <f>Ca!G26</f>
        <v>9.2949999999999999</v>
      </c>
      <c r="Q228" s="451">
        <f t="shared" si="674"/>
        <v>0.68143068358345482</v>
      </c>
      <c r="R228" s="447">
        <f t="shared" si="675"/>
        <v>45.2</v>
      </c>
      <c r="S228" s="452">
        <f t="shared" si="676"/>
        <v>55.018305161641003</v>
      </c>
      <c r="T228" s="452">
        <f t="shared" si="677"/>
        <v>45.88143068358346</v>
      </c>
      <c r="U228" s="452">
        <f t="shared" si="678"/>
        <v>9.7969179840001903</v>
      </c>
      <c r="V228" s="452">
        <f t="shared" si="679"/>
        <v>9.0553998001274127</v>
      </c>
      <c r="W228" s="446">
        <f t="shared" si="680"/>
        <v>5.7754334191202767</v>
      </c>
      <c r="X228" s="453">
        <f t="shared" si="681"/>
        <v>205.3</v>
      </c>
      <c r="Y228" s="454">
        <f t="shared" ref="Y228:AA228" si="700">H228*$E228/1000</f>
        <v>1.8364085000000003</v>
      </c>
      <c r="Z228" s="454">
        <f t="shared" si="700"/>
        <v>2.7715500000000004</v>
      </c>
      <c r="AA228" s="454">
        <f t="shared" si="700"/>
        <v>2.8351930000000003</v>
      </c>
      <c r="AB228" s="454">
        <f t="shared" ref="AB228:AF228" si="701">L228*$E228/1000</f>
        <v>3.0014859999999999</v>
      </c>
      <c r="AC228" s="454">
        <f t="shared" si="701"/>
        <v>1.9544560000000002</v>
      </c>
      <c r="AD228" s="454">
        <f t="shared" si="701"/>
        <v>0.28126100000000004</v>
      </c>
      <c r="AE228" s="454">
        <f t="shared" si="701"/>
        <v>0.28639350000000002</v>
      </c>
      <c r="AF228" s="454">
        <f t="shared" si="701"/>
        <v>1.9082635000000001</v>
      </c>
      <c r="AG228" s="455">
        <f t="shared" si="684"/>
        <v>1.6687410496848971</v>
      </c>
      <c r="AH228" s="456"/>
      <c r="AI228" s="432">
        <f t="shared" si="685"/>
        <v>100.21830516164101</v>
      </c>
      <c r="AJ228" s="181"/>
      <c r="AK228" s="181"/>
      <c r="AL228" s="181"/>
      <c r="AM228" s="181"/>
    </row>
    <row r="229" spans="1:39" ht="12.75" customHeight="1">
      <c r="A229" s="418">
        <v>222</v>
      </c>
      <c r="B229" s="433">
        <v>8</v>
      </c>
      <c r="C229" s="458">
        <v>23</v>
      </c>
      <c r="D229" s="446">
        <f>測定日数!G27</f>
        <v>35</v>
      </c>
      <c r="E229" s="447">
        <f>mm!G27</f>
        <v>187.17377466581794</v>
      </c>
      <c r="F229" s="448">
        <f>pH!G27</f>
        <v>4.6500000000000004</v>
      </c>
      <c r="G229" s="448">
        <f>EC!G27</f>
        <v>1.63</v>
      </c>
      <c r="H229" s="449">
        <f>'SO4'!G27</f>
        <v>11.3</v>
      </c>
      <c r="I229" s="449">
        <f>'NO3'!G27</f>
        <v>15</v>
      </c>
      <c r="J229" s="449">
        <f>Cl!G27</f>
        <v>19.7</v>
      </c>
      <c r="K229" s="449">
        <f>H!G27</f>
        <v>22.387211385683386</v>
      </c>
      <c r="L229" s="449">
        <f>'NH4'!G27</f>
        <v>13.9</v>
      </c>
      <c r="M229" s="449">
        <f>Na!G27</f>
        <v>18.3</v>
      </c>
      <c r="N229" s="449">
        <f>K!G27</f>
        <v>0.5</v>
      </c>
      <c r="O229" s="449">
        <f>Mg!G27</f>
        <v>1.6</v>
      </c>
      <c r="P229" s="450">
        <f>Ca!G27</f>
        <v>0.5</v>
      </c>
      <c r="Q229" s="451">
        <f t="shared" si="674"/>
        <v>0.24741252705614147</v>
      </c>
      <c r="R229" s="447">
        <f t="shared" si="675"/>
        <v>57.3</v>
      </c>
      <c r="S229" s="452">
        <f t="shared" si="676"/>
        <v>59.287211385683392</v>
      </c>
      <c r="T229" s="452">
        <f t="shared" si="677"/>
        <v>57.547412527056139</v>
      </c>
      <c r="U229" s="452">
        <f t="shared" si="678"/>
        <v>1.7044848762266727</v>
      </c>
      <c r="V229" s="452">
        <f t="shared" si="679"/>
        <v>1.4891123884017974</v>
      </c>
      <c r="W229" s="446">
        <f t="shared" si="680"/>
        <v>-6.1266739345797987</v>
      </c>
      <c r="X229" s="453">
        <f t="shared" si="681"/>
        <v>187.17377466581794</v>
      </c>
      <c r="Y229" s="454">
        <f t="shared" ref="Y229:AA229" si="702">H229*$E229/1000</f>
        <v>2.1150636537237428</v>
      </c>
      <c r="Z229" s="454">
        <f t="shared" si="702"/>
        <v>2.8076066199872693</v>
      </c>
      <c r="AA229" s="454">
        <f t="shared" si="702"/>
        <v>3.6873233609166132</v>
      </c>
      <c r="AB229" s="454">
        <f t="shared" ref="AB229:AF229" si="703">L229*$E229/1000</f>
        <v>2.6017154678548695</v>
      </c>
      <c r="AC229" s="454">
        <f t="shared" si="703"/>
        <v>3.4252800763844684</v>
      </c>
      <c r="AD229" s="454">
        <f t="shared" si="703"/>
        <v>9.3586887332908972E-2</v>
      </c>
      <c r="AE229" s="454">
        <f t="shared" si="703"/>
        <v>0.29947803946530871</v>
      </c>
      <c r="AF229" s="454">
        <f t="shared" si="703"/>
        <v>9.3586887332908972E-2</v>
      </c>
      <c r="AG229" s="455">
        <f t="shared" si="684"/>
        <v>4.1902988592999364</v>
      </c>
      <c r="AH229" s="456"/>
      <c r="AI229" s="432">
        <f t="shared" si="685"/>
        <v>116.58721138568339</v>
      </c>
      <c r="AJ229" s="181"/>
      <c r="AK229" s="181"/>
      <c r="AL229" s="181"/>
      <c r="AM229" s="181"/>
    </row>
    <row r="230" spans="1:39" ht="12.75" customHeight="1">
      <c r="A230" s="418">
        <v>223</v>
      </c>
      <c r="B230" s="433">
        <v>8</v>
      </c>
      <c r="C230" s="458">
        <v>24</v>
      </c>
      <c r="D230" s="446">
        <f>測定日数!G28</f>
        <v>35</v>
      </c>
      <c r="E230" s="447">
        <f>mm!G28</f>
        <v>245.54423933800126</v>
      </c>
      <c r="F230" s="448">
        <f>pH!G28</f>
        <v>4.83</v>
      </c>
      <c r="G230" s="448">
        <f>EC!G28</f>
        <v>0.94</v>
      </c>
      <c r="H230" s="449">
        <f>'SO4'!G28</f>
        <v>7.4</v>
      </c>
      <c r="I230" s="449">
        <f>'NO3'!G28</f>
        <v>11.7</v>
      </c>
      <c r="J230" s="449">
        <f>Cl!G28</f>
        <v>6.8</v>
      </c>
      <c r="K230" s="449">
        <f>H!G28</f>
        <v>14.791083881682074</v>
      </c>
      <c r="L230" s="449">
        <f>'NH4'!G28</f>
        <v>8.3000000000000007</v>
      </c>
      <c r="M230" s="449">
        <f>Na!G28</f>
        <v>7.8</v>
      </c>
      <c r="N230" s="449">
        <f>K!G28</f>
        <v>1.5</v>
      </c>
      <c r="O230" s="449">
        <f>Mg!G28</f>
        <v>0.4</v>
      </c>
      <c r="P230" s="450">
        <f>Ca!G28</f>
        <v>0.2</v>
      </c>
      <c r="Q230" s="451">
        <f t="shared" si="674"/>
        <v>0.37447401332985042</v>
      </c>
      <c r="R230" s="447">
        <f t="shared" si="675"/>
        <v>33.300000000000004</v>
      </c>
      <c r="S230" s="452">
        <f t="shared" si="676"/>
        <v>33.591083881682081</v>
      </c>
      <c r="T230" s="452">
        <f t="shared" si="677"/>
        <v>33.674474013329856</v>
      </c>
      <c r="U230" s="452">
        <f t="shared" si="678"/>
        <v>0.43516095836771085</v>
      </c>
      <c r="V230" s="452">
        <f t="shared" si="679"/>
        <v>-0.12397151567215169</v>
      </c>
      <c r="W230" s="446">
        <f t="shared" si="680"/>
        <v>-2.7913761843031084</v>
      </c>
      <c r="X230" s="453">
        <f t="shared" si="681"/>
        <v>245.54423933800126</v>
      </c>
      <c r="Y230" s="454">
        <f t="shared" ref="Y230:AA230" si="704">H230*$E230/1000</f>
        <v>1.8170273711012095</v>
      </c>
      <c r="Z230" s="454">
        <f t="shared" si="704"/>
        <v>2.8728676002546143</v>
      </c>
      <c r="AA230" s="454">
        <f t="shared" si="704"/>
        <v>1.6697008274984084</v>
      </c>
      <c r="AB230" s="454">
        <f t="shared" ref="AB230:AF230" si="705">L230*$E230/1000</f>
        <v>2.0380171865054106</v>
      </c>
      <c r="AC230" s="454">
        <f t="shared" si="705"/>
        <v>1.9152450668364096</v>
      </c>
      <c r="AD230" s="454">
        <f t="shared" si="705"/>
        <v>0.36831635900700188</v>
      </c>
      <c r="AE230" s="454">
        <f t="shared" si="705"/>
        <v>9.8217695735200505E-2</v>
      </c>
      <c r="AF230" s="454">
        <f t="shared" si="705"/>
        <v>4.9108847867600253E-2</v>
      </c>
      <c r="AG230" s="455">
        <f t="shared" si="684"/>
        <v>3.631865440712196</v>
      </c>
      <c r="AH230" s="456"/>
      <c r="AI230" s="432">
        <f t="shared" si="685"/>
        <v>66.891083881682079</v>
      </c>
      <c r="AJ230" s="181"/>
      <c r="AK230" s="181"/>
      <c r="AL230" s="181"/>
      <c r="AM230" s="181"/>
    </row>
    <row r="231" spans="1:39" ht="12.75" customHeight="1">
      <c r="A231" s="418">
        <v>224</v>
      </c>
      <c r="B231" s="433">
        <v>8</v>
      </c>
      <c r="C231" s="458">
        <v>25</v>
      </c>
      <c r="D231" s="446">
        <f>測定日数!G29</f>
        <v>35</v>
      </c>
      <c r="E231" s="447">
        <f>mm!G29</f>
        <v>156.84713375796179</v>
      </c>
      <c r="F231" s="448">
        <f>pH!G29</f>
        <v>4.8499999999999996</v>
      </c>
      <c r="G231" s="448">
        <f>EC!G29</f>
        <v>0.81</v>
      </c>
      <c r="H231" s="449">
        <f>'SO4'!G29</f>
        <v>13</v>
      </c>
      <c r="I231" s="449">
        <f>'NO3'!G29</f>
        <v>9.8000000000000007</v>
      </c>
      <c r="J231" s="449">
        <f>Cl!G29</f>
        <v>9.4</v>
      </c>
      <c r="K231" s="449">
        <f>H!G29</f>
        <v>14.125375446227558</v>
      </c>
      <c r="L231" s="449">
        <f>'NH4'!G29</f>
        <v>17.899999999999999</v>
      </c>
      <c r="M231" s="449">
        <f>Na!G29</f>
        <v>6.6</v>
      </c>
      <c r="N231" s="449">
        <f>K!G29</f>
        <v>0.5</v>
      </c>
      <c r="O231" s="449">
        <f>Mg!G29</f>
        <v>0.8</v>
      </c>
      <c r="P231" s="450">
        <f>Ca!G29</f>
        <v>1.7</v>
      </c>
      <c r="Q231" s="451">
        <f t="shared" si="674"/>
        <v>0.39212242986087903</v>
      </c>
      <c r="R231" s="447">
        <f t="shared" si="675"/>
        <v>45.2</v>
      </c>
      <c r="S231" s="452">
        <f t="shared" si="676"/>
        <v>44.125375446227558</v>
      </c>
      <c r="T231" s="452">
        <f t="shared" si="677"/>
        <v>45.592122429860879</v>
      </c>
      <c r="U231" s="452">
        <f t="shared" si="678"/>
        <v>-1.2030451015785002</v>
      </c>
      <c r="V231" s="452">
        <f t="shared" si="679"/>
        <v>-1.634850523427537</v>
      </c>
      <c r="W231" s="446">
        <f t="shared" si="680"/>
        <v>12.47607041388201</v>
      </c>
      <c r="X231" s="453">
        <f t="shared" si="681"/>
        <v>156.84713375796179</v>
      </c>
      <c r="Y231" s="454">
        <f t="shared" ref="Y231:AA231" si="706">H231*$E231/1000</f>
        <v>2.0390127388535033</v>
      </c>
      <c r="Z231" s="454">
        <f t="shared" si="706"/>
        <v>1.5371019108280257</v>
      </c>
      <c r="AA231" s="454">
        <f t="shared" si="706"/>
        <v>1.4743630573248407</v>
      </c>
      <c r="AB231" s="454">
        <f t="shared" ref="AB231:AF231" si="707">L231*$E231/1000</f>
        <v>2.8075636942675155</v>
      </c>
      <c r="AC231" s="454">
        <f t="shared" si="707"/>
        <v>1.0351910828025477</v>
      </c>
      <c r="AD231" s="454">
        <f t="shared" si="707"/>
        <v>7.8423566878980888E-2</v>
      </c>
      <c r="AE231" s="454">
        <f t="shared" si="707"/>
        <v>0.12547770700636943</v>
      </c>
      <c r="AF231" s="454">
        <f t="shared" si="707"/>
        <v>0.26664012738853499</v>
      </c>
      <c r="AG231" s="455">
        <f t="shared" si="684"/>
        <v>2.2155246519958829</v>
      </c>
      <c r="AH231" s="456"/>
      <c r="AI231" s="432">
        <f t="shared" si="685"/>
        <v>89.325375446227554</v>
      </c>
      <c r="AJ231" s="181"/>
      <c r="AK231" s="181"/>
      <c r="AL231" s="181"/>
      <c r="AM231" s="181"/>
    </row>
    <row r="232" spans="1:39" ht="12.75" customHeight="1">
      <c r="A232" s="418">
        <v>225</v>
      </c>
      <c r="B232" s="433">
        <v>8</v>
      </c>
      <c r="C232" s="458">
        <v>26</v>
      </c>
      <c r="D232" s="446"/>
      <c r="E232" s="447"/>
      <c r="F232" s="448"/>
      <c r="G232" s="448"/>
      <c r="H232" s="449"/>
      <c r="I232" s="449"/>
      <c r="J232" s="449"/>
      <c r="K232" s="449"/>
      <c r="L232" s="449"/>
      <c r="M232" s="449"/>
      <c r="N232" s="449"/>
      <c r="O232" s="449"/>
      <c r="P232" s="450"/>
      <c r="Q232" s="451"/>
      <c r="R232" s="447"/>
      <c r="S232" s="452"/>
      <c r="T232" s="452"/>
      <c r="U232" s="452"/>
      <c r="V232" s="452"/>
      <c r="W232" s="446"/>
      <c r="X232" s="453"/>
      <c r="Y232" s="454"/>
      <c r="Z232" s="454"/>
      <c r="AA232" s="454"/>
      <c r="AB232" s="454"/>
      <c r="AC232" s="454"/>
      <c r="AD232" s="454"/>
      <c r="AE232" s="454"/>
      <c r="AF232" s="454"/>
      <c r="AG232" s="455"/>
      <c r="AH232" s="456"/>
      <c r="AI232" s="432"/>
      <c r="AJ232" s="181"/>
      <c r="AK232" s="181"/>
      <c r="AL232" s="181"/>
      <c r="AM232" s="181"/>
    </row>
    <row r="233" spans="1:39" ht="12.75" customHeight="1">
      <c r="A233" s="418">
        <v>226</v>
      </c>
      <c r="B233" s="433">
        <v>8</v>
      </c>
      <c r="C233" s="458">
        <v>27</v>
      </c>
      <c r="D233" s="446">
        <f>測定日数!G31</f>
        <v>35</v>
      </c>
      <c r="E233" s="447">
        <f>mm!G31</f>
        <v>127.19745222929936</v>
      </c>
      <c r="F233" s="448">
        <f>pH!G31</f>
        <v>5.38</v>
      </c>
      <c r="G233" s="448">
        <f>EC!G31</f>
        <v>1.26</v>
      </c>
      <c r="H233" s="449">
        <f>'SO4'!G31</f>
        <v>10</v>
      </c>
      <c r="I233" s="449">
        <f>'NO3'!G31</f>
        <v>10.9</v>
      </c>
      <c r="J233" s="449">
        <f>Cl!G31</f>
        <v>50.9</v>
      </c>
      <c r="K233" s="449">
        <f>H!G31</f>
        <v>4.1686938347033555</v>
      </c>
      <c r="L233" s="449">
        <f>'NH4'!G31</f>
        <v>15.3</v>
      </c>
      <c r="M233" s="449">
        <f>Na!G31</f>
        <v>44.1</v>
      </c>
      <c r="N233" s="449">
        <f>K!G31</f>
        <v>2.6</v>
      </c>
      <c r="O233" s="449">
        <f>Mg!G31</f>
        <v>6.1</v>
      </c>
      <c r="P233" s="450">
        <f>Ca!G31</f>
        <v>5.3</v>
      </c>
      <c r="Q233" s="451">
        <f t="shared" ref="Q233:Q234" si="708">1.24*10^(F233-5.35)</f>
        <v>1.3286839384946327</v>
      </c>
      <c r="R233" s="447">
        <f t="shared" ref="R233:R234" si="709">SUM(H233:J233)+H233</f>
        <v>81.8</v>
      </c>
      <c r="S233" s="452">
        <f t="shared" ref="S233:S234" si="710">SUM(K233:P233)+O233+P233</f>
        <v>88.96869383470333</v>
      </c>
      <c r="T233" s="452">
        <f t="shared" ref="T233:T234" si="711">SUM(H233:J233,Q233)+H233</f>
        <v>83.128683938494632</v>
      </c>
      <c r="U233" s="452">
        <f t="shared" ref="U233:U234" si="712">(S233-R233)/(R233+S233)*100</f>
        <v>4.1978969761532037</v>
      </c>
      <c r="V233" s="452">
        <f t="shared" ref="V233:V234" si="713">(S233-T233)/(S233+T233)*100</f>
        <v>3.3934333990289347</v>
      </c>
      <c r="W233" s="446">
        <f t="shared" ref="W233:W234" si="714">100*((349.7*10^(2-F233)+(80*2*H233+71.5*I233+76.3*J233+73.5*L233+50.1*M233+73.5*N233+59.8*2*P233+53.3*2*O233)/10000)-G233)/((349.7*10^(2-F233)+(80*2*H233+71.5*I233+76.3*J233+73.5*L233+50.1*M233+73.5*N233+59.8*2*P233+53.3*2*O233)/10000)+G233)</f>
        <v>-0.27850271361809742</v>
      </c>
      <c r="X233" s="453">
        <f t="shared" ref="X233:X234" si="715">E233</f>
        <v>127.19745222929936</v>
      </c>
      <c r="Y233" s="454">
        <f t="shared" ref="Y233:AA233" si="716">H233*$E233/1000</f>
        <v>1.2719745222929937</v>
      </c>
      <c r="Z233" s="454">
        <f t="shared" si="716"/>
        <v>1.3864522292993631</v>
      </c>
      <c r="AA233" s="454">
        <f t="shared" si="716"/>
        <v>6.4743503184713376</v>
      </c>
      <c r="AB233" s="454">
        <f t="shared" ref="AB233:AF233" si="717">L233*$E233/1000</f>
        <v>1.9461210191082803</v>
      </c>
      <c r="AC233" s="454">
        <f t="shared" si="717"/>
        <v>5.6094076433121014</v>
      </c>
      <c r="AD233" s="454">
        <f t="shared" si="717"/>
        <v>0.33071337579617838</v>
      </c>
      <c r="AE233" s="454">
        <f t="shared" si="717"/>
        <v>0.77590445859872603</v>
      </c>
      <c r="AF233" s="454">
        <f t="shared" si="717"/>
        <v>0.6741464968152866</v>
      </c>
      <c r="AG233" s="455">
        <f t="shared" ref="AG233:AG234" si="718">K233*$E233/1000</f>
        <v>0.53024723489825487</v>
      </c>
      <c r="AH233" s="456"/>
      <c r="AI233" s="432">
        <f t="shared" ref="AI233:AI234" si="719">R233+S233</f>
        <v>170.76869383470333</v>
      </c>
      <c r="AJ233" s="181"/>
      <c r="AK233" s="181"/>
      <c r="AL233" s="181"/>
      <c r="AM233" s="181"/>
    </row>
    <row r="234" spans="1:39" ht="12.75" customHeight="1">
      <c r="A234" s="418">
        <v>227</v>
      </c>
      <c r="B234" s="433">
        <v>8</v>
      </c>
      <c r="C234" s="458">
        <v>28</v>
      </c>
      <c r="D234" s="446">
        <f>測定日数!G32</f>
        <v>35</v>
      </c>
      <c r="E234" s="447">
        <f>mm!G32</f>
        <v>191.33757961783436</v>
      </c>
      <c r="F234" s="448">
        <f>pH!G32</f>
        <v>4.9400000000000004</v>
      </c>
      <c r="G234" s="448">
        <f>EC!G32</f>
        <v>2.75</v>
      </c>
      <c r="H234" s="449">
        <f>'SO4'!G32</f>
        <v>24.984384759525295</v>
      </c>
      <c r="I234" s="449">
        <f>'NO3'!G32</f>
        <v>35.478148685695864</v>
      </c>
      <c r="J234" s="449">
        <f>Cl!G32</f>
        <v>56.417489421720731</v>
      </c>
      <c r="K234" s="449">
        <f>H!G32</f>
        <v>11.481536214968818</v>
      </c>
      <c r="L234" s="449">
        <f>'NH4'!G32</f>
        <v>83.148558758314863</v>
      </c>
      <c r="M234" s="449">
        <f>Na!G32</f>
        <v>43.535045711797999</v>
      </c>
      <c r="N234" s="449">
        <f>K!G32</f>
        <v>2.5575447570332481</v>
      </c>
      <c r="O234" s="449">
        <f>Mg!G32</f>
        <v>16.460905349794238</v>
      </c>
      <c r="P234" s="450">
        <f>Ca!G32</f>
        <v>9.9800399201596832</v>
      </c>
      <c r="Q234" s="451">
        <f t="shared" si="708"/>
        <v>0.48241597979290862</v>
      </c>
      <c r="R234" s="447">
        <f t="shared" si="709"/>
        <v>141.86440762646717</v>
      </c>
      <c r="S234" s="452">
        <f t="shared" si="710"/>
        <v>193.60457598202277</v>
      </c>
      <c r="T234" s="452">
        <f t="shared" si="711"/>
        <v>142.34682360626007</v>
      </c>
      <c r="U234" s="452">
        <f t="shared" si="712"/>
        <v>15.423234601008334</v>
      </c>
      <c r="V234" s="452">
        <f t="shared" si="713"/>
        <v>15.257490350860392</v>
      </c>
      <c r="W234" s="446">
        <f t="shared" si="714"/>
        <v>-2.2632026813444921</v>
      </c>
      <c r="X234" s="453">
        <f t="shared" si="715"/>
        <v>191.33757961783436</v>
      </c>
      <c r="Y234" s="454">
        <f t="shared" ref="Y234:AA234" si="720">H234*$E234/1000</f>
        <v>4.780451708128278</v>
      </c>
      <c r="Z234" s="454">
        <f t="shared" si="720"/>
        <v>6.7883030988426984</v>
      </c>
      <c r="AA234" s="454">
        <f t="shared" si="720"/>
        <v>10.794785874066818</v>
      </c>
      <c r="AB234" s="454">
        <f t="shared" ref="AB234:AF234" si="721">L234*$E234/1000</f>
        <v>15.909443981527248</v>
      </c>
      <c r="AC234" s="454">
        <f t="shared" si="721"/>
        <v>8.3298902750472088</v>
      </c>
      <c r="AD234" s="454">
        <f t="shared" si="721"/>
        <v>0.48935442357502401</v>
      </c>
      <c r="AE234" s="454">
        <f t="shared" si="721"/>
        <v>3.1495897879478907</v>
      </c>
      <c r="AF234" s="454">
        <f t="shared" si="721"/>
        <v>1.9095566828127186</v>
      </c>
      <c r="AG234" s="455">
        <f t="shared" si="718"/>
        <v>2.1968493496666448</v>
      </c>
      <c r="AH234" s="456"/>
      <c r="AI234" s="432">
        <f t="shared" si="719"/>
        <v>335.46898360848991</v>
      </c>
      <c r="AJ234" s="181"/>
      <c r="AK234" s="181"/>
      <c r="AL234" s="181"/>
      <c r="AM234" s="181"/>
    </row>
    <row r="235" spans="1:39" ht="12.75" customHeight="1">
      <c r="A235" s="418">
        <v>228</v>
      </c>
      <c r="B235" s="433">
        <v>8</v>
      </c>
      <c r="C235" s="458">
        <v>29</v>
      </c>
      <c r="D235" s="446"/>
      <c r="E235" s="447"/>
      <c r="F235" s="448"/>
      <c r="G235" s="448"/>
      <c r="H235" s="449"/>
      <c r="I235" s="449"/>
      <c r="J235" s="449"/>
      <c r="K235" s="449"/>
      <c r="L235" s="449"/>
      <c r="M235" s="449"/>
      <c r="N235" s="449"/>
      <c r="O235" s="449"/>
      <c r="P235" s="450"/>
      <c r="Q235" s="451"/>
      <c r="R235" s="447"/>
      <c r="S235" s="452"/>
      <c r="T235" s="452"/>
      <c r="U235" s="452"/>
      <c r="V235" s="452"/>
      <c r="W235" s="446"/>
      <c r="X235" s="453"/>
      <c r="Y235" s="454"/>
      <c r="Z235" s="454"/>
      <c r="AA235" s="454"/>
      <c r="AB235" s="454"/>
      <c r="AC235" s="454"/>
      <c r="AD235" s="454"/>
      <c r="AE235" s="454"/>
      <c r="AF235" s="454"/>
      <c r="AG235" s="455"/>
      <c r="AH235" s="456"/>
      <c r="AI235" s="432"/>
      <c r="AJ235" s="181"/>
      <c r="AK235" s="181"/>
      <c r="AL235" s="181"/>
      <c r="AM235" s="181"/>
    </row>
    <row r="236" spans="1:39" ht="12.75" customHeight="1">
      <c r="A236" s="418">
        <v>229</v>
      </c>
      <c r="B236" s="433">
        <v>8</v>
      </c>
      <c r="C236" s="458">
        <v>30</v>
      </c>
      <c r="D236" s="446"/>
      <c r="E236" s="447"/>
      <c r="F236" s="448"/>
      <c r="G236" s="448"/>
      <c r="H236" s="449"/>
      <c r="I236" s="449"/>
      <c r="J236" s="449"/>
      <c r="K236" s="449"/>
      <c r="L236" s="449"/>
      <c r="M236" s="449"/>
      <c r="N236" s="449"/>
      <c r="O236" s="449"/>
      <c r="P236" s="450"/>
      <c r="Q236" s="451"/>
      <c r="R236" s="447"/>
      <c r="S236" s="452"/>
      <c r="T236" s="452"/>
      <c r="U236" s="452"/>
      <c r="V236" s="452"/>
      <c r="W236" s="446"/>
      <c r="X236" s="453"/>
      <c r="Y236" s="454"/>
      <c r="Z236" s="454"/>
      <c r="AA236" s="454"/>
      <c r="AB236" s="454"/>
      <c r="AC236" s="454"/>
      <c r="AD236" s="454"/>
      <c r="AE236" s="454"/>
      <c r="AF236" s="454"/>
      <c r="AG236" s="455"/>
      <c r="AH236" s="456"/>
      <c r="AI236" s="432"/>
      <c r="AJ236" s="181"/>
      <c r="AK236" s="181"/>
      <c r="AL236" s="181"/>
      <c r="AM236" s="181"/>
    </row>
    <row r="237" spans="1:39" ht="12.75" customHeight="1">
      <c r="A237" s="418">
        <v>230</v>
      </c>
      <c r="B237" s="433">
        <v>8</v>
      </c>
      <c r="C237" s="458">
        <v>31</v>
      </c>
      <c r="D237" s="446">
        <f>測定日数!G35</f>
        <v>35</v>
      </c>
      <c r="E237" s="447">
        <f>mm!G35</f>
        <v>146.9</v>
      </c>
      <c r="F237" s="448">
        <f>pH!G35</f>
        <v>4.9000000000000004</v>
      </c>
      <c r="G237" s="448">
        <f>EC!G35</f>
        <v>1.7</v>
      </c>
      <c r="H237" s="449">
        <f>'SO4'!G35</f>
        <v>13.44</v>
      </c>
      <c r="I237" s="449">
        <f>'NO3'!G35</f>
        <v>28.23</v>
      </c>
      <c r="J237" s="449">
        <f>Cl!G35</f>
        <v>9.9</v>
      </c>
      <c r="K237" s="449">
        <f>H!G35</f>
        <v>12.589254117941662</v>
      </c>
      <c r="L237" s="449">
        <f>'NH4'!G35</f>
        <v>15.21</v>
      </c>
      <c r="M237" s="449">
        <f>Na!G35</f>
        <v>10.48</v>
      </c>
      <c r="N237" s="449">
        <f>K!G35</f>
        <v>1.71</v>
      </c>
      <c r="O237" s="449">
        <f>Mg!G35</f>
        <v>2.61</v>
      </c>
      <c r="P237" s="450">
        <f>Ca!G35</f>
        <v>1.27</v>
      </c>
      <c r="Q237" s="451">
        <f t="shared" ref="Q237:Q245" si="722">1.24*10^(F237-5.35)</f>
        <v>0.43996860264963428</v>
      </c>
      <c r="R237" s="447">
        <f t="shared" ref="R237:R245" si="723">SUM(H237:J237)+H237</f>
        <v>65.010000000000005</v>
      </c>
      <c r="S237" s="452">
        <f t="shared" ref="S237:S245" si="724">SUM(K237:P237)+O237+P237</f>
        <v>47.749254117941668</v>
      </c>
      <c r="T237" s="452">
        <f t="shared" ref="T237:T245" si="725">SUM(H237:J237,Q237)+H237</f>
        <v>65.449968602649633</v>
      </c>
      <c r="U237" s="452">
        <f t="shared" ref="U237:U245" si="726">(S237-R237)/(R237+S237)*100</f>
        <v>-15.307609133352626</v>
      </c>
      <c r="V237" s="452">
        <f t="shared" ref="V237:V245" si="727">(S237-T237)/(S237+T237)*100</f>
        <v>-15.636780941860787</v>
      </c>
      <c r="W237" s="446">
        <f t="shared" ref="W237:W245" si="728">100*((349.7*10^(2-F237)+(80*2*H237+71.5*I237+76.3*J237+73.5*L237+50.1*M237+73.5*N237+59.8*2*P237+53.3*2*O237)/10000)-G237)/((349.7*10^(2-F237)+(80*2*H237+71.5*I237+76.3*J237+73.5*L237+50.1*M237+73.5*N237+59.8*2*P237+53.3*2*O237)/10000)+G237)</f>
        <v>-19.19175441001931</v>
      </c>
      <c r="X237" s="453">
        <f t="shared" ref="X237:X245" si="729">E237</f>
        <v>146.9</v>
      </c>
      <c r="Y237" s="454">
        <f t="shared" ref="Y237:AA237" si="730">H237*$E237/1000</f>
        <v>1.9743360000000001</v>
      </c>
      <c r="Z237" s="454">
        <f t="shared" si="730"/>
        <v>4.1469870000000002</v>
      </c>
      <c r="AA237" s="454">
        <f t="shared" si="730"/>
        <v>1.4543100000000002</v>
      </c>
      <c r="AB237" s="454">
        <f t="shared" ref="AB237:AF237" si="731">L237*$E237/1000</f>
        <v>2.2343490000000004</v>
      </c>
      <c r="AC237" s="454">
        <f t="shared" si="731"/>
        <v>1.5395120000000002</v>
      </c>
      <c r="AD237" s="454">
        <f t="shared" si="731"/>
        <v>0.25119900000000001</v>
      </c>
      <c r="AE237" s="454">
        <f t="shared" si="731"/>
        <v>0.383409</v>
      </c>
      <c r="AF237" s="454">
        <f t="shared" si="731"/>
        <v>0.18656300000000001</v>
      </c>
      <c r="AG237" s="455">
        <f t="shared" ref="AG237:AG245" si="732">K237*$E237/1000</f>
        <v>1.8493614299256302</v>
      </c>
      <c r="AH237" s="456"/>
      <c r="AI237" s="432">
        <f t="shared" ref="AI237:AI245" si="733">R237+S237</f>
        <v>112.75925411794168</v>
      </c>
      <c r="AJ237" s="181"/>
      <c r="AK237" s="181"/>
      <c r="AL237" s="181"/>
      <c r="AM237" s="181"/>
    </row>
    <row r="238" spans="1:39" ht="12.75" customHeight="1">
      <c r="A238" s="418">
        <v>231</v>
      </c>
      <c r="B238" s="433">
        <v>8</v>
      </c>
      <c r="C238" s="458">
        <v>32</v>
      </c>
      <c r="D238" s="446">
        <f>測定日数!G36</f>
        <v>35</v>
      </c>
      <c r="E238" s="447">
        <f>mm!G36</f>
        <v>105.79617834394904</v>
      </c>
      <c r="F238" s="448">
        <f>pH!G36</f>
        <v>4.4096897486467341</v>
      </c>
      <c r="G238" s="448">
        <f>EC!G36</f>
        <v>2.5367513546056593</v>
      </c>
      <c r="H238" s="449">
        <f>'SO4'!G36</f>
        <v>17.746102190599334</v>
      </c>
      <c r="I238" s="449">
        <f>'NO3'!G36</f>
        <v>26.442003448771221</v>
      </c>
      <c r="J238" s="449">
        <f>Cl!G36</f>
        <v>21.252921654778191</v>
      </c>
      <c r="K238" s="449">
        <f>H!G36</f>
        <v>38.932317041595653</v>
      </c>
      <c r="L238" s="449">
        <f>'NH4'!G36</f>
        <v>20.166687475817913</v>
      </c>
      <c r="M238" s="449">
        <f>Na!G36</f>
        <v>16.687620903677988</v>
      </c>
      <c r="N238" s="449">
        <f>K!G36</f>
        <v>1.0027957261224916</v>
      </c>
      <c r="O238" s="449">
        <f>Mg!G36</f>
        <v>2.1831878931308206</v>
      </c>
      <c r="P238" s="450">
        <f>Ca!G36</f>
        <v>4.0420363367184962</v>
      </c>
      <c r="Q238" s="451">
        <f t="shared" si="722"/>
        <v>0.14226937833559097</v>
      </c>
      <c r="R238" s="447">
        <f t="shared" si="723"/>
        <v>83.18712948474807</v>
      </c>
      <c r="S238" s="452">
        <f t="shared" si="724"/>
        <v>89.239869606912663</v>
      </c>
      <c r="T238" s="452">
        <f t="shared" si="725"/>
        <v>83.329398863083654</v>
      </c>
      <c r="U238" s="452">
        <f t="shared" si="726"/>
        <v>3.5103203988065745</v>
      </c>
      <c r="V238" s="452">
        <f t="shared" si="727"/>
        <v>3.4249845272170414</v>
      </c>
      <c r="W238" s="446">
        <f t="shared" si="728"/>
        <v>-4.7338012992081664</v>
      </c>
      <c r="X238" s="453">
        <f t="shared" si="729"/>
        <v>105.79617834394904</v>
      </c>
      <c r="Y238" s="454">
        <f t="shared" ref="Y238:AA238" si="734">H238*$E238/1000</f>
        <v>1.8774697922665919</v>
      </c>
      <c r="Z238" s="454">
        <f t="shared" si="734"/>
        <v>2.7974629126375157</v>
      </c>
      <c r="AA238" s="454">
        <f t="shared" si="734"/>
        <v>2.24847788971889</v>
      </c>
      <c r="AB238" s="454">
        <f t="shared" ref="AB238:AF238" si="735">L238*$E238/1000</f>
        <v>2.1335584647983157</v>
      </c>
      <c r="AC238" s="454">
        <f t="shared" si="735"/>
        <v>1.7654865172617284</v>
      </c>
      <c r="AD238" s="454">
        <f t="shared" si="735"/>
        <v>0.10609195548340498</v>
      </c>
      <c r="AE238" s="454">
        <f t="shared" si="735"/>
        <v>0.23097293570001864</v>
      </c>
      <c r="AF238" s="454">
        <f t="shared" si="735"/>
        <v>0.42763199715219247</v>
      </c>
      <c r="AG238" s="455">
        <f t="shared" si="732"/>
        <v>4.11889035707582</v>
      </c>
      <c r="AH238" s="456"/>
      <c r="AI238" s="432">
        <f t="shared" si="733"/>
        <v>172.42699909166072</v>
      </c>
      <c r="AJ238" s="181"/>
      <c r="AK238" s="181"/>
      <c r="AL238" s="181"/>
      <c r="AM238" s="181"/>
    </row>
    <row r="239" spans="1:39" ht="12.75" customHeight="1">
      <c r="A239" s="418">
        <v>232</v>
      </c>
      <c r="B239" s="433">
        <v>8</v>
      </c>
      <c r="C239" s="458">
        <v>33</v>
      </c>
      <c r="D239" s="446">
        <f>測定日数!G37</f>
        <v>35</v>
      </c>
      <c r="E239" s="447">
        <f>mm!G37</f>
        <v>307.32484076433121</v>
      </c>
      <c r="F239" s="448">
        <f>pH!G37</f>
        <v>4.9800000000000004</v>
      </c>
      <c r="G239" s="448">
        <f>EC!G37</f>
        <v>1.4</v>
      </c>
      <c r="H239" s="449">
        <f>'SO4'!G37</f>
        <v>12.33</v>
      </c>
      <c r="I239" s="449">
        <f>'NO3'!G37</f>
        <v>19.690000000000001</v>
      </c>
      <c r="J239" s="449">
        <f>Cl!G37</f>
        <v>13.12</v>
      </c>
      <c r="K239" s="449">
        <f>H!G37</f>
        <v>10.471285480508985</v>
      </c>
      <c r="L239" s="449">
        <f>'NH4'!G37</f>
        <v>29.66</v>
      </c>
      <c r="M239" s="449">
        <f>Na!G37</f>
        <v>4.5199999999999996</v>
      </c>
      <c r="N239" s="449">
        <f>K!G37</f>
        <v>1.2</v>
      </c>
      <c r="O239" s="449">
        <f>Mg!G37</f>
        <v>3.08</v>
      </c>
      <c r="P239" s="450">
        <f>Ca!G37</f>
        <v>6.49</v>
      </c>
      <c r="Q239" s="451">
        <f t="shared" si="722"/>
        <v>0.52895860331397582</v>
      </c>
      <c r="R239" s="447">
        <f t="shared" si="723"/>
        <v>57.47</v>
      </c>
      <c r="S239" s="452">
        <f t="shared" si="724"/>
        <v>64.991285480508992</v>
      </c>
      <c r="T239" s="452">
        <f t="shared" si="725"/>
        <v>57.998958603313973</v>
      </c>
      <c r="U239" s="452">
        <f t="shared" si="726"/>
        <v>6.1417659066677732</v>
      </c>
      <c r="V239" s="452">
        <f t="shared" si="727"/>
        <v>5.68526953441076</v>
      </c>
      <c r="W239" s="446">
        <f t="shared" si="728"/>
        <v>-9.1928972456625644</v>
      </c>
      <c r="X239" s="453">
        <f t="shared" si="729"/>
        <v>307.32484076433121</v>
      </c>
      <c r="Y239" s="454">
        <f t="shared" ref="Y239:AA239" si="736">H239*$E239/1000</f>
        <v>3.7893152866242041</v>
      </c>
      <c r="Z239" s="454">
        <f t="shared" si="736"/>
        <v>6.0512261146496824</v>
      </c>
      <c r="AA239" s="454">
        <f t="shared" si="736"/>
        <v>4.0321019108280254</v>
      </c>
      <c r="AB239" s="454">
        <f t="shared" ref="AB239:AF239" si="737">L239*$E239/1000</f>
        <v>9.1152547770700636</v>
      </c>
      <c r="AC239" s="454">
        <f t="shared" si="737"/>
        <v>1.389108280254777</v>
      </c>
      <c r="AD239" s="454">
        <f t="shared" si="737"/>
        <v>0.36878980891719743</v>
      </c>
      <c r="AE239" s="454">
        <f t="shared" si="737"/>
        <v>0.94656050955414017</v>
      </c>
      <c r="AF239" s="454">
        <f t="shared" si="737"/>
        <v>1.9945382165605097</v>
      </c>
      <c r="AG239" s="455">
        <f t="shared" si="732"/>
        <v>3.2180861428952774</v>
      </c>
      <c r="AH239" s="456"/>
      <c r="AI239" s="432">
        <f t="shared" si="733"/>
        <v>122.46128548050899</v>
      </c>
      <c r="AJ239" s="181"/>
      <c r="AK239" s="181"/>
      <c r="AL239" s="181"/>
      <c r="AM239" s="181"/>
    </row>
    <row r="240" spans="1:39" ht="12.75" customHeight="1">
      <c r="A240" s="418">
        <v>233</v>
      </c>
      <c r="B240" s="433">
        <v>8</v>
      </c>
      <c r="C240" s="458">
        <v>34</v>
      </c>
      <c r="D240" s="446">
        <f>測定日数!G38</f>
        <v>35</v>
      </c>
      <c r="E240" s="447">
        <f>mm!G38</f>
        <v>85.416931890515599</v>
      </c>
      <c r="F240" s="448">
        <f>pH!G38</f>
        <v>4.8</v>
      </c>
      <c r="G240" s="448">
        <f>EC!G38</f>
        <v>1.4</v>
      </c>
      <c r="H240" s="449">
        <f>'SO4'!G38</f>
        <v>11.9</v>
      </c>
      <c r="I240" s="449">
        <f>'NO3'!G38</f>
        <v>13.8</v>
      </c>
      <c r="J240" s="449">
        <f>Cl!G38</f>
        <v>29.1</v>
      </c>
      <c r="K240" s="449">
        <f>H!G38</f>
        <v>15.848931924611144</v>
      </c>
      <c r="L240" s="449">
        <f>'NH4'!G38</f>
        <v>9.5</v>
      </c>
      <c r="M240" s="449">
        <f>Na!G38</f>
        <v>21.6</v>
      </c>
      <c r="N240" s="449">
        <f>K!G38</f>
        <v>7.7</v>
      </c>
      <c r="O240" s="449">
        <f>Mg!G38</f>
        <v>4.9000000000000004</v>
      </c>
      <c r="P240" s="450">
        <f>Ca!G38</f>
        <v>3</v>
      </c>
      <c r="Q240" s="451">
        <f t="shared" si="722"/>
        <v>0.34947948347679242</v>
      </c>
      <c r="R240" s="447">
        <f t="shared" si="723"/>
        <v>66.7</v>
      </c>
      <c r="S240" s="452">
        <f t="shared" si="724"/>
        <v>70.448931924611145</v>
      </c>
      <c r="T240" s="452">
        <f t="shared" si="725"/>
        <v>67.049479483476802</v>
      </c>
      <c r="U240" s="452">
        <f t="shared" si="726"/>
        <v>2.733475114973464</v>
      </c>
      <c r="V240" s="452">
        <f t="shared" si="727"/>
        <v>2.4723576122235698</v>
      </c>
      <c r="W240" s="446">
        <f t="shared" si="728"/>
        <v>-0.42716877712494528</v>
      </c>
      <c r="X240" s="453">
        <f t="shared" si="729"/>
        <v>85.416931890515599</v>
      </c>
      <c r="Y240" s="454">
        <f t="shared" ref="Y240:AA240" si="738">H240*$E240/1000</f>
        <v>1.0164614894971356</v>
      </c>
      <c r="Z240" s="454">
        <f t="shared" si="738"/>
        <v>1.1787536600891153</v>
      </c>
      <c r="AA240" s="454">
        <f t="shared" si="738"/>
        <v>2.4856327180140041</v>
      </c>
      <c r="AB240" s="454">
        <f t="shared" ref="AB240:AF240" si="739">L240*$E240/1000</f>
        <v>0.81146085295989812</v>
      </c>
      <c r="AC240" s="454">
        <f t="shared" si="739"/>
        <v>1.8450057288351369</v>
      </c>
      <c r="AD240" s="454">
        <f t="shared" si="739"/>
        <v>0.65771037555697009</v>
      </c>
      <c r="AE240" s="454">
        <f t="shared" si="739"/>
        <v>0.41854296626352644</v>
      </c>
      <c r="AF240" s="454">
        <f t="shared" si="739"/>
        <v>0.25625079567154685</v>
      </c>
      <c r="AG240" s="455">
        <f t="shared" si="732"/>
        <v>1.3537671387419283</v>
      </c>
      <c r="AH240" s="456"/>
      <c r="AI240" s="432">
        <f t="shared" si="733"/>
        <v>137.14893192461113</v>
      </c>
      <c r="AJ240" s="181"/>
      <c r="AK240" s="181"/>
      <c r="AL240" s="181"/>
      <c r="AM240" s="181"/>
    </row>
    <row r="241" spans="1:39" ht="12.75" customHeight="1">
      <c r="A241" s="418">
        <v>234</v>
      </c>
      <c r="B241" s="433">
        <v>8</v>
      </c>
      <c r="C241" s="458">
        <v>35</v>
      </c>
      <c r="D241" s="446">
        <f>測定日数!G39</f>
        <v>35</v>
      </c>
      <c r="E241" s="447">
        <f>mm!G39</f>
        <v>125.85030003654668</v>
      </c>
      <c r="F241" s="448">
        <f>pH!G39</f>
        <v>4.6500000000000004</v>
      </c>
      <c r="G241" s="448">
        <f>EC!G39</f>
        <v>1.69</v>
      </c>
      <c r="H241" s="449">
        <f>'SO4'!G39</f>
        <v>15.1</v>
      </c>
      <c r="I241" s="449">
        <f>'NO3'!G39</f>
        <v>19.8</v>
      </c>
      <c r="J241" s="449">
        <f>Cl!G39</f>
        <v>18</v>
      </c>
      <c r="K241" s="449">
        <f>H!G39</f>
        <v>22.387211385683386</v>
      </c>
      <c r="L241" s="449">
        <f>'NH4'!G39</f>
        <v>18.899999999999999</v>
      </c>
      <c r="M241" s="449">
        <f>Na!G39</f>
        <v>14.4</v>
      </c>
      <c r="N241" s="449">
        <f>K!G39</f>
        <v>0.8</v>
      </c>
      <c r="O241" s="449">
        <f>Mg!G39</f>
        <v>2.1</v>
      </c>
      <c r="P241" s="450">
        <f>Ca!G39</f>
        <v>4.5</v>
      </c>
      <c r="Q241" s="451">
        <f t="shared" si="722"/>
        <v>0.24741252705614147</v>
      </c>
      <c r="R241" s="447">
        <f t="shared" si="723"/>
        <v>68</v>
      </c>
      <c r="S241" s="452">
        <f t="shared" si="724"/>
        <v>69.687211385683383</v>
      </c>
      <c r="T241" s="452">
        <f t="shared" si="725"/>
        <v>68.247412527056142</v>
      </c>
      <c r="U241" s="452">
        <f t="shared" si="726"/>
        <v>1.2253944056991908</v>
      </c>
      <c r="V241" s="452">
        <f t="shared" si="727"/>
        <v>1.0438270086110433</v>
      </c>
      <c r="W241" s="446">
        <f t="shared" si="728"/>
        <v>-2.8438521299561521</v>
      </c>
      <c r="X241" s="453">
        <f t="shared" si="729"/>
        <v>125.85030003654668</v>
      </c>
      <c r="Y241" s="454">
        <f t="shared" ref="Y241:AA241" si="740">H241*$E241/1000</f>
        <v>1.9003395305518549</v>
      </c>
      <c r="Z241" s="454">
        <f t="shared" si="740"/>
        <v>2.4918359407236244</v>
      </c>
      <c r="AA241" s="454">
        <f t="shared" si="740"/>
        <v>2.2653054006578404</v>
      </c>
      <c r="AB241" s="454">
        <f t="shared" ref="AB241:AF241" si="741">L241*$E241/1000</f>
        <v>2.3785706706907321</v>
      </c>
      <c r="AC241" s="454">
        <f t="shared" si="741"/>
        <v>1.8122443205262724</v>
      </c>
      <c r="AD241" s="454">
        <f t="shared" si="741"/>
        <v>0.10068024002923735</v>
      </c>
      <c r="AE241" s="454">
        <f t="shared" si="741"/>
        <v>0.26428563007674805</v>
      </c>
      <c r="AF241" s="454">
        <f t="shared" si="741"/>
        <v>0.56632635016446009</v>
      </c>
      <c r="AG241" s="455">
        <f t="shared" si="732"/>
        <v>2.8174372698698482</v>
      </c>
      <c r="AH241" s="456"/>
      <c r="AI241" s="432">
        <f t="shared" si="733"/>
        <v>137.68721138568338</v>
      </c>
      <c r="AJ241" s="181"/>
      <c r="AK241" s="181"/>
      <c r="AL241" s="181"/>
      <c r="AM241" s="181"/>
    </row>
    <row r="242" spans="1:39" ht="12.75" customHeight="1">
      <c r="A242" s="418">
        <v>234.5</v>
      </c>
      <c r="B242" s="433">
        <v>8</v>
      </c>
      <c r="C242" s="458">
        <v>36</v>
      </c>
      <c r="D242" s="446">
        <f>測定日数!G40</f>
        <v>35</v>
      </c>
      <c r="E242" s="447">
        <f>mm!G40</f>
        <v>48.377262686537328</v>
      </c>
      <c r="F242" s="448">
        <f>pH!G40</f>
        <v>4.6005613808234527</v>
      </c>
      <c r="G242" s="448">
        <f>EC!G40</f>
        <v>2.0250867768595038</v>
      </c>
      <c r="H242" s="449">
        <f>'SO4'!G40</f>
        <v>24.032387062374767</v>
      </c>
      <c r="I242" s="449">
        <f>'NO3'!G40</f>
        <v>21.607371367635295</v>
      </c>
      <c r="J242" s="449">
        <f>Cl!G40</f>
        <v>18.005005238039811</v>
      </c>
      <c r="K242" s="449">
        <f>H!G40</f>
        <v>25.086415966295551</v>
      </c>
      <c r="L242" s="449">
        <f>'NH4'!G40</f>
        <v>28.814508723599626</v>
      </c>
      <c r="M242" s="449">
        <f>Na!G40</f>
        <v>11.484369385555157</v>
      </c>
      <c r="N242" s="449">
        <f>K!G40</f>
        <v>0.84018515778571567</v>
      </c>
      <c r="O242" s="449">
        <f>Mg!G40</f>
        <v>3.3367343468353567</v>
      </c>
      <c r="P242" s="450">
        <f>Ca!G40</f>
        <v>8.444075761010696</v>
      </c>
      <c r="Q242" s="451">
        <f t="shared" si="722"/>
        <v>0.22079186401571341</v>
      </c>
      <c r="R242" s="447">
        <f t="shared" si="723"/>
        <v>87.677150730424643</v>
      </c>
      <c r="S242" s="452">
        <f t="shared" si="724"/>
        <v>89.787099448928146</v>
      </c>
      <c r="T242" s="452">
        <f t="shared" si="725"/>
        <v>87.897942594440366</v>
      </c>
      <c r="U242" s="452">
        <f t="shared" si="726"/>
        <v>1.1889429653415269</v>
      </c>
      <c r="V242" s="452">
        <f t="shared" si="727"/>
        <v>1.0632053394942966</v>
      </c>
      <c r="W242" s="446">
        <f t="shared" si="728"/>
        <v>-1.4875761612478435</v>
      </c>
      <c r="X242" s="453">
        <f t="shared" si="729"/>
        <v>48.377262686537328</v>
      </c>
      <c r="Y242" s="454">
        <f t="shared" ref="Y242:AA242" si="742">H242*$E242/1000</f>
        <v>1.1626211019010453</v>
      </c>
      <c r="Z242" s="454">
        <f t="shared" si="742"/>
        <v>1.045305480617658</v>
      </c>
      <c r="AA242" s="454">
        <f t="shared" si="742"/>
        <v>0.87103286807313252</v>
      </c>
      <c r="AB242" s="454">
        <f t="shared" ref="AB242:AF242" si="743">L242*$E242/1000</f>
        <v>1.3939670577051007</v>
      </c>
      <c r="AC242" s="454">
        <f t="shared" si="743"/>
        <v>0.55558235455422911</v>
      </c>
      <c r="AD242" s="454">
        <f t="shared" si="743"/>
        <v>4.0645858083529385E-2</v>
      </c>
      <c r="AE242" s="454">
        <f t="shared" si="743"/>
        <v>0.16142207401204561</v>
      </c>
      <c r="AF242" s="454">
        <f t="shared" si="743"/>
        <v>0.40850127123543706</v>
      </c>
      <c r="AG242" s="455">
        <f t="shared" si="732"/>
        <v>1.213612135065224</v>
      </c>
      <c r="AH242" s="456"/>
      <c r="AI242" s="432">
        <f t="shared" si="733"/>
        <v>177.4642501793528</v>
      </c>
      <c r="AJ242" s="181"/>
      <c r="AK242" s="181"/>
      <c r="AL242" s="181"/>
      <c r="AM242" s="181"/>
    </row>
    <row r="243" spans="1:39" ht="12.75" customHeight="1">
      <c r="A243" s="418">
        <v>235</v>
      </c>
      <c r="B243" s="433">
        <v>8</v>
      </c>
      <c r="C243" s="458">
        <v>37</v>
      </c>
      <c r="D243" s="446">
        <f>測定日数!G41</f>
        <v>35</v>
      </c>
      <c r="E243" s="447">
        <f>mm!G41</f>
        <v>81.535031847133752</v>
      </c>
      <c r="F243" s="448">
        <f>pH!G41</f>
        <v>4.49</v>
      </c>
      <c r="G243" s="448">
        <f>EC!G41</f>
        <v>2.77</v>
      </c>
      <c r="H243" s="449">
        <f>'SO4'!G41</f>
        <v>23.838373744061229</v>
      </c>
      <c r="I243" s="449">
        <f>'NO3'!G41</f>
        <v>25.481857079037304</v>
      </c>
      <c r="J243" s="449">
        <f>Cl!G41</f>
        <v>43.156092483788257</v>
      </c>
      <c r="K243" s="449">
        <f>H!G41</f>
        <v>32.359365692962818</v>
      </c>
      <c r="L243" s="449">
        <f>'NH4'!G41</f>
        <v>16.631279000792755</v>
      </c>
      <c r="M243" s="449">
        <f>Na!G41</f>
        <v>48.717257218418609</v>
      </c>
      <c r="N243" s="449">
        <f>K!G41</f>
        <v>1.5345935756797608</v>
      </c>
      <c r="O243" s="449">
        <f>Mg!G41</f>
        <v>4.1143797572515943</v>
      </c>
      <c r="P243" s="450">
        <f>Ca!G41</f>
        <v>2.4951344877488895</v>
      </c>
      <c r="Q243" s="451">
        <f t="shared" si="722"/>
        <v>0.17116764881075791</v>
      </c>
      <c r="R243" s="447">
        <f t="shared" si="723"/>
        <v>116.31469705094803</v>
      </c>
      <c r="S243" s="452">
        <f t="shared" si="724"/>
        <v>112.46152397785491</v>
      </c>
      <c r="T243" s="452">
        <f t="shared" si="725"/>
        <v>116.48586469975878</v>
      </c>
      <c r="U243" s="452">
        <f t="shared" si="726"/>
        <v>-1.6842541833086766</v>
      </c>
      <c r="V243" s="452">
        <f t="shared" si="727"/>
        <v>-1.7577578609427338</v>
      </c>
      <c r="W243" s="446">
        <f t="shared" si="728"/>
        <v>-5.6084777365067247</v>
      </c>
      <c r="X243" s="453">
        <f t="shared" si="729"/>
        <v>81.535031847133752</v>
      </c>
      <c r="Y243" s="454">
        <f t="shared" ref="Y243:AA243" si="744">H243*$E243/1000</f>
        <v>1.9436625624059092</v>
      </c>
      <c r="Z243" s="454">
        <f t="shared" si="744"/>
        <v>2.0776640284634174</v>
      </c>
      <c r="AA243" s="454">
        <f t="shared" si="744"/>
        <v>3.5187333750635248</v>
      </c>
      <c r="AB243" s="454">
        <f t="shared" ref="AB243:AF243" si="745">L243*$E243/1000</f>
        <v>1.356031862988204</v>
      </c>
      <c r="AC243" s="454">
        <f t="shared" si="745"/>
        <v>3.9721631188087683</v>
      </c>
      <c r="AD243" s="454">
        <f t="shared" si="745"/>
        <v>0.12512313606545616</v>
      </c>
      <c r="AE243" s="454">
        <f t="shared" si="745"/>
        <v>0.33546608453871118</v>
      </c>
      <c r="AF243" s="454">
        <f t="shared" si="745"/>
        <v>0.20344086992148747</v>
      </c>
      <c r="AG243" s="455">
        <f t="shared" si="732"/>
        <v>2.6384219123287709</v>
      </c>
      <c r="AH243" s="456"/>
      <c r="AI243" s="432">
        <f t="shared" si="733"/>
        <v>228.77622102880292</v>
      </c>
      <c r="AJ243" s="181"/>
      <c r="AK243" s="181"/>
      <c r="AL243" s="181"/>
      <c r="AM243" s="181"/>
    </row>
    <row r="244" spans="1:39" ht="12.75" customHeight="1">
      <c r="A244" s="418">
        <v>236</v>
      </c>
      <c r="B244" s="433">
        <v>8</v>
      </c>
      <c r="C244" s="458">
        <v>38</v>
      </c>
      <c r="D244" s="446">
        <f>測定日数!G42</f>
        <v>35</v>
      </c>
      <c r="E244" s="447">
        <f>mm!G42</f>
        <v>90.070019096117136</v>
      </c>
      <c r="F244" s="448">
        <f>pH!G42</f>
        <v>4.6080548006337629</v>
      </c>
      <c r="G244" s="448">
        <f>EC!G42</f>
        <v>1.7146254416961129</v>
      </c>
      <c r="H244" s="449">
        <f>'SO4'!G42</f>
        <v>13.140128850563803</v>
      </c>
      <c r="I244" s="449">
        <f>'NO3'!G42</f>
        <v>18.102372050609823</v>
      </c>
      <c r="J244" s="449">
        <f>Cl!G42</f>
        <v>17.334351685838183</v>
      </c>
      <c r="K244" s="449">
        <f>H!G42</f>
        <v>24.657281843223686</v>
      </c>
      <c r="L244" s="449">
        <f>'NH4'!G42</f>
        <v>9.319751553281673</v>
      </c>
      <c r="M244" s="449">
        <f>Na!G42</f>
        <v>14.24181901981871</v>
      </c>
      <c r="N244" s="449">
        <f>K!G42</f>
        <v>2.3052872680728287</v>
      </c>
      <c r="O244" s="449">
        <f>Mg!G42</f>
        <v>1.7920803047365175</v>
      </c>
      <c r="P244" s="450">
        <f>Ca!G42</f>
        <v>2.4283588300430945</v>
      </c>
      <c r="Q244" s="451">
        <f t="shared" si="722"/>
        <v>0.22463451478104191</v>
      </c>
      <c r="R244" s="447">
        <f t="shared" si="723"/>
        <v>61.716981437575619</v>
      </c>
      <c r="S244" s="452">
        <f t="shared" si="724"/>
        <v>58.965017953956121</v>
      </c>
      <c r="T244" s="452">
        <f t="shared" si="725"/>
        <v>61.941615952356663</v>
      </c>
      <c r="U244" s="452">
        <f t="shared" si="726"/>
        <v>-2.2803429653922387</v>
      </c>
      <c r="V244" s="452">
        <f t="shared" si="727"/>
        <v>-2.4618979970172905</v>
      </c>
      <c r="W244" s="446">
        <f t="shared" si="728"/>
        <v>-5.3932202212378968</v>
      </c>
      <c r="X244" s="453">
        <f t="shared" si="729"/>
        <v>90.070019096117136</v>
      </c>
      <c r="Y244" s="454">
        <f t="shared" ref="Y244:AA244" si="746">H244*$E244/1000</f>
        <v>1.1835316564957217</v>
      </c>
      <c r="Z244" s="454">
        <f t="shared" si="746"/>
        <v>1.6304809962834439</v>
      </c>
      <c r="AA244" s="454">
        <f t="shared" si="746"/>
        <v>1.5613053873622553</v>
      </c>
      <c r="AB244" s="454">
        <f t="shared" ref="AB244:AF244" si="747">L244*$E244/1000</f>
        <v>0.83943020037514759</v>
      </c>
      <c r="AC244" s="454">
        <f t="shared" si="747"/>
        <v>1.2827609110785154</v>
      </c>
      <c r="AD244" s="454">
        <f t="shared" si="747"/>
        <v>0.20763726825735537</v>
      </c>
      <c r="AE244" s="454">
        <f t="shared" si="747"/>
        <v>0.16141270726939352</v>
      </c>
      <c r="AF244" s="454">
        <f t="shared" si="747"/>
        <v>0.21872232619420617</v>
      </c>
      <c r="AG244" s="455">
        <f t="shared" si="732"/>
        <v>2.2208818464774995</v>
      </c>
      <c r="AH244" s="456"/>
      <c r="AI244" s="432">
        <f t="shared" si="733"/>
        <v>120.68199939153175</v>
      </c>
      <c r="AJ244" s="181"/>
      <c r="AK244" s="181"/>
      <c r="AL244" s="181"/>
      <c r="AM244" s="181"/>
    </row>
    <row r="245" spans="1:39" ht="12.75" customHeight="1">
      <c r="A245" s="418">
        <v>237</v>
      </c>
      <c r="B245" s="433">
        <v>8</v>
      </c>
      <c r="C245" s="458">
        <v>39</v>
      </c>
      <c r="D245" s="446">
        <f>測定日数!G43</f>
        <v>28</v>
      </c>
      <c r="E245" s="447">
        <f>mm!G43</f>
        <v>152.9</v>
      </c>
      <c r="F245" s="448">
        <f>pH!G43</f>
        <v>4.71</v>
      </c>
      <c r="G245" s="448">
        <f>EC!G43</f>
        <v>1</v>
      </c>
      <c r="H245" s="449">
        <f>'SO4'!G43</f>
        <v>8.94</v>
      </c>
      <c r="I245" s="449">
        <f>'NO3'!G43</f>
        <v>6.84</v>
      </c>
      <c r="J245" s="449">
        <f>Cl!G43</f>
        <v>8.18</v>
      </c>
      <c r="K245" s="449">
        <f>H!G43</f>
        <v>19.498445997580465</v>
      </c>
      <c r="L245" s="449">
        <f>'NH4'!G43</f>
        <v>7.91</v>
      </c>
      <c r="M245" s="449">
        <f>Na!G43</f>
        <v>5.39</v>
      </c>
      <c r="N245" s="449">
        <f>K!G43</f>
        <v>4.99</v>
      </c>
      <c r="O245" s="449">
        <f>Mg!G43</f>
        <v>0.48</v>
      </c>
      <c r="P245" s="450">
        <f>Ca!G43</f>
        <v>0.13</v>
      </c>
      <c r="Q245" s="451">
        <f t="shared" si="722"/>
        <v>0.284067588943204</v>
      </c>
      <c r="R245" s="447">
        <f t="shared" si="723"/>
        <v>32.9</v>
      </c>
      <c r="S245" s="452">
        <f t="shared" si="724"/>
        <v>39.008445997580466</v>
      </c>
      <c r="T245" s="452">
        <f t="shared" si="725"/>
        <v>33.184067588943208</v>
      </c>
      <c r="U245" s="452">
        <f t="shared" si="726"/>
        <v>8.4947545630258823</v>
      </c>
      <c r="V245" s="452">
        <f t="shared" si="727"/>
        <v>8.0678426602457396</v>
      </c>
      <c r="W245" s="446">
        <f t="shared" si="728"/>
        <v>3.1341224236278915</v>
      </c>
      <c r="X245" s="453">
        <f t="shared" si="729"/>
        <v>152.9</v>
      </c>
      <c r="Y245" s="454">
        <f t="shared" ref="Y245:AA245" si="748">H245*$E245/1000</f>
        <v>1.3669259999999999</v>
      </c>
      <c r="Z245" s="454">
        <f t="shared" si="748"/>
        <v>1.045836</v>
      </c>
      <c r="AA245" s="454">
        <f t="shared" si="748"/>
        <v>1.2507219999999999</v>
      </c>
      <c r="AB245" s="454">
        <f t="shared" ref="AB245:AF245" si="749">L245*$E245/1000</f>
        <v>1.2094390000000002</v>
      </c>
      <c r="AC245" s="454">
        <f t="shared" si="749"/>
        <v>0.82413099999999995</v>
      </c>
      <c r="AD245" s="454">
        <f t="shared" si="749"/>
        <v>0.76297100000000007</v>
      </c>
      <c r="AE245" s="454">
        <f t="shared" si="749"/>
        <v>7.3391999999999999E-2</v>
      </c>
      <c r="AF245" s="454">
        <f t="shared" si="749"/>
        <v>1.9877000000000002E-2</v>
      </c>
      <c r="AG245" s="455">
        <f t="shared" si="732"/>
        <v>2.9813123930300529</v>
      </c>
      <c r="AH245" s="456"/>
      <c r="AI245" s="432">
        <f t="shared" si="733"/>
        <v>71.908445997580458</v>
      </c>
      <c r="AJ245" s="181"/>
      <c r="AK245" s="181"/>
      <c r="AL245" s="181"/>
      <c r="AM245" s="181"/>
    </row>
    <row r="246" spans="1:39" ht="12.75" customHeight="1">
      <c r="A246" s="418">
        <v>238</v>
      </c>
      <c r="B246" s="433">
        <v>8</v>
      </c>
      <c r="C246" s="458">
        <v>40</v>
      </c>
      <c r="D246" s="446"/>
      <c r="E246" s="447"/>
      <c r="F246" s="448"/>
      <c r="G246" s="448"/>
      <c r="H246" s="449"/>
      <c r="I246" s="449"/>
      <c r="J246" s="449"/>
      <c r="K246" s="449"/>
      <c r="L246" s="449"/>
      <c r="M246" s="449"/>
      <c r="N246" s="449"/>
      <c r="O246" s="449"/>
      <c r="P246" s="450"/>
      <c r="Q246" s="451"/>
      <c r="R246" s="447"/>
      <c r="S246" s="452"/>
      <c r="T246" s="452"/>
      <c r="U246" s="452"/>
      <c r="V246" s="452"/>
      <c r="W246" s="446"/>
      <c r="X246" s="453"/>
      <c r="Y246" s="454"/>
      <c r="Z246" s="454"/>
      <c r="AA246" s="454"/>
      <c r="AB246" s="454"/>
      <c r="AC246" s="454"/>
      <c r="AD246" s="454"/>
      <c r="AE246" s="454"/>
      <c r="AF246" s="454"/>
      <c r="AG246" s="455"/>
      <c r="AH246" s="456"/>
      <c r="AI246" s="432"/>
      <c r="AJ246" s="181"/>
      <c r="AK246" s="181"/>
      <c r="AL246" s="181"/>
      <c r="AM246" s="181"/>
    </row>
    <row r="247" spans="1:39" ht="12.75" customHeight="1">
      <c r="A247" s="418">
        <v>239</v>
      </c>
      <c r="B247" s="433">
        <v>8</v>
      </c>
      <c r="C247" s="458">
        <v>41</v>
      </c>
      <c r="D247" s="446">
        <f>測定日数!G45</f>
        <v>35</v>
      </c>
      <c r="E247" s="447">
        <f>mm!G45</f>
        <v>325.89171974522293</v>
      </c>
      <c r="F247" s="448">
        <f>pH!G45</f>
        <v>4.8600000000000003</v>
      </c>
      <c r="G247" s="448">
        <f>EC!G45</f>
        <v>1</v>
      </c>
      <c r="H247" s="449">
        <f>'SO4'!G45</f>
        <v>8.35</v>
      </c>
      <c r="I247" s="449">
        <f>'NO3'!G45</f>
        <v>6.25</v>
      </c>
      <c r="J247" s="449">
        <f>Cl!G45</f>
        <v>12.54</v>
      </c>
      <c r="K247" s="449">
        <f>H!G45</f>
        <v>13.803842646028839</v>
      </c>
      <c r="L247" s="449">
        <f>'NH4'!G45</f>
        <v>8.5</v>
      </c>
      <c r="M247" s="449">
        <f>Na!G45</f>
        <v>12.07</v>
      </c>
      <c r="N247" s="449">
        <f>K!G45</f>
        <v>0.47</v>
      </c>
      <c r="O247" s="449">
        <f>Mg!G45</f>
        <v>1.65</v>
      </c>
      <c r="P247" s="450">
        <f>Ca!G45</f>
        <v>3.52</v>
      </c>
      <c r="Q247" s="451">
        <f t="shared" ref="Q247:Q252" si="750">1.24*10^(F247-5.35)</f>
        <v>0.40125613459273951</v>
      </c>
      <c r="R247" s="447">
        <f t="shared" ref="R247:R252" si="751">SUM(H247:J247)+H247</f>
        <v>35.49</v>
      </c>
      <c r="S247" s="452">
        <f t="shared" ref="S247:S252" si="752">SUM(K247:P247)+O247+P247</f>
        <v>45.183842646028843</v>
      </c>
      <c r="T247" s="452">
        <f t="shared" ref="T247:T252" si="753">SUM(H247:J247,Q247)+H247</f>
        <v>35.891256134592737</v>
      </c>
      <c r="U247" s="452">
        <f t="shared" ref="U247:U252" si="754">(S247-R247)/(R247+S247)*100</f>
        <v>12.016091372469189</v>
      </c>
      <c r="V247" s="452">
        <f t="shared" ref="V247:V252" si="755">(S247-T247)/(S247+T247)*100</f>
        <v>11.461702361387937</v>
      </c>
      <c r="W247" s="446">
        <f t="shared" ref="W247:W252" si="756">100*((349.7*10^(2-F247)+(80*2*H247+71.5*I247+76.3*J247+73.5*L247+50.1*M247+73.5*N247+59.8*2*P247+53.3*2*O247)/10000)-G247)/((349.7*10^(2-F247)+(80*2*H247+71.5*I247+76.3*J247+73.5*L247+50.1*M247+73.5*N247+59.8*2*P247+53.3*2*O247)/10000)+G247)</f>
        <v>-2.945450664863273</v>
      </c>
      <c r="X247" s="453">
        <f t="shared" ref="X247:X252" si="757">E247</f>
        <v>325.89171974522293</v>
      </c>
      <c r="Y247" s="454">
        <f t="shared" ref="Y247:AA247" si="758">H247*$E247/1000</f>
        <v>2.7211958598726116</v>
      </c>
      <c r="Z247" s="454">
        <f t="shared" si="758"/>
        <v>2.0368232484076434</v>
      </c>
      <c r="AA247" s="454">
        <f t="shared" si="758"/>
        <v>4.0866821656050956</v>
      </c>
      <c r="AB247" s="454">
        <f t="shared" ref="AB247:AF247" si="759">L247*$E247/1000</f>
        <v>2.7700796178343947</v>
      </c>
      <c r="AC247" s="454">
        <f t="shared" si="759"/>
        <v>3.9335130573248409</v>
      </c>
      <c r="AD247" s="454">
        <f t="shared" si="759"/>
        <v>0.15316910828025476</v>
      </c>
      <c r="AE247" s="454">
        <f t="shared" si="759"/>
        <v>0.53772133757961782</v>
      </c>
      <c r="AF247" s="454">
        <f t="shared" si="759"/>
        <v>1.1471388535031848</v>
      </c>
      <c r="AG247" s="455">
        <f t="shared" ref="AG247:AG252" si="760">K247*$E247/1000</f>
        <v>4.4985580190067864</v>
      </c>
      <c r="AH247" s="456"/>
      <c r="AI247" s="432">
        <f t="shared" ref="AI247:AI252" si="761">R247+S247</f>
        <v>80.673842646028845</v>
      </c>
      <c r="AJ247" s="181"/>
      <c r="AK247" s="181"/>
      <c r="AL247" s="181"/>
      <c r="AM247" s="181"/>
    </row>
    <row r="248" spans="1:39" ht="12.75" customHeight="1">
      <c r="A248" s="418">
        <v>240</v>
      </c>
      <c r="B248" s="433">
        <v>8</v>
      </c>
      <c r="C248" s="458">
        <v>42</v>
      </c>
      <c r="D248" s="446">
        <f>測定日数!G46</f>
        <v>35</v>
      </c>
      <c r="E248" s="447">
        <f>mm!G46</f>
        <v>345.47770700636943</v>
      </c>
      <c r="F248" s="448">
        <f>pH!G46</f>
        <v>4.8287088571175563</v>
      </c>
      <c r="G248" s="448">
        <f>EC!G46</f>
        <v>1.0555641592920355</v>
      </c>
      <c r="H248" s="449">
        <f>'SO4'!G46</f>
        <v>11.301890907310103</v>
      </c>
      <c r="I248" s="449">
        <f>'NO3'!G46</f>
        <v>9.5273284186471123</v>
      </c>
      <c r="J248" s="449">
        <f>Cl!G46</f>
        <v>12.794402675640864</v>
      </c>
      <c r="K248" s="449">
        <f>H!G46</f>
        <v>14.835122706938453</v>
      </c>
      <c r="L248" s="449">
        <f>'NH4'!G46</f>
        <v>10.491547070120452</v>
      </c>
      <c r="M248" s="449">
        <f>Na!G46</f>
        <v>15.834917855825958</v>
      </c>
      <c r="N248" s="449">
        <f>K!G46</f>
        <v>2.0258461455763528</v>
      </c>
      <c r="O248" s="449">
        <f>Mg!G46</f>
        <v>0.34169516289170182</v>
      </c>
      <c r="P248" s="450">
        <f>Ca!G46</f>
        <v>0.42581183029129799</v>
      </c>
      <c r="Q248" s="451">
        <f t="shared" si="750"/>
        <v>0.37336236794869176</v>
      </c>
      <c r="R248" s="447">
        <f t="shared" si="751"/>
        <v>44.925512908908182</v>
      </c>
      <c r="S248" s="452">
        <f t="shared" si="752"/>
        <v>44.722447764827209</v>
      </c>
      <c r="T248" s="452">
        <f t="shared" si="753"/>
        <v>45.298875276856876</v>
      </c>
      <c r="U248" s="452">
        <f t="shared" si="754"/>
        <v>-0.22651395810330627</v>
      </c>
      <c r="V248" s="452">
        <f t="shared" si="755"/>
        <v>-0.64032330624906997</v>
      </c>
      <c r="W248" s="446">
        <f t="shared" si="756"/>
        <v>-0.48248722238435021</v>
      </c>
      <c r="X248" s="453">
        <f t="shared" si="757"/>
        <v>345.47770700636943</v>
      </c>
      <c r="Y248" s="454">
        <f t="shared" ref="Y248:AA248" si="762">H248*$E248/1000</f>
        <v>3.9045513554936306</v>
      </c>
      <c r="Z248" s="454">
        <f t="shared" si="762"/>
        <v>3.2914795759708242</v>
      </c>
      <c r="AA248" s="454">
        <f t="shared" si="762"/>
        <v>4.4201808988965627</v>
      </c>
      <c r="AB248" s="454">
        <f t="shared" ref="AB248:AF248" si="763">L248*$E248/1000</f>
        <v>3.6245956247346069</v>
      </c>
      <c r="AC248" s="454">
        <f t="shared" si="763"/>
        <v>5.4706111114649687</v>
      </c>
      <c r="AD248" s="454">
        <f t="shared" si="763"/>
        <v>0.69988468112141</v>
      </c>
      <c r="AE248" s="454">
        <f t="shared" si="763"/>
        <v>0.11804806137099304</v>
      </c>
      <c r="AF248" s="454">
        <f t="shared" si="763"/>
        <v>0.14710849474522295</v>
      </c>
      <c r="AG248" s="455">
        <f t="shared" si="760"/>
        <v>5.1252041759512217</v>
      </c>
      <c r="AH248" s="456"/>
      <c r="AI248" s="432">
        <f t="shared" si="761"/>
        <v>89.647960673735383</v>
      </c>
      <c r="AJ248" s="181"/>
      <c r="AK248" s="181"/>
      <c r="AL248" s="181"/>
      <c r="AM248" s="181"/>
    </row>
    <row r="249" spans="1:39" ht="12.75" customHeight="1">
      <c r="A249" s="418">
        <v>241</v>
      </c>
      <c r="B249" s="433">
        <v>8</v>
      </c>
      <c r="C249" s="458">
        <v>43</v>
      </c>
      <c r="D249" s="446">
        <f>測定日数!G47</f>
        <v>36</v>
      </c>
      <c r="E249" s="447">
        <f>mm!G47</f>
        <v>320</v>
      </c>
      <c r="F249" s="448">
        <f>pH!G47</f>
        <v>5.0199999999999996</v>
      </c>
      <c r="G249" s="448">
        <f>EC!G47</f>
        <v>0.8</v>
      </c>
      <c r="H249" s="449">
        <f>'SO4'!G47</f>
        <v>7.2</v>
      </c>
      <c r="I249" s="449">
        <f>'NO3'!G47</f>
        <v>6.81</v>
      </c>
      <c r="J249" s="449">
        <f>Cl!G47</f>
        <v>14.14</v>
      </c>
      <c r="K249" s="449">
        <f>H!G47</f>
        <v>9.5499258602143726</v>
      </c>
      <c r="L249" s="449">
        <f>'NH4'!G47</f>
        <v>12.24</v>
      </c>
      <c r="M249" s="449">
        <f>Na!G47</f>
        <v>13.63</v>
      </c>
      <c r="N249" s="449">
        <f>K!G47</f>
        <v>1.86</v>
      </c>
      <c r="O249" s="449">
        <f>Mg!G47</f>
        <v>0.69</v>
      </c>
      <c r="P249" s="450">
        <f>Ca!G47</f>
        <v>2.1800000000000002</v>
      </c>
      <c r="Q249" s="451">
        <f t="shared" si="750"/>
        <v>0.57999157519612554</v>
      </c>
      <c r="R249" s="447">
        <f t="shared" si="751"/>
        <v>35.35</v>
      </c>
      <c r="S249" s="452">
        <f t="shared" si="752"/>
        <v>43.019925860214371</v>
      </c>
      <c r="T249" s="452">
        <f t="shared" si="753"/>
        <v>35.929991575196127</v>
      </c>
      <c r="U249" s="452">
        <f t="shared" si="754"/>
        <v>9.7868229120121164</v>
      </c>
      <c r="V249" s="452">
        <f t="shared" si="755"/>
        <v>8.9802934763276632</v>
      </c>
      <c r="W249" s="446">
        <f t="shared" si="756"/>
        <v>0.68836046359094027</v>
      </c>
      <c r="X249" s="453">
        <f t="shared" si="757"/>
        <v>320</v>
      </c>
      <c r="Y249" s="454">
        <f t="shared" ref="Y249:AA249" si="764">H249*$E249/1000</f>
        <v>2.3039999999999998</v>
      </c>
      <c r="Z249" s="454">
        <f t="shared" si="764"/>
        <v>2.1791999999999998</v>
      </c>
      <c r="AA249" s="454">
        <f t="shared" si="764"/>
        <v>4.5247999999999999</v>
      </c>
      <c r="AB249" s="454">
        <f t="shared" ref="AB249:AF249" si="765">L249*$E249/1000</f>
        <v>3.9168000000000003</v>
      </c>
      <c r="AC249" s="454">
        <f t="shared" si="765"/>
        <v>4.3616000000000001</v>
      </c>
      <c r="AD249" s="454">
        <f t="shared" si="765"/>
        <v>0.59520000000000006</v>
      </c>
      <c r="AE249" s="454">
        <f t="shared" si="765"/>
        <v>0.2208</v>
      </c>
      <c r="AF249" s="454">
        <f t="shared" si="765"/>
        <v>0.6976</v>
      </c>
      <c r="AG249" s="455">
        <f t="shared" si="760"/>
        <v>3.0559762752685993</v>
      </c>
      <c r="AH249" s="456"/>
      <c r="AI249" s="432">
        <f t="shared" si="761"/>
        <v>78.36992586021438</v>
      </c>
      <c r="AJ249" s="181"/>
      <c r="AK249" s="181"/>
      <c r="AL249" s="181"/>
      <c r="AM249" s="181"/>
    </row>
    <row r="250" spans="1:39" ht="12.75" customHeight="1">
      <c r="A250" s="418">
        <v>242</v>
      </c>
      <c r="B250" s="433">
        <v>8</v>
      </c>
      <c r="C250" s="458">
        <v>44</v>
      </c>
      <c r="D250" s="446">
        <f>測定日数!G48</f>
        <v>35</v>
      </c>
      <c r="E250" s="447">
        <f>mm!G48</f>
        <v>350.54140127388536</v>
      </c>
      <c r="F250" s="448">
        <f>pH!G48</f>
        <v>5.12</v>
      </c>
      <c r="G250" s="448">
        <f>EC!G48</f>
        <v>0.71</v>
      </c>
      <c r="H250" s="449">
        <f>'SO4'!G48</f>
        <v>5.9</v>
      </c>
      <c r="I250" s="449">
        <f>'NO3'!G48</f>
        <v>7.4</v>
      </c>
      <c r="J250" s="449">
        <f>Cl!G48</f>
        <v>13.8</v>
      </c>
      <c r="K250" s="449">
        <f>H!G48</f>
        <v>7.5857757502918375</v>
      </c>
      <c r="L250" s="449">
        <f>'NH4'!G48</f>
        <v>15.4</v>
      </c>
      <c r="M250" s="449">
        <f>Na!G48</f>
        <v>12.4</v>
      </c>
      <c r="N250" s="449">
        <f>K!G48</f>
        <v>1.48</v>
      </c>
      <c r="O250" s="449">
        <f>Mg!G48</f>
        <v>0.47</v>
      </c>
      <c r="P250" s="450">
        <f>Ca!G48</f>
        <v>0.46</v>
      </c>
      <c r="Q250" s="451">
        <f t="shared" si="750"/>
        <v>0.73016613264093089</v>
      </c>
      <c r="R250" s="447">
        <f t="shared" si="751"/>
        <v>33</v>
      </c>
      <c r="S250" s="452">
        <f t="shared" si="752"/>
        <v>38.725775750291831</v>
      </c>
      <c r="T250" s="452">
        <f t="shared" si="753"/>
        <v>33.730166132640932</v>
      </c>
      <c r="U250" s="452">
        <f t="shared" si="754"/>
        <v>7.98287044008518</v>
      </c>
      <c r="V250" s="452">
        <f t="shared" si="755"/>
        <v>6.8946859123332054</v>
      </c>
      <c r="W250" s="446">
        <f t="shared" si="756"/>
        <v>0.32166465474450578</v>
      </c>
      <c r="X250" s="453">
        <f t="shared" si="757"/>
        <v>350.54140127388536</v>
      </c>
      <c r="Y250" s="454">
        <f t="shared" ref="Y250:AA250" si="766">H250*$E250/1000</f>
        <v>2.0681942675159237</v>
      </c>
      <c r="Z250" s="454">
        <f t="shared" si="766"/>
        <v>2.5940063694267521</v>
      </c>
      <c r="AA250" s="454">
        <f t="shared" si="766"/>
        <v>4.8374713375796183</v>
      </c>
      <c r="AB250" s="454">
        <f t="shared" ref="AB250:AF250" si="767">L250*$E250/1000</f>
        <v>5.3983375796178343</v>
      </c>
      <c r="AC250" s="454">
        <f t="shared" si="767"/>
        <v>4.3467133757961784</v>
      </c>
      <c r="AD250" s="454">
        <f t="shared" si="767"/>
        <v>0.51880127388535024</v>
      </c>
      <c r="AE250" s="454">
        <f t="shared" si="767"/>
        <v>0.16475445859872612</v>
      </c>
      <c r="AF250" s="454">
        <f t="shared" si="767"/>
        <v>0.16124904458598727</v>
      </c>
      <c r="AG250" s="455">
        <f t="shared" si="760"/>
        <v>2.6591284612567598</v>
      </c>
      <c r="AH250" s="456"/>
      <c r="AI250" s="432">
        <f t="shared" si="761"/>
        <v>71.725775750291831</v>
      </c>
      <c r="AJ250" s="181"/>
      <c r="AK250" s="181"/>
      <c r="AL250" s="181"/>
      <c r="AM250" s="181"/>
    </row>
    <row r="251" spans="1:39" ht="12.75" customHeight="1">
      <c r="A251" s="418">
        <v>243</v>
      </c>
      <c r="B251" s="433">
        <v>8</v>
      </c>
      <c r="C251" s="458">
        <v>45</v>
      </c>
      <c r="D251" s="446">
        <f>測定日数!G49</f>
        <v>35</v>
      </c>
      <c r="E251" s="447">
        <f>mm!G49</f>
        <v>384.5</v>
      </c>
      <c r="F251" s="448">
        <f>pH!G49</f>
        <v>5.1593621236391867</v>
      </c>
      <c r="G251" s="448">
        <f>EC!G49</f>
        <v>0.67199999999999993</v>
      </c>
      <c r="H251" s="449">
        <f>'SO4'!G49</f>
        <v>5.4249999999999998</v>
      </c>
      <c r="I251" s="449">
        <f>'NO3'!G49</f>
        <v>5.48</v>
      </c>
      <c r="J251" s="449">
        <f>Cl!G49</f>
        <v>14.31</v>
      </c>
      <c r="K251" s="449">
        <f>H!G49</f>
        <v>6.9284785435630658</v>
      </c>
      <c r="L251" s="449">
        <f>'NH4'!G49</f>
        <v>11.33</v>
      </c>
      <c r="M251" s="449">
        <f>Na!G49</f>
        <v>11.39</v>
      </c>
      <c r="N251" s="449">
        <f>K!G49</f>
        <v>0.38</v>
      </c>
      <c r="O251" s="449">
        <f>Mg!G49</f>
        <v>0.82</v>
      </c>
      <c r="P251" s="450">
        <f>Ca!G49</f>
        <v>0.57499999999999996</v>
      </c>
      <c r="Q251" s="451">
        <f t="shared" si="750"/>
        <v>0.79943619769420615</v>
      </c>
      <c r="R251" s="447">
        <f t="shared" si="751"/>
        <v>30.640000000000004</v>
      </c>
      <c r="S251" s="452">
        <f t="shared" si="752"/>
        <v>32.818478543563067</v>
      </c>
      <c r="T251" s="452">
        <f t="shared" si="753"/>
        <v>31.43943619769421</v>
      </c>
      <c r="U251" s="452">
        <f t="shared" si="754"/>
        <v>3.4329195933488661</v>
      </c>
      <c r="V251" s="452">
        <f t="shared" si="755"/>
        <v>2.1461050384559597</v>
      </c>
      <c r="W251" s="446">
        <f t="shared" si="756"/>
        <v>-2.7360510186520273</v>
      </c>
      <c r="X251" s="453">
        <f t="shared" si="757"/>
        <v>384.5</v>
      </c>
      <c r="Y251" s="454">
        <f t="shared" ref="Y251:AA251" si="768">H251*$E251/1000</f>
        <v>2.0859125000000001</v>
      </c>
      <c r="Z251" s="454">
        <f t="shared" si="768"/>
        <v>2.1070600000000002</v>
      </c>
      <c r="AA251" s="454">
        <f t="shared" si="768"/>
        <v>5.5021950000000004</v>
      </c>
      <c r="AB251" s="454">
        <f t="shared" ref="AB251:AF251" si="769">L251*$E251/1000</f>
        <v>4.3563850000000004</v>
      </c>
      <c r="AC251" s="454">
        <f t="shared" si="769"/>
        <v>4.3794550000000001</v>
      </c>
      <c r="AD251" s="454">
        <f t="shared" si="769"/>
        <v>0.14611000000000002</v>
      </c>
      <c r="AE251" s="454">
        <f t="shared" si="769"/>
        <v>0.31528999999999996</v>
      </c>
      <c r="AF251" s="454">
        <f t="shared" si="769"/>
        <v>0.22108749999999996</v>
      </c>
      <c r="AG251" s="455">
        <f t="shared" si="760"/>
        <v>2.6639999999999988</v>
      </c>
      <c r="AH251" s="456"/>
      <c r="AI251" s="432">
        <f t="shared" si="761"/>
        <v>63.458478543563075</v>
      </c>
      <c r="AJ251" s="181"/>
      <c r="AK251" s="181"/>
      <c r="AL251" s="181"/>
      <c r="AM251" s="181"/>
    </row>
    <row r="252" spans="1:39" ht="12.75" customHeight="1">
      <c r="A252" s="418">
        <v>244</v>
      </c>
      <c r="B252" s="433">
        <v>8</v>
      </c>
      <c r="C252" s="458">
        <v>46</v>
      </c>
      <c r="D252" s="446">
        <f>測定日数!G50</f>
        <v>35</v>
      </c>
      <c r="E252" s="447">
        <f>mm!G50</f>
        <v>365.38216560509557</v>
      </c>
      <c r="F252" s="448">
        <f>pH!G50</f>
        <v>4.9350501201949717</v>
      </c>
      <c r="G252" s="448">
        <f>EC!G50</f>
        <v>1.1093033208402336</v>
      </c>
      <c r="H252" s="449">
        <f>'SO4'!G50</f>
        <v>7.5649910974142331</v>
      </c>
      <c r="I252" s="449">
        <f>'NO3'!G50</f>
        <v>6.4356662401834868</v>
      </c>
      <c r="J252" s="449">
        <f>Cl!G50</f>
        <v>35.282189771816157</v>
      </c>
      <c r="K252" s="449">
        <f>H!G50</f>
        <v>11.613145834196935</v>
      </c>
      <c r="L252" s="449">
        <f>'NH4'!G50</f>
        <v>10.71297585037407</v>
      </c>
      <c r="M252" s="449">
        <f>Na!G50</f>
        <v>30.314141116028111</v>
      </c>
      <c r="N252" s="449">
        <f>K!G50</f>
        <v>1.0169252918650273</v>
      </c>
      <c r="O252" s="449">
        <f>Mg!G50</f>
        <v>3.8452474461511903</v>
      </c>
      <c r="P252" s="450">
        <f>Ca!G50</f>
        <v>2.4184648553707291</v>
      </c>
      <c r="Q252" s="451">
        <f t="shared" si="750"/>
        <v>0.47694884932571496</v>
      </c>
      <c r="R252" s="447">
        <f t="shared" si="751"/>
        <v>56.847838206828115</v>
      </c>
      <c r="S252" s="452">
        <f t="shared" si="752"/>
        <v>66.18461269550798</v>
      </c>
      <c r="T252" s="452">
        <f t="shared" si="753"/>
        <v>57.324787056153831</v>
      </c>
      <c r="U252" s="452">
        <f t="shared" si="754"/>
        <v>7.5888714076674395</v>
      </c>
      <c r="V252" s="452">
        <f t="shared" si="755"/>
        <v>7.1734019088170173</v>
      </c>
      <c r="W252" s="446">
        <f t="shared" si="756"/>
        <v>1.8175238959313587</v>
      </c>
      <c r="X252" s="453">
        <f t="shared" si="757"/>
        <v>365.38216560509557</v>
      </c>
      <c r="Y252" s="454">
        <f t="shared" ref="Y252:AA252" si="770">H252*$E252/1000</f>
        <v>2.7641128299564812</v>
      </c>
      <c r="Z252" s="454">
        <f t="shared" si="770"/>
        <v>2.3514776679498453</v>
      </c>
      <c r="AA252" s="454">
        <f t="shared" si="770"/>
        <v>12.89148290611614</v>
      </c>
      <c r="AB252" s="454">
        <f t="shared" ref="AB252:AF252" si="771">L252*$E252/1000</f>
        <v>3.9143303162847678</v>
      </c>
      <c r="AC252" s="454">
        <f t="shared" si="771"/>
        <v>11.076246529432819</v>
      </c>
      <c r="AD252" s="454">
        <f t="shared" si="771"/>
        <v>0.37156636540023752</v>
      </c>
      <c r="AE252" s="454">
        <f t="shared" si="771"/>
        <v>1.4049848391621849</v>
      </c>
      <c r="AF252" s="454">
        <f t="shared" si="771"/>
        <v>0.88366392629517121</v>
      </c>
      <c r="AG252" s="455">
        <f t="shared" si="760"/>
        <v>4.2432363743866697</v>
      </c>
      <c r="AH252" s="456"/>
      <c r="AI252" s="432">
        <f t="shared" si="761"/>
        <v>123.03245090233609</v>
      </c>
      <c r="AJ252" s="181"/>
      <c r="AK252" s="181"/>
      <c r="AL252" s="181"/>
      <c r="AM252" s="181"/>
    </row>
    <row r="253" spans="1:39" ht="12.75" customHeight="1">
      <c r="A253" s="418">
        <v>245</v>
      </c>
      <c r="B253" s="433">
        <v>8</v>
      </c>
      <c r="C253" s="458">
        <v>47</v>
      </c>
      <c r="D253" s="446"/>
      <c r="E253" s="447"/>
      <c r="F253" s="448"/>
      <c r="G253" s="448"/>
      <c r="H253" s="449"/>
      <c r="I253" s="449"/>
      <c r="J253" s="449"/>
      <c r="K253" s="449"/>
      <c r="L253" s="449"/>
      <c r="M253" s="449"/>
      <c r="N253" s="449"/>
      <c r="O253" s="449"/>
      <c r="P253" s="450"/>
      <c r="Q253" s="451"/>
      <c r="R253" s="447"/>
      <c r="S253" s="452"/>
      <c r="T253" s="452"/>
      <c r="U253" s="452"/>
      <c r="V253" s="452"/>
      <c r="W253" s="446"/>
      <c r="X253" s="453"/>
      <c r="Y253" s="454"/>
      <c r="Z253" s="454"/>
      <c r="AA253" s="454"/>
      <c r="AB253" s="454"/>
      <c r="AC253" s="454"/>
      <c r="AD253" s="454"/>
      <c r="AE253" s="454"/>
      <c r="AF253" s="454"/>
      <c r="AG253" s="455"/>
      <c r="AH253" s="456"/>
      <c r="AI253" s="432"/>
      <c r="AJ253" s="181"/>
      <c r="AK253" s="181"/>
      <c r="AL253" s="181"/>
      <c r="AM253" s="181"/>
    </row>
    <row r="254" spans="1:39" ht="12.75" customHeight="1">
      <c r="A254" s="418">
        <v>246</v>
      </c>
      <c r="B254" s="433">
        <v>8</v>
      </c>
      <c r="C254" s="458">
        <v>48</v>
      </c>
      <c r="D254" s="446"/>
      <c r="E254" s="447"/>
      <c r="F254" s="448"/>
      <c r="G254" s="448"/>
      <c r="H254" s="449"/>
      <c r="I254" s="449"/>
      <c r="J254" s="449"/>
      <c r="K254" s="449"/>
      <c r="L254" s="449"/>
      <c r="M254" s="449"/>
      <c r="N254" s="449"/>
      <c r="O254" s="449"/>
      <c r="P254" s="450"/>
      <c r="Q254" s="451"/>
      <c r="R254" s="447"/>
      <c r="S254" s="452"/>
      <c r="T254" s="452"/>
      <c r="U254" s="452"/>
      <c r="V254" s="452"/>
      <c r="W254" s="446"/>
      <c r="X254" s="453"/>
      <c r="Y254" s="454"/>
      <c r="Z254" s="454"/>
      <c r="AA254" s="454"/>
      <c r="AB254" s="454"/>
      <c r="AC254" s="454"/>
      <c r="AD254" s="454"/>
      <c r="AE254" s="454"/>
      <c r="AF254" s="454"/>
      <c r="AG254" s="455"/>
      <c r="AH254" s="456"/>
      <c r="AI254" s="432"/>
      <c r="AJ254" s="181"/>
      <c r="AK254" s="181"/>
      <c r="AL254" s="181"/>
      <c r="AM254" s="181"/>
    </row>
    <row r="255" spans="1:39" ht="12.75" customHeight="1">
      <c r="A255" s="418">
        <v>247</v>
      </c>
      <c r="B255" s="433">
        <v>8</v>
      </c>
      <c r="C255" s="458">
        <v>49</v>
      </c>
      <c r="D255" s="446">
        <f>測定日数!G53</f>
        <v>35</v>
      </c>
      <c r="E255" s="447">
        <f>mm!G53</f>
        <v>316.97452229299364</v>
      </c>
      <c r="F255" s="448">
        <f>pH!G53</f>
        <v>4.9571806410316723</v>
      </c>
      <c r="G255" s="448">
        <f>EC!G53</f>
        <v>0.72909595096955704</v>
      </c>
      <c r="H255" s="449">
        <f>'SO4'!G53</f>
        <v>6.4638499844942237</v>
      </c>
      <c r="I255" s="449">
        <f>'NO3'!G53</f>
        <v>3.6767033227180721</v>
      </c>
      <c r="J255" s="449">
        <f>Cl!G53</f>
        <v>8.5650545138819805</v>
      </c>
      <c r="K255" s="449">
        <f>H!G53</f>
        <v>11.036194834475729</v>
      </c>
      <c r="L255" s="449">
        <f>'NH4'!G53</f>
        <v>14.634443732484186</v>
      </c>
      <c r="M255" s="449">
        <f>Na!G53</f>
        <v>8.3144079427204822</v>
      </c>
      <c r="N255" s="449">
        <f>K!G53</f>
        <v>0.19710461024541293</v>
      </c>
      <c r="O255" s="449">
        <f>Mg!G53</f>
        <v>0.31797068418168928</v>
      </c>
      <c r="P255" s="450">
        <f>Ca!G53</f>
        <v>0.13667183732085464</v>
      </c>
      <c r="Q255" s="451">
        <f t="shared" ref="Q255:Q259" si="772">1.24*10^(F255-5.35)</f>
        <v>0.50188281611060115</v>
      </c>
      <c r="R255" s="447">
        <f t="shared" ref="R255:R259" si="773">SUM(H255:J255)+H255</f>
        <v>25.1694578055885</v>
      </c>
      <c r="S255" s="452">
        <f t="shared" ref="S255:S259" si="774">SUM(K255:P255)+O255+P255</f>
        <v>35.091436162930897</v>
      </c>
      <c r="T255" s="452">
        <f t="shared" ref="T255:T259" si="775">SUM(H255:J255,Q255)+H255</f>
        <v>25.671340621699102</v>
      </c>
      <c r="U255" s="452">
        <f t="shared" ref="U255:U259" si="776">(S255-R255)/(R255+S255)*100</f>
        <v>16.465036782437529</v>
      </c>
      <c r="V255" s="452">
        <f t="shared" ref="V255:V259" si="777">(S255-T255)/(S255+T255)*100</f>
        <v>15.503069543086809</v>
      </c>
      <c r="W255" s="446">
        <f t="shared" ref="W255:W259" si="778">100*((349.7*10^(2-F255)+(80*2*H255+71.5*I255+76.3*J255+73.5*L255+50.1*M255+73.5*N255+59.8*2*P255+53.3*2*O255)/10000)-G255)/((349.7*10^(2-F255)+(80*2*H255+71.5*I255+76.3*J255+73.5*L255+50.1*M255+73.5*N255+59.8*2*P255+53.3*2*O255)/10000)+G255)</f>
        <v>0.51797550248972912</v>
      </c>
      <c r="X255" s="453">
        <f t="shared" ref="X255:X259" si="779">E255</f>
        <v>316.97452229299364</v>
      </c>
      <c r="Y255" s="454">
        <f t="shared" ref="Y255:AA255" si="780">H255*$E255/1000</f>
        <v>2.048875761008631</v>
      </c>
      <c r="Z255" s="454">
        <f t="shared" si="780"/>
        <v>1.1654212793316232</v>
      </c>
      <c r="AA255" s="454">
        <f t="shared" si="780"/>
        <v>2.7149040629511898</v>
      </c>
      <c r="AB255" s="454">
        <f t="shared" ref="AB255:AF255" si="781">L255*$E255/1000</f>
        <v>4.6387458111278699</v>
      </c>
      <c r="AC255" s="454">
        <f t="shared" si="781"/>
        <v>2.6354554857928969</v>
      </c>
      <c r="AD255" s="454">
        <f t="shared" si="781"/>
        <v>6.2477139674286461E-2</v>
      </c>
      <c r="AE255" s="454">
        <f t="shared" si="781"/>
        <v>0.10078860572166731</v>
      </c>
      <c r="AF255" s="454">
        <f t="shared" si="781"/>
        <v>4.3321490345683646E-2</v>
      </c>
      <c r="AG255" s="455">
        <f t="shared" ref="AG255:AG259" si="782">K255*$E255/1000</f>
        <v>3.4981925855903482</v>
      </c>
      <c r="AH255" s="456"/>
      <c r="AI255" s="432">
        <f t="shared" ref="AI255:AI259" si="783">R255+S255</f>
        <v>60.260893968519397</v>
      </c>
      <c r="AJ255" s="181"/>
      <c r="AK255" s="181"/>
      <c r="AL255" s="181"/>
      <c r="AM255" s="181"/>
    </row>
    <row r="256" spans="1:39" ht="12.75" customHeight="1">
      <c r="A256" s="418">
        <v>248</v>
      </c>
      <c r="B256" s="433">
        <v>8</v>
      </c>
      <c r="C256" s="458">
        <v>50</v>
      </c>
      <c r="D256" s="446">
        <f>測定日数!G54</f>
        <v>35</v>
      </c>
      <c r="E256" s="447">
        <f>mm!G54</f>
        <v>667.92554967375725</v>
      </c>
      <c r="F256" s="448">
        <f>pH!G54</f>
        <v>5.14</v>
      </c>
      <c r="G256" s="448">
        <f>EC!G54</f>
        <v>1.4</v>
      </c>
      <c r="H256" s="449">
        <f>'SO4'!G54</f>
        <v>8.6999999999999993</v>
      </c>
      <c r="I256" s="449">
        <f>'NO3'!G54</f>
        <v>4.0999999999999996</v>
      </c>
      <c r="J256" s="449">
        <f>Cl!G54</f>
        <v>73.3</v>
      </c>
      <c r="K256" s="449">
        <f>H!G54</f>
        <v>7.2443596007499069</v>
      </c>
      <c r="L256" s="449">
        <f>'NH4'!G54</f>
        <v>2.8</v>
      </c>
      <c r="M256" s="449">
        <f>Na!G54</f>
        <v>62.3</v>
      </c>
      <c r="N256" s="449">
        <f>K!G54</f>
        <v>1.4</v>
      </c>
      <c r="O256" s="449">
        <f>Mg!G54</f>
        <v>6.9</v>
      </c>
      <c r="P256" s="450">
        <f>Ca!G54</f>
        <v>1.9</v>
      </c>
      <c r="Q256" s="451">
        <f t="shared" si="772"/>
        <v>0.76457780230823791</v>
      </c>
      <c r="R256" s="447">
        <f t="shared" si="773"/>
        <v>94.8</v>
      </c>
      <c r="S256" s="452">
        <f t="shared" si="774"/>
        <v>91.344359600749925</v>
      </c>
      <c r="T256" s="452">
        <f t="shared" si="775"/>
        <v>95.564577802308236</v>
      </c>
      <c r="U256" s="452">
        <f t="shared" si="776"/>
        <v>-1.8564303568810101</v>
      </c>
      <c r="V256" s="452">
        <f t="shared" si="777"/>
        <v>-2.2579006976309848</v>
      </c>
      <c r="W256" s="446">
        <f t="shared" si="778"/>
        <v>0.72331064359874719</v>
      </c>
      <c r="X256" s="453">
        <f t="shared" si="779"/>
        <v>667.92554967375725</v>
      </c>
      <c r="Y256" s="454">
        <f t="shared" ref="Y256:AA256" si="784">H256*$E256/1000</f>
        <v>5.8109522821616872</v>
      </c>
      <c r="Z256" s="454">
        <f t="shared" si="784"/>
        <v>2.7384947536624047</v>
      </c>
      <c r="AA256" s="454">
        <f t="shared" si="784"/>
        <v>48.9589427910864</v>
      </c>
      <c r="AB256" s="454">
        <f t="shared" ref="AB256:AF256" si="785">L256*$E256/1000</f>
        <v>1.8701915390865202</v>
      </c>
      <c r="AC256" s="454">
        <f t="shared" si="785"/>
        <v>41.611761744675071</v>
      </c>
      <c r="AD256" s="454">
        <f t="shared" si="785"/>
        <v>0.93509576954326012</v>
      </c>
      <c r="AE256" s="454">
        <f t="shared" si="785"/>
        <v>4.6086862927489252</v>
      </c>
      <c r="AF256" s="454">
        <f t="shared" si="785"/>
        <v>1.2690585443801388</v>
      </c>
      <c r="AG256" s="455">
        <f t="shared" si="782"/>
        <v>4.8386928683652419</v>
      </c>
      <c r="AH256" s="456"/>
      <c r="AI256" s="432">
        <f t="shared" si="783"/>
        <v>186.14435960074991</v>
      </c>
      <c r="AJ256" s="181"/>
      <c r="AK256" s="181"/>
      <c r="AL256" s="181"/>
      <c r="AM256" s="181"/>
    </row>
    <row r="257" spans="1:39" ht="12.75" customHeight="1">
      <c r="A257" s="418">
        <v>249</v>
      </c>
      <c r="B257" s="433">
        <v>8</v>
      </c>
      <c r="C257" s="458">
        <v>51</v>
      </c>
      <c r="D257" s="446">
        <f>測定日数!G55</f>
        <v>25</v>
      </c>
      <c r="E257" s="447">
        <f>mm!G55</f>
        <v>309.5</v>
      </c>
      <c r="F257" s="448">
        <f>pH!G55</f>
        <v>5.1063446413835862</v>
      </c>
      <c r="G257" s="448">
        <f>EC!G55</f>
        <v>0.98161712439418436</v>
      </c>
      <c r="H257" s="449">
        <f>'SO4'!G55</f>
        <v>8.6769599542412568</v>
      </c>
      <c r="I257" s="449">
        <f>'NO3'!G55</f>
        <v>6.7353875859867642</v>
      </c>
      <c r="J257" s="449">
        <f>Cl!G55</f>
        <v>21.426059257594027</v>
      </c>
      <c r="K257" s="449">
        <f>H!G55</f>
        <v>7.8280818616642378</v>
      </c>
      <c r="L257" s="449">
        <f>'NH4'!G55</f>
        <v>14.606892837910607</v>
      </c>
      <c r="M257" s="449">
        <f>Na!G55</f>
        <v>19.566622181639392</v>
      </c>
      <c r="N257" s="449">
        <f>K!G55</f>
        <v>1.7820178573642003</v>
      </c>
      <c r="O257" s="449">
        <f>Mg!G55</f>
        <v>2.2025435954712567</v>
      </c>
      <c r="P257" s="450">
        <f>Ca!G55</f>
        <v>1.1707403542839185</v>
      </c>
      <c r="Q257" s="451">
        <f t="shared" si="772"/>
        <v>0.70756497447950706</v>
      </c>
      <c r="R257" s="447">
        <f t="shared" si="773"/>
        <v>45.515366752063301</v>
      </c>
      <c r="S257" s="452">
        <f t="shared" si="774"/>
        <v>50.530182638088796</v>
      </c>
      <c r="T257" s="452">
        <f t="shared" si="775"/>
        <v>46.222931726542811</v>
      </c>
      <c r="U257" s="452">
        <f t="shared" si="776"/>
        <v>5.2212891881689654</v>
      </c>
      <c r="V257" s="452">
        <f t="shared" si="777"/>
        <v>4.4517956241835597</v>
      </c>
      <c r="W257" s="446">
        <f t="shared" si="778"/>
        <v>-5.4479665876653609</v>
      </c>
      <c r="X257" s="453">
        <f t="shared" si="779"/>
        <v>309.5</v>
      </c>
      <c r="Y257" s="454">
        <f t="shared" ref="Y257:AA257" si="786">H257*$E257/1000</f>
        <v>2.6855191058376691</v>
      </c>
      <c r="Z257" s="454">
        <f t="shared" si="786"/>
        <v>2.0846024578629034</v>
      </c>
      <c r="AA257" s="454">
        <f t="shared" si="786"/>
        <v>6.6313653402253516</v>
      </c>
      <c r="AB257" s="454">
        <f t="shared" ref="AB257:AF257" si="787">L257*$E257/1000</f>
        <v>4.520833333333333</v>
      </c>
      <c r="AC257" s="454">
        <f t="shared" si="787"/>
        <v>6.0558695652173915</v>
      </c>
      <c r="AD257" s="454">
        <f t="shared" si="787"/>
        <v>0.55153452685422</v>
      </c>
      <c r="AE257" s="454">
        <f t="shared" si="787"/>
        <v>0.68168724279835391</v>
      </c>
      <c r="AF257" s="454">
        <f t="shared" si="787"/>
        <v>0.36234413965087275</v>
      </c>
      <c r="AG257" s="455">
        <f t="shared" si="782"/>
        <v>2.4227913361850817</v>
      </c>
      <c r="AH257" s="456"/>
      <c r="AI257" s="432">
        <f t="shared" si="783"/>
        <v>96.045549390152104</v>
      </c>
      <c r="AJ257" s="181"/>
      <c r="AK257" s="181"/>
      <c r="AL257" s="181"/>
      <c r="AM257" s="181"/>
    </row>
    <row r="258" spans="1:39" ht="12.75" customHeight="1">
      <c r="A258" s="418">
        <v>250</v>
      </c>
      <c r="B258" s="433">
        <v>8</v>
      </c>
      <c r="C258" s="458">
        <v>52</v>
      </c>
      <c r="D258" s="446">
        <f>測定日数!G56</f>
        <v>35</v>
      </c>
      <c r="E258" s="447">
        <f>mm!G56</f>
        <v>148.32604076392278</v>
      </c>
      <c r="F258" s="448">
        <f>pH!G56</f>
        <v>6.2</v>
      </c>
      <c r="G258" s="448">
        <f>EC!G56</f>
        <v>1.7</v>
      </c>
      <c r="H258" s="449">
        <f>'SO4'!G56</f>
        <v>8.8000000000000007</v>
      </c>
      <c r="I258" s="449">
        <f>'NO3'!G56</f>
        <v>4.5</v>
      </c>
      <c r="J258" s="449">
        <f>Cl!G56</f>
        <v>96.8</v>
      </c>
      <c r="K258" s="449">
        <f>H!G56</f>
        <v>0.63095734448019292</v>
      </c>
      <c r="L258" s="449">
        <f>'NH4'!G56</f>
        <v>10.4</v>
      </c>
      <c r="M258" s="449">
        <f>Na!G56</f>
        <v>82.8</v>
      </c>
      <c r="N258" s="449">
        <f>K!G56</f>
        <v>1.9</v>
      </c>
      <c r="O258" s="449">
        <f>Mg!G56</f>
        <v>9.3000000000000007</v>
      </c>
      <c r="P258" s="450">
        <f>Ca!G56</f>
        <v>8.3000000000000007</v>
      </c>
      <c r="Q258" s="451">
        <f t="shared" si="772"/>
        <v>8.7785277263633219</v>
      </c>
      <c r="R258" s="447">
        <f t="shared" si="773"/>
        <v>118.89999999999999</v>
      </c>
      <c r="S258" s="452">
        <f t="shared" si="774"/>
        <v>130.93095734448019</v>
      </c>
      <c r="T258" s="452">
        <f t="shared" si="775"/>
        <v>127.67852772636331</v>
      </c>
      <c r="U258" s="452">
        <f t="shared" si="776"/>
        <v>4.815639131499335</v>
      </c>
      <c r="V258" s="452">
        <f t="shared" si="777"/>
        <v>1.2576606063872355</v>
      </c>
      <c r="W258" s="446">
        <f t="shared" si="778"/>
        <v>-1.8799066657440082</v>
      </c>
      <c r="X258" s="453">
        <f t="shared" si="779"/>
        <v>148.32604076392278</v>
      </c>
      <c r="Y258" s="454">
        <f t="shared" ref="Y258:AA258" si="788">H258*$E258/1000</f>
        <v>1.3052691587225207</v>
      </c>
      <c r="Z258" s="454">
        <f t="shared" si="788"/>
        <v>0.66746718343765243</v>
      </c>
      <c r="AA258" s="454">
        <f t="shared" si="788"/>
        <v>14.357960745947725</v>
      </c>
      <c r="AB258" s="454">
        <f t="shared" ref="AB258:AF258" si="789">L258*$E258/1000</f>
        <v>1.542590823944797</v>
      </c>
      <c r="AC258" s="454">
        <f t="shared" si="789"/>
        <v>12.281396175252805</v>
      </c>
      <c r="AD258" s="454">
        <f t="shared" si="789"/>
        <v>0.2818194774514533</v>
      </c>
      <c r="AE258" s="454">
        <f t="shared" si="789"/>
        <v>1.3794321791044819</v>
      </c>
      <c r="AF258" s="454">
        <f t="shared" si="789"/>
        <v>1.2311061383405593</v>
      </c>
      <c r="AG258" s="455">
        <f t="shared" si="782"/>
        <v>9.3587404797665558E-2</v>
      </c>
      <c r="AH258" s="456"/>
      <c r="AI258" s="432">
        <f t="shared" si="783"/>
        <v>249.83095734448017</v>
      </c>
      <c r="AJ258" s="181"/>
      <c r="AK258" s="181"/>
      <c r="AL258" s="181"/>
      <c r="AM258" s="181"/>
    </row>
    <row r="259" spans="1:39" ht="12.75" customHeight="1">
      <c r="A259" s="418">
        <v>251</v>
      </c>
      <c r="B259" s="433">
        <v>9</v>
      </c>
      <c r="C259" s="458">
        <v>1</v>
      </c>
      <c r="D259" s="446">
        <f>測定日数!H5</f>
        <v>28</v>
      </c>
      <c r="E259" s="447">
        <f>mm!H5</f>
        <v>123</v>
      </c>
      <c r="F259" s="448">
        <f>pH!H5</f>
        <v>4.7445156519288814</v>
      </c>
      <c r="G259" s="448">
        <f>EC!H5</f>
        <v>1.5448617886178864</v>
      </c>
      <c r="H259" s="449">
        <f>'SO4'!H5</f>
        <v>13.650956566582256</v>
      </c>
      <c r="I259" s="449">
        <f>'NO3'!H5</f>
        <v>9.1876768588164648</v>
      </c>
      <c r="J259" s="449">
        <f>Cl!H5</f>
        <v>35.220487195482342</v>
      </c>
      <c r="K259" s="449">
        <f>H!H5</f>
        <v>18.008782298044245</v>
      </c>
      <c r="L259" s="449">
        <f>'NH4'!H5</f>
        <v>18.384536721601606</v>
      </c>
      <c r="M259" s="449">
        <f>Na!H5</f>
        <v>27.392438272098701</v>
      </c>
      <c r="N259" s="449">
        <f>K!H5</f>
        <v>1.4378151643522759</v>
      </c>
      <c r="O259" s="449">
        <f>Mg!H5</f>
        <v>2.9124302769384367</v>
      </c>
      <c r="P259" s="450">
        <f>Ca!H5</f>
        <v>2.6034608513714859</v>
      </c>
      <c r="Q259" s="451">
        <f t="shared" si="772"/>
        <v>0.30756530069628707</v>
      </c>
      <c r="R259" s="447">
        <f t="shared" si="773"/>
        <v>71.710077187463312</v>
      </c>
      <c r="S259" s="452">
        <f t="shared" si="774"/>
        <v>76.255354712716667</v>
      </c>
      <c r="T259" s="452">
        <f t="shared" si="775"/>
        <v>72.017642488159609</v>
      </c>
      <c r="U259" s="452">
        <f t="shared" si="776"/>
        <v>3.0718509498351461</v>
      </c>
      <c r="V259" s="452">
        <f t="shared" si="777"/>
        <v>2.8580471863099381</v>
      </c>
      <c r="W259" s="446">
        <f t="shared" si="778"/>
        <v>-0.55786485445051737</v>
      </c>
      <c r="X259" s="453">
        <f t="shared" si="779"/>
        <v>123</v>
      </c>
      <c r="Y259" s="454">
        <f t="shared" ref="Y259:AA259" si="790">H259*$E259/1000</f>
        <v>1.6790676576896173</v>
      </c>
      <c r="Z259" s="454">
        <f t="shared" si="790"/>
        <v>1.1300842536344251</v>
      </c>
      <c r="AA259" s="454">
        <f t="shared" si="790"/>
        <v>4.3321199250443279</v>
      </c>
      <c r="AB259" s="454">
        <f t="shared" ref="AB259:AF259" si="791">L259*$E259/1000</f>
        <v>2.2612980167569976</v>
      </c>
      <c r="AC259" s="454">
        <f t="shared" si="791"/>
        <v>3.3692699074681403</v>
      </c>
      <c r="AD259" s="454">
        <f t="shared" si="791"/>
        <v>0.17685126521532993</v>
      </c>
      <c r="AE259" s="454">
        <f t="shared" si="791"/>
        <v>0.35822892406342771</v>
      </c>
      <c r="AF259" s="454">
        <f t="shared" si="791"/>
        <v>0.32022568471869278</v>
      </c>
      <c r="AG259" s="455">
        <f t="shared" si="782"/>
        <v>2.2150802226594424</v>
      </c>
      <c r="AH259" s="456"/>
      <c r="AI259" s="432">
        <f t="shared" si="783"/>
        <v>147.96543190017996</v>
      </c>
      <c r="AJ259" s="181"/>
      <c r="AK259" s="181"/>
      <c r="AL259" s="181"/>
      <c r="AM259" s="181"/>
    </row>
    <row r="260" spans="1:39" ht="12.75" customHeight="1">
      <c r="A260" s="418">
        <v>252</v>
      </c>
      <c r="B260" s="433">
        <v>9</v>
      </c>
      <c r="C260" s="458">
        <v>2</v>
      </c>
      <c r="D260" s="446"/>
      <c r="E260" s="447"/>
      <c r="F260" s="448"/>
      <c r="G260" s="448"/>
      <c r="H260" s="449"/>
      <c r="I260" s="449"/>
      <c r="J260" s="449"/>
      <c r="K260" s="449"/>
      <c r="L260" s="449"/>
      <c r="M260" s="449"/>
      <c r="N260" s="449"/>
      <c r="O260" s="449"/>
      <c r="P260" s="450"/>
      <c r="Q260" s="451"/>
      <c r="R260" s="447"/>
      <c r="S260" s="452"/>
      <c r="T260" s="452"/>
      <c r="U260" s="452"/>
      <c r="V260" s="452"/>
      <c r="W260" s="446"/>
      <c r="X260" s="453"/>
      <c r="Y260" s="454"/>
      <c r="Z260" s="454"/>
      <c r="AA260" s="454"/>
      <c r="AB260" s="454"/>
      <c r="AC260" s="454"/>
      <c r="AD260" s="454"/>
      <c r="AE260" s="454"/>
      <c r="AF260" s="454"/>
      <c r="AG260" s="455"/>
      <c r="AH260" s="456"/>
      <c r="AI260" s="432"/>
      <c r="AJ260" s="181"/>
      <c r="AK260" s="181"/>
      <c r="AL260" s="181"/>
      <c r="AM260" s="181"/>
    </row>
    <row r="261" spans="1:39" ht="12.75" customHeight="1">
      <c r="A261" s="418">
        <v>253</v>
      </c>
      <c r="B261" s="433">
        <v>9</v>
      </c>
      <c r="C261" s="458">
        <v>3</v>
      </c>
      <c r="D261" s="446">
        <f>測定日数!H7</f>
        <v>28</v>
      </c>
      <c r="E261" s="447">
        <f>mm!H7</f>
        <v>125</v>
      </c>
      <c r="F261" s="448">
        <f>pH!H7</f>
        <v>4.8099999999999996</v>
      </c>
      <c r="G261" s="448">
        <f>EC!H7</f>
        <v>1.58</v>
      </c>
      <c r="H261" s="449">
        <f>'SO4'!H7</f>
        <v>14.9</v>
      </c>
      <c r="I261" s="449">
        <f>'NO3'!H7</f>
        <v>8.6999999999999993</v>
      </c>
      <c r="J261" s="449">
        <f>Cl!H7</f>
        <v>33.1</v>
      </c>
      <c r="K261" s="449">
        <f>H!H7</f>
        <v>15.488166189124829</v>
      </c>
      <c r="L261" s="449">
        <f>'NH4'!H7</f>
        <v>16.7</v>
      </c>
      <c r="M261" s="449">
        <f>Na!H7</f>
        <v>23.2</v>
      </c>
      <c r="N261" s="449">
        <f>K!H7</f>
        <v>1</v>
      </c>
      <c r="O261" s="449">
        <f>Mg!H7</f>
        <v>3.6</v>
      </c>
      <c r="P261" s="450">
        <f>Ca!H7</f>
        <v>2.6</v>
      </c>
      <c r="Q261" s="451">
        <f>1.24*10^(F261-5.35)</f>
        <v>0.35761990638769908</v>
      </c>
      <c r="R261" s="447">
        <f>SUM(H261:J261)+H261</f>
        <v>71.600000000000009</v>
      </c>
      <c r="S261" s="452">
        <f>SUM(K261:P261)+O261+P261</f>
        <v>68.788166189124823</v>
      </c>
      <c r="T261" s="452">
        <f>SUM(H261:J261,Q261)+H261</f>
        <v>71.957619906387706</v>
      </c>
      <c r="U261" s="452">
        <f>(S261-R261)/(R261+S261)*100</f>
        <v>-2.0028994517153285</v>
      </c>
      <c r="V261" s="452">
        <f>(S261-T261)/(S261+T261)*100</f>
        <v>-2.2518995454059536</v>
      </c>
      <c r="W261" s="446">
        <f>100*((349.7*10^(2-F261)+(80*2*H261+71.5*I261+76.3*J261+73.5*L261+50.1*M261+73.5*N261+59.8*2*P261+53.3*2*O261)/10000)-G261)/((349.7*10^(2-F261)+(80*2*H261+71.5*I261+76.3*J261+73.5*L261+50.1*M261+73.5*N261+59.8*2*P261+53.3*2*O261)/10000)+G261)</f>
        <v>-5.6651864169045707</v>
      </c>
      <c r="X261" s="453">
        <f>E261</f>
        <v>125</v>
      </c>
      <c r="Y261" s="454">
        <f t="shared" ref="Y261:AA261" si="792">H261*$E261/1000</f>
        <v>1.8625</v>
      </c>
      <c r="Z261" s="454">
        <f t="shared" si="792"/>
        <v>1.0874999999999999</v>
      </c>
      <c r="AA261" s="454">
        <f t="shared" si="792"/>
        <v>4.1375000000000002</v>
      </c>
      <c r="AB261" s="454">
        <f t="shared" ref="AB261:AF261" si="793">L261*$E261/1000</f>
        <v>2.0874999999999999</v>
      </c>
      <c r="AC261" s="454">
        <f t="shared" si="793"/>
        <v>2.9</v>
      </c>
      <c r="AD261" s="454">
        <f t="shared" si="793"/>
        <v>0.125</v>
      </c>
      <c r="AE261" s="454">
        <f t="shared" si="793"/>
        <v>0.45</v>
      </c>
      <c r="AF261" s="454">
        <f t="shared" si="793"/>
        <v>0.32500000000000001</v>
      </c>
      <c r="AG261" s="455">
        <f>K261*$E261/1000</f>
        <v>1.9360207736406037</v>
      </c>
      <c r="AH261" s="456"/>
      <c r="AI261" s="432">
        <f>R261+S261</f>
        <v>140.38816618912483</v>
      </c>
      <c r="AJ261" s="181"/>
      <c r="AK261" s="181"/>
      <c r="AL261" s="181"/>
      <c r="AM261" s="181"/>
    </row>
    <row r="262" spans="1:39" ht="12.75" customHeight="1">
      <c r="A262" s="418">
        <v>254</v>
      </c>
      <c r="B262" s="433">
        <v>9</v>
      </c>
      <c r="C262" s="458">
        <v>4</v>
      </c>
      <c r="D262" s="446"/>
      <c r="E262" s="447"/>
      <c r="F262" s="448"/>
      <c r="G262" s="448"/>
      <c r="H262" s="449"/>
      <c r="I262" s="449"/>
      <c r="J262" s="449"/>
      <c r="K262" s="449"/>
      <c r="L262" s="449"/>
      <c r="M262" s="449"/>
      <c r="N262" s="449"/>
      <c r="O262" s="449"/>
      <c r="P262" s="450"/>
      <c r="Q262" s="451"/>
      <c r="R262" s="447"/>
      <c r="S262" s="452"/>
      <c r="T262" s="452"/>
      <c r="U262" s="452"/>
      <c r="V262" s="452"/>
      <c r="W262" s="446"/>
      <c r="X262" s="453"/>
      <c r="Y262" s="454"/>
      <c r="Z262" s="454"/>
      <c r="AA262" s="454"/>
      <c r="AB262" s="454"/>
      <c r="AC262" s="454"/>
      <c r="AD262" s="454"/>
      <c r="AE262" s="454"/>
      <c r="AF262" s="454"/>
      <c r="AG262" s="455"/>
      <c r="AH262" s="456"/>
      <c r="AI262" s="432"/>
      <c r="AJ262" s="181"/>
      <c r="AK262" s="181"/>
      <c r="AL262" s="181"/>
      <c r="AM262" s="181"/>
    </row>
    <row r="263" spans="1:39" ht="12.75" customHeight="1">
      <c r="A263" s="418">
        <v>255</v>
      </c>
      <c r="B263" s="433">
        <v>9</v>
      </c>
      <c r="C263" s="458">
        <v>5</v>
      </c>
      <c r="D263" s="446"/>
      <c r="E263" s="447"/>
      <c r="F263" s="448"/>
      <c r="G263" s="448"/>
      <c r="H263" s="449"/>
      <c r="I263" s="449"/>
      <c r="J263" s="449"/>
      <c r="K263" s="449"/>
      <c r="L263" s="449"/>
      <c r="M263" s="449"/>
      <c r="N263" s="449"/>
      <c r="O263" s="449"/>
      <c r="P263" s="450"/>
      <c r="Q263" s="451"/>
      <c r="R263" s="447"/>
      <c r="S263" s="452"/>
      <c r="T263" s="452"/>
      <c r="U263" s="452"/>
      <c r="V263" s="452"/>
      <c r="W263" s="446"/>
      <c r="X263" s="453"/>
      <c r="Y263" s="454"/>
      <c r="Z263" s="454"/>
      <c r="AA263" s="454"/>
      <c r="AB263" s="454"/>
      <c r="AC263" s="454"/>
      <c r="AD263" s="454"/>
      <c r="AE263" s="454"/>
      <c r="AF263" s="454"/>
      <c r="AG263" s="455"/>
      <c r="AH263" s="456"/>
      <c r="AI263" s="432"/>
      <c r="AJ263" s="181"/>
      <c r="AK263" s="181"/>
      <c r="AL263" s="181"/>
      <c r="AM263" s="181"/>
    </row>
    <row r="264" spans="1:39" ht="12.75" customHeight="1">
      <c r="A264" s="418">
        <v>256</v>
      </c>
      <c r="B264" s="433">
        <v>9</v>
      </c>
      <c r="C264" s="458">
        <v>6</v>
      </c>
      <c r="D264" s="446">
        <f>測定日数!H10</f>
        <v>28</v>
      </c>
      <c r="E264" s="447">
        <f>mm!H10</f>
        <v>159.19999999999999</v>
      </c>
      <c r="F264" s="448">
        <f>pH!H10</f>
        <v>4.9684947266106301</v>
      </c>
      <c r="G264" s="448">
        <f>EC!H10</f>
        <v>0.98</v>
      </c>
      <c r="H264" s="449">
        <f>'SO4'!H10</f>
        <v>7.8334580983200413</v>
      </c>
      <c r="I264" s="449">
        <f>'NO3'!H10</f>
        <v>12.076877392121064</v>
      </c>
      <c r="J264" s="449">
        <f>Cl!H10</f>
        <v>15.558176814963392</v>
      </c>
      <c r="K264" s="449">
        <f>H!H10</f>
        <v>10.752396563333047</v>
      </c>
      <c r="L264" s="449">
        <f>'NH4'!H10</f>
        <v>16.010217732231002</v>
      </c>
      <c r="M264" s="449">
        <f>Na!H10</f>
        <v>14.018744767771004</v>
      </c>
      <c r="N264" s="449">
        <f>K!H10</f>
        <v>0.66926689071958256</v>
      </c>
      <c r="O264" s="449">
        <f>Mg!H10</f>
        <v>1.6757426535972042</v>
      </c>
      <c r="P264" s="450">
        <f>Ca!H10</f>
        <v>1.6051955448399684</v>
      </c>
      <c r="Q264" s="451">
        <f t="shared" ref="Q264:Q266" si="794">1.24*10^(F264-5.35)</f>
        <v>0.51512948857933472</v>
      </c>
      <c r="R264" s="447">
        <f t="shared" ref="R264:R266" si="795">SUM(H264:J264)+H264</f>
        <v>43.301970403724546</v>
      </c>
      <c r="S264" s="452">
        <f t="shared" ref="S264:S266" si="796">SUM(K264:P264)+O264+P264</f>
        <v>48.012502350928976</v>
      </c>
      <c r="T264" s="452">
        <f t="shared" ref="T264:T266" si="797">SUM(H264:J264,Q264)+H264</f>
        <v>43.817099892303879</v>
      </c>
      <c r="U264" s="452">
        <f t="shared" ref="U264:U266" si="798">(S264-R264)/(R264+S264)*100</f>
        <v>5.1585819915544269</v>
      </c>
      <c r="V264" s="452">
        <f t="shared" ref="V264:V266" si="799">(S264-T264)/(S264+T264)*100</f>
        <v>4.5686819458419965</v>
      </c>
      <c r="W264" s="446">
        <f t="shared" ref="W264:W266" si="800">100*((349.7*10^(2-F264)+(80*2*H264+71.5*I264+76.3*J264+73.5*L264+50.1*M264+73.5*N264+59.8*2*P264+53.3*2*O264)/10000)-G264)/((349.7*10^(2-F264)+(80*2*H264+71.5*I264+76.3*J264+73.5*L264+50.1*M264+73.5*N264+59.8*2*P264+53.3*2*O264)/10000)+G264)</f>
        <v>-2.2807096118910497</v>
      </c>
      <c r="X264" s="453">
        <f t="shared" ref="X264:X266" si="801">E264</f>
        <v>159.19999999999999</v>
      </c>
      <c r="Y264" s="454">
        <f t="shared" ref="Y264:AA264" si="802">H264*$E264/1000</f>
        <v>1.2470865292525504</v>
      </c>
      <c r="Z264" s="454">
        <f t="shared" si="802"/>
        <v>1.9226388808256734</v>
      </c>
      <c r="AA264" s="454">
        <f t="shared" si="802"/>
        <v>2.4768617489421718</v>
      </c>
      <c r="AB264" s="454">
        <f t="shared" ref="AB264:AF264" si="803">L264*$E264/1000</f>
        <v>2.5488266629711753</v>
      </c>
      <c r="AC264" s="454">
        <f t="shared" si="803"/>
        <v>2.2317841670291436</v>
      </c>
      <c r="AD264" s="454">
        <f t="shared" si="803"/>
        <v>0.10654728900255753</v>
      </c>
      <c r="AE264" s="454">
        <f t="shared" si="803"/>
        <v>0.2667782304526749</v>
      </c>
      <c r="AF264" s="454">
        <f t="shared" si="803"/>
        <v>0.25554713073852298</v>
      </c>
      <c r="AG264" s="455">
        <f t="shared" ref="AG264:AG266" si="804">K264*$E264/1000</f>
        <v>1.7117815328826209</v>
      </c>
      <c r="AH264" s="456"/>
      <c r="AI264" s="432">
        <f t="shared" ref="AI264:AI266" si="805">R264+S264</f>
        <v>91.314472754653522</v>
      </c>
      <c r="AJ264" s="181"/>
      <c r="AK264" s="181"/>
      <c r="AL264" s="181"/>
      <c r="AM264" s="181"/>
    </row>
    <row r="265" spans="1:39" ht="12.75" customHeight="1">
      <c r="A265" s="418">
        <v>257</v>
      </c>
      <c r="B265" s="433">
        <v>9</v>
      </c>
      <c r="C265" s="458">
        <v>7</v>
      </c>
      <c r="D265" s="446">
        <f>測定日数!H11</f>
        <v>28</v>
      </c>
      <c r="E265" s="447">
        <f>mm!H11</f>
        <v>423</v>
      </c>
      <c r="F265" s="448">
        <f>pH!H11</f>
        <v>4.8499999999999996</v>
      </c>
      <c r="G265" s="448">
        <f>EC!H11</f>
        <v>1.08</v>
      </c>
      <c r="H265" s="449">
        <f>'SO4'!H11</f>
        <v>9</v>
      </c>
      <c r="I265" s="449">
        <f>'NO3'!H11</f>
        <v>15.3</v>
      </c>
      <c r="J265" s="449">
        <f>Cl!H11</f>
        <v>13.9</v>
      </c>
      <c r="K265" s="449">
        <f>H!H11</f>
        <v>14.125375446227558</v>
      </c>
      <c r="L265" s="449">
        <f>'NH4'!H11</f>
        <v>12.7</v>
      </c>
      <c r="M265" s="449">
        <f>Na!H11</f>
        <v>11</v>
      </c>
      <c r="N265" s="449">
        <f>K!H11</f>
        <v>0.4</v>
      </c>
      <c r="O265" s="449">
        <f>Mg!H11</f>
        <v>1.7</v>
      </c>
      <c r="P265" s="450">
        <f>Ca!H11</f>
        <v>1.6</v>
      </c>
      <c r="Q265" s="451">
        <f t="shared" si="794"/>
        <v>0.39212242986087903</v>
      </c>
      <c r="R265" s="447">
        <f t="shared" si="795"/>
        <v>47.2</v>
      </c>
      <c r="S265" s="452">
        <f t="shared" si="796"/>
        <v>44.825375446227561</v>
      </c>
      <c r="T265" s="452">
        <f t="shared" si="797"/>
        <v>47.592122429860879</v>
      </c>
      <c r="U265" s="452">
        <f t="shared" si="798"/>
        <v>-2.5804019187729224</v>
      </c>
      <c r="V265" s="452">
        <f t="shared" si="799"/>
        <v>-2.9937479884414508</v>
      </c>
      <c r="W265" s="446">
        <f t="shared" si="800"/>
        <v>-1.7874354634417813</v>
      </c>
      <c r="X265" s="453">
        <f t="shared" si="801"/>
        <v>423</v>
      </c>
      <c r="Y265" s="454">
        <f t="shared" ref="Y265:AA265" si="806">H265*$E265/1000</f>
        <v>3.8069999999999999</v>
      </c>
      <c r="Z265" s="454">
        <f t="shared" si="806"/>
        <v>6.4719000000000007</v>
      </c>
      <c r="AA265" s="454">
        <f t="shared" si="806"/>
        <v>5.8796999999999997</v>
      </c>
      <c r="AB265" s="454">
        <f t="shared" ref="AB265:AF265" si="807">L265*$E265/1000</f>
        <v>5.3720999999999997</v>
      </c>
      <c r="AC265" s="454">
        <f t="shared" si="807"/>
        <v>4.6529999999999996</v>
      </c>
      <c r="AD265" s="454">
        <f t="shared" si="807"/>
        <v>0.16920000000000002</v>
      </c>
      <c r="AE265" s="454">
        <f t="shared" si="807"/>
        <v>0.71910000000000007</v>
      </c>
      <c r="AF265" s="454">
        <f t="shared" si="807"/>
        <v>0.67680000000000007</v>
      </c>
      <c r="AG265" s="455">
        <f t="shared" si="804"/>
        <v>5.9750338137542567</v>
      </c>
      <c r="AH265" s="456"/>
      <c r="AI265" s="432">
        <f t="shared" si="805"/>
        <v>92.025375446227571</v>
      </c>
      <c r="AJ265" s="181"/>
      <c r="AK265" s="181"/>
      <c r="AL265" s="181"/>
      <c r="AM265" s="181"/>
    </row>
    <row r="266" spans="1:39" ht="12.75" customHeight="1">
      <c r="A266" s="418">
        <v>258</v>
      </c>
      <c r="B266" s="433">
        <v>9</v>
      </c>
      <c r="C266" s="458">
        <v>8</v>
      </c>
      <c r="D266" s="446">
        <f>測定日数!H12</f>
        <v>28</v>
      </c>
      <c r="E266" s="447">
        <f>mm!H12</f>
        <v>243.12101910828028</v>
      </c>
      <c r="F266" s="448">
        <f>pH!H12</f>
        <v>5.0945340990477268</v>
      </c>
      <c r="G266" s="448">
        <f>EC!H12</f>
        <v>0.99323500130992914</v>
      </c>
      <c r="H266" s="449">
        <f>'SO4'!H12</f>
        <v>7.4820566981049685</v>
      </c>
      <c r="I266" s="449">
        <f>'NO3'!H12</f>
        <v>8.6627735005535502</v>
      </c>
      <c r="J266" s="449">
        <f>Cl!H12</f>
        <v>26.945004772281081</v>
      </c>
      <c r="K266" s="449">
        <f>H!H12</f>
        <v>8.0438858873120029</v>
      </c>
      <c r="L266" s="449">
        <f>'NH4'!H12</f>
        <v>10.359478619043459</v>
      </c>
      <c r="M266" s="449">
        <f>Na!H12</f>
        <v>26.201309929263818</v>
      </c>
      <c r="N266" s="449">
        <f>K!H12</f>
        <v>1.9623370746163846</v>
      </c>
      <c r="O266" s="449">
        <f>Mg!H12</f>
        <v>2.2962427730178292</v>
      </c>
      <c r="P266" s="450">
        <f>Ca!H12</f>
        <v>1.9378958206706833</v>
      </c>
      <c r="Q266" s="451">
        <f t="shared" si="794"/>
        <v>0.68858218779665636</v>
      </c>
      <c r="R266" s="447">
        <f t="shared" si="795"/>
        <v>50.571891669044568</v>
      </c>
      <c r="S266" s="452">
        <f t="shared" si="796"/>
        <v>55.035288697612692</v>
      </c>
      <c r="T266" s="452">
        <f t="shared" si="797"/>
        <v>51.260473856841223</v>
      </c>
      <c r="U266" s="452">
        <f t="shared" si="798"/>
        <v>4.2264143527662315</v>
      </c>
      <c r="V266" s="452">
        <f t="shared" si="799"/>
        <v>3.5512373683171816</v>
      </c>
      <c r="W266" s="446">
        <f t="shared" si="800"/>
        <v>-2.8587073609685083</v>
      </c>
      <c r="X266" s="453">
        <f t="shared" si="801"/>
        <v>243.12101910828028</v>
      </c>
      <c r="Y266" s="454">
        <f t="shared" ref="Y266:AA266" si="808">H266*$E266/1000</f>
        <v>1.8190452494692144</v>
      </c>
      <c r="Z266" s="454">
        <f t="shared" si="808"/>
        <v>2.1061023217587835</v>
      </c>
      <c r="AA266" s="454">
        <f t="shared" si="808"/>
        <v>6.5508970201144523</v>
      </c>
      <c r="AB266" s="454">
        <f t="shared" ref="AB266:AF266" si="809">L266*$E266/1000</f>
        <v>2.5186069992922859</v>
      </c>
      <c r="AC266" s="454">
        <f t="shared" si="809"/>
        <v>6.3700891719745218</v>
      </c>
      <c r="AD266" s="454">
        <f t="shared" si="809"/>
        <v>0.47708538941469686</v>
      </c>
      <c r="AE266" s="454">
        <f t="shared" si="809"/>
        <v>0.55826488309611821</v>
      </c>
      <c r="AF266" s="454">
        <f t="shared" si="809"/>
        <v>0.47114320684713368</v>
      </c>
      <c r="AG266" s="455">
        <f t="shared" si="804"/>
        <v>1.9556377345140075</v>
      </c>
      <c r="AH266" s="456"/>
      <c r="AI266" s="432">
        <f t="shared" si="805"/>
        <v>105.60718036665726</v>
      </c>
      <c r="AJ266" s="181"/>
      <c r="AK266" s="181"/>
      <c r="AL266" s="181"/>
      <c r="AM266" s="181"/>
    </row>
    <row r="267" spans="1:39" ht="12.75" customHeight="1">
      <c r="A267" s="418">
        <v>259</v>
      </c>
      <c r="B267" s="433">
        <v>9</v>
      </c>
      <c r="C267" s="458">
        <v>9</v>
      </c>
      <c r="D267" s="446"/>
      <c r="E267" s="447"/>
      <c r="F267" s="448"/>
      <c r="G267" s="448"/>
      <c r="H267" s="449"/>
      <c r="I267" s="449"/>
      <c r="J267" s="449"/>
      <c r="K267" s="449"/>
      <c r="L267" s="449"/>
      <c r="M267" s="449"/>
      <c r="N267" s="449"/>
      <c r="O267" s="449"/>
      <c r="P267" s="450"/>
      <c r="Q267" s="451"/>
      <c r="R267" s="447"/>
      <c r="S267" s="452"/>
      <c r="T267" s="452"/>
      <c r="U267" s="452"/>
      <c r="V267" s="452"/>
      <c r="W267" s="446"/>
      <c r="X267" s="453"/>
      <c r="Y267" s="454"/>
      <c r="Z267" s="454"/>
      <c r="AA267" s="454"/>
      <c r="AB267" s="454"/>
      <c r="AC267" s="454"/>
      <c r="AD267" s="454"/>
      <c r="AE267" s="454"/>
      <c r="AF267" s="454"/>
      <c r="AG267" s="455"/>
      <c r="AH267" s="456"/>
      <c r="AI267" s="432"/>
      <c r="AJ267" s="181"/>
      <c r="AK267" s="181"/>
      <c r="AL267" s="181"/>
      <c r="AM267" s="181"/>
    </row>
    <row r="268" spans="1:39" ht="12.75" customHeight="1">
      <c r="A268" s="418">
        <v>260</v>
      </c>
      <c r="B268" s="433">
        <v>9</v>
      </c>
      <c r="C268" s="458">
        <v>10</v>
      </c>
      <c r="D268" s="446"/>
      <c r="E268" s="447"/>
      <c r="F268" s="448"/>
      <c r="G268" s="448"/>
      <c r="H268" s="449"/>
      <c r="I268" s="449"/>
      <c r="J268" s="449"/>
      <c r="K268" s="449"/>
      <c r="L268" s="449"/>
      <c r="M268" s="449"/>
      <c r="N268" s="449"/>
      <c r="O268" s="449"/>
      <c r="P268" s="450"/>
      <c r="Q268" s="451"/>
      <c r="R268" s="447"/>
      <c r="S268" s="452"/>
      <c r="T268" s="452"/>
      <c r="U268" s="452"/>
      <c r="V268" s="452"/>
      <c r="W268" s="446"/>
      <c r="X268" s="453"/>
      <c r="Y268" s="454"/>
      <c r="Z268" s="454"/>
      <c r="AA268" s="454"/>
      <c r="AB268" s="454"/>
      <c r="AC268" s="454"/>
      <c r="AD268" s="454"/>
      <c r="AE268" s="454"/>
      <c r="AF268" s="454"/>
      <c r="AG268" s="455"/>
      <c r="AH268" s="456"/>
      <c r="AI268" s="432"/>
      <c r="AJ268" s="181"/>
      <c r="AK268" s="181"/>
      <c r="AL268" s="181"/>
      <c r="AM268" s="181"/>
    </row>
    <row r="269" spans="1:39" ht="12.75" customHeight="1">
      <c r="A269" s="418">
        <v>261</v>
      </c>
      <c r="B269" s="433">
        <v>9</v>
      </c>
      <c r="C269" s="458">
        <v>11</v>
      </c>
      <c r="D269" s="446">
        <f>測定日数!H15</f>
        <v>28</v>
      </c>
      <c r="E269" s="447">
        <f>mm!H15</f>
        <v>98.8</v>
      </c>
      <c r="F269" s="448">
        <f>pH!H15</f>
        <v>5.48</v>
      </c>
      <c r="G269" s="448">
        <f>EC!H15</f>
        <v>0.84700000000000009</v>
      </c>
      <c r="H269" s="449">
        <f>'SO4'!H15</f>
        <v>10.181136789506558</v>
      </c>
      <c r="I269" s="449">
        <f>'NO3'!H15</f>
        <v>13.788098693759071</v>
      </c>
      <c r="J269" s="449">
        <f>Cl!H15</f>
        <v>20.93088857545839</v>
      </c>
      <c r="K269" s="449">
        <f>H!H15</f>
        <v>3.3113112148259076</v>
      </c>
      <c r="L269" s="449">
        <f>'NH4'!H15</f>
        <v>16.4079822616408</v>
      </c>
      <c r="M269" s="449">
        <f>Na!H15</f>
        <v>22.270552414093086</v>
      </c>
      <c r="N269" s="449">
        <f>K!H15</f>
        <v>2.0716112531969308</v>
      </c>
      <c r="O269" s="449">
        <f>Mg!H15</f>
        <v>2.4671052631578947</v>
      </c>
      <c r="P269" s="450">
        <f>Ca!H15</f>
        <v>5.788423153692615</v>
      </c>
      <c r="Q269" s="451">
        <f>1.24*10^(F269-5.35)</f>
        <v>1.6727139744136534</v>
      </c>
      <c r="R269" s="447">
        <f>SUM(H269:J269)+H269</f>
        <v>55.081260848230578</v>
      </c>
      <c r="S269" s="452">
        <f>SUM(K269:P269)+O269+P269</f>
        <v>60.572513977457746</v>
      </c>
      <c r="T269" s="452">
        <f>SUM(H269:J269,Q269)+H269</f>
        <v>56.753974822644231</v>
      </c>
      <c r="U269" s="452">
        <f>(S269-R269)/(R269+S269)*100</f>
        <v>4.7480102897665937</v>
      </c>
      <c r="V269" s="452">
        <f>(S269-T269)/(S269+T269)*100</f>
        <v>3.2546266353538025</v>
      </c>
      <c r="W269" s="446">
        <f>100*((349.7*10^(2-F269)+(80*2*H269+71.5*I269+76.3*J269+73.5*L269+50.1*M269+73.5*N269+59.8*2*P269+53.3*2*O269)/10000)-G269)/((349.7*10^(2-F269)+(80*2*H269+71.5*I269+76.3*J269+73.5*L269+50.1*M269+73.5*N269+59.8*2*P269+53.3*2*O269)/10000)+G269)</f>
        <v>1.9058120020525839</v>
      </c>
      <c r="X269" s="453">
        <f>E269</f>
        <v>98.8</v>
      </c>
      <c r="Y269" s="454">
        <f t="shared" ref="Y269:AA269" si="810">H269*$E269/1000</f>
        <v>1.005896314803248</v>
      </c>
      <c r="Z269" s="454">
        <f t="shared" si="810"/>
        <v>1.3622641509433961</v>
      </c>
      <c r="AA269" s="454">
        <f t="shared" si="810"/>
        <v>2.0679717912552888</v>
      </c>
      <c r="AB269" s="454">
        <f t="shared" ref="AB269:AF269" si="811">L269*$E269/1000</f>
        <v>1.6211086474501111</v>
      </c>
      <c r="AC269" s="454">
        <f t="shared" si="811"/>
        <v>2.2003305785123968</v>
      </c>
      <c r="AD269" s="454">
        <f t="shared" si="811"/>
        <v>0.20467519181585675</v>
      </c>
      <c r="AE269" s="454">
        <f t="shared" si="811"/>
        <v>0.24374999999999999</v>
      </c>
      <c r="AF269" s="454">
        <f t="shared" si="811"/>
        <v>0.57189620758483029</v>
      </c>
      <c r="AG269" s="455">
        <f>K269*$E269/1000</f>
        <v>0.32715754802479968</v>
      </c>
      <c r="AH269" s="456"/>
      <c r="AI269" s="432">
        <f>R269+S269</f>
        <v>115.65377482568832</v>
      </c>
      <c r="AJ269" s="181"/>
      <c r="AK269" s="181"/>
      <c r="AL269" s="181"/>
      <c r="AM269" s="181"/>
    </row>
    <row r="270" spans="1:39" ht="12.75" customHeight="1">
      <c r="A270" s="418">
        <v>262</v>
      </c>
      <c r="B270" s="433">
        <v>9</v>
      </c>
      <c r="C270" s="458">
        <v>12</v>
      </c>
      <c r="D270" s="446"/>
      <c r="E270" s="447"/>
      <c r="F270" s="448"/>
      <c r="G270" s="448"/>
      <c r="H270" s="449"/>
      <c r="I270" s="449"/>
      <c r="J270" s="449"/>
      <c r="K270" s="449"/>
      <c r="L270" s="449"/>
      <c r="M270" s="449"/>
      <c r="N270" s="449"/>
      <c r="O270" s="449"/>
      <c r="P270" s="450"/>
      <c r="Q270" s="451"/>
      <c r="R270" s="447"/>
      <c r="S270" s="452"/>
      <c r="T270" s="452"/>
      <c r="U270" s="452"/>
      <c r="V270" s="452"/>
      <c r="W270" s="446"/>
      <c r="X270" s="453"/>
      <c r="Y270" s="454"/>
      <c r="Z270" s="454"/>
      <c r="AA270" s="454"/>
      <c r="AB270" s="454"/>
      <c r="AC270" s="454"/>
      <c r="AD270" s="454"/>
      <c r="AE270" s="454"/>
      <c r="AF270" s="454"/>
      <c r="AG270" s="455"/>
      <c r="AH270" s="456"/>
      <c r="AI270" s="432"/>
      <c r="AJ270" s="181"/>
      <c r="AK270" s="181"/>
      <c r="AL270" s="181"/>
      <c r="AM270" s="181"/>
    </row>
    <row r="271" spans="1:39" ht="12.75" customHeight="1">
      <c r="A271" s="418">
        <v>263</v>
      </c>
      <c r="B271" s="433">
        <v>9</v>
      </c>
      <c r="C271" s="458">
        <v>13</v>
      </c>
      <c r="D271" s="446">
        <f>測定日数!H17</f>
        <v>28</v>
      </c>
      <c r="E271" s="447">
        <f>mm!H17</f>
        <v>143.82</v>
      </c>
      <c r="F271" s="448">
        <f>pH!H17</f>
        <v>4.6667307181226967</v>
      </c>
      <c r="G271" s="448">
        <f>EC!H17</f>
        <v>1.465891948268669</v>
      </c>
      <c r="H271" s="449">
        <f>'SO4'!H17</f>
        <v>10.068546331061976</v>
      </c>
      <c r="I271" s="449">
        <f>'NO3'!H17</f>
        <v>25.647393022640312</v>
      </c>
      <c r="J271" s="449">
        <f>Cl!H17</f>
        <v>12.260728884501559</v>
      </c>
      <c r="K271" s="449">
        <f>H!H17</f>
        <v>21.541169689714764</v>
      </c>
      <c r="L271" s="449">
        <f>'NH4'!H17</f>
        <v>22.085052303033113</v>
      </c>
      <c r="M271" s="449">
        <f>Na!H17</f>
        <v>6.5673879789350238</v>
      </c>
      <c r="N271" s="449">
        <f>K!H17</f>
        <v>0.32133801807530799</v>
      </c>
      <c r="O271" s="449">
        <f>Mg!H17</f>
        <v>1.246948029298919</v>
      </c>
      <c r="P271" s="450">
        <f>Ca!H17</f>
        <v>5.4003094145459611</v>
      </c>
      <c r="Q271" s="451">
        <f t="shared" ref="Q271:Q282" si="812">1.24*10^(F271-5.35)</f>
        <v>0.25712979482802129</v>
      </c>
      <c r="R271" s="447">
        <f t="shared" ref="R271:R282" si="813">SUM(H271:J271)+H271</f>
        <v>58.045214569265823</v>
      </c>
      <c r="S271" s="452">
        <f t="shared" ref="S271:S282" si="814">SUM(K271:P271)+O271+P271</f>
        <v>63.809462877447963</v>
      </c>
      <c r="T271" s="452">
        <f t="shared" ref="T271:T282" si="815">SUM(H271:J271,Q271)+H271</f>
        <v>58.302344364093848</v>
      </c>
      <c r="U271" s="452">
        <f t="shared" ref="U271:U282" si="816">(S271-R271)/(R271+S271)*100</f>
        <v>4.7304284324274759</v>
      </c>
      <c r="V271" s="452">
        <f t="shared" ref="V271:V282" si="817">(S271-T271)/(S271+T271)*100</f>
        <v>4.5098984592544964</v>
      </c>
      <c r="W271" s="446">
        <f t="shared" ref="W271:W282" si="818">100*((349.7*10^(2-F271)+(80*2*H271+71.5*I271+76.3*J271+73.5*L271+50.1*M271+73.5*N271+59.8*2*P271+53.3*2*O271)/10000)-G271)/((349.7*10^(2-F271)+(80*2*H271+71.5*I271+76.3*J271+73.5*L271+50.1*M271+73.5*N271+59.8*2*P271+53.3*2*O271)/10000)+G271)</f>
        <v>3.060229502231359E-2</v>
      </c>
      <c r="X271" s="453">
        <f t="shared" ref="X271:X282" si="819">E271</f>
        <v>143.82</v>
      </c>
      <c r="Y271" s="454">
        <f t="shared" ref="Y271:AA271" si="820">H271*$E271/1000</f>
        <v>1.4480583333333332</v>
      </c>
      <c r="Z271" s="454">
        <f t="shared" si="820"/>
        <v>3.6886080645161297</v>
      </c>
      <c r="AA271" s="454">
        <f t="shared" si="820"/>
        <v>1.7633380281690141</v>
      </c>
      <c r="AB271" s="454">
        <f t="shared" ref="AB271:AF271" si="821">L271*$E271/1000</f>
        <v>3.1762722222222219</v>
      </c>
      <c r="AC271" s="454">
        <f t="shared" si="821"/>
        <v>0.94452173913043513</v>
      </c>
      <c r="AD271" s="454">
        <f t="shared" si="821"/>
        <v>4.621483375959079E-2</v>
      </c>
      <c r="AE271" s="454">
        <f t="shared" si="821"/>
        <v>0.17933606557377052</v>
      </c>
      <c r="AF271" s="454">
        <f t="shared" si="821"/>
        <v>0.7766725000000001</v>
      </c>
      <c r="AG271" s="455">
        <f t="shared" ref="AG271:AG282" si="822">K271*$E271/1000</f>
        <v>3.0980510247747772</v>
      </c>
      <c r="AH271" s="456"/>
      <c r="AI271" s="432">
        <f t="shared" ref="AI271:AI282" si="823">R271+S271</f>
        <v>121.85467744671379</v>
      </c>
      <c r="AJ271" s="181"/>
      <c r="AK271" s="181"/>
      <c r="AL271" s="181"/>
      <c r="AM271" s="181"/>
    </row>
    <row r="272" spans="1:39" ht="12.75" customHeight="1">
      <c r="A272" s="418">
        <v>264</v>
      </c>
      <c r="B272" s="433">
        <v>9</v>
      </c>
      <c r="C272" s="458">
        <v>15</v>
      </c>
      <c r="D272" s="446">
        <f>測定日数!H19</f>
        <v>30</v>
      </c>
      <c r="E272" s="447">
        <f>mm!H19</f>
        <v>68.789808917197448</v>
      </c>
      <c r="F272" s="448">
        <f>pH!H19</f>
        <v>4.82</v>
      </c>
      <c r="G272" s="448">
        <f>EC!H19</f>
        <v>1.9850000000000001</v>
      </c>
      <c r="H272" s="449">
        <f>'SO4'!H19</f>
        <v>35.811846225597975</v>
      </c>
      <c r="I272" s="449">
        <f>'NO3'!H19</f>
        <v>28.707408608029365</v>
      </c>
      <c r="J272" s="449">
        <f>Cl!H19</f>
        <v>44.001918032324483</v>
      </c>
      <c r="K272" s="449">
        <f>H!H19</f>
        <v>15.135612484362072</v>
      </c>
      <c r="L272" s="449">
        <f>'NH4'!H19</f>
        <v>23.283584075358981</v>
      </c>
      <c r="M272" s="449">
        <f>Na!H19</f>
        <v>18.268995296603663</v>
      </c>
      <c r="N272" s="449">
        <f>K!H19</f>
        <v>0</v>
      </c>
      <c r="O272" s="449">
        <f>Mg!H19</f>
        <v>8.6401974902283474</v>
      </c>
      <c r="P272" s="450">
        <f>Ca!H19</f>
        <v>19.960079840319363</v>
      </c>
      <c r="Q272" s="451">
        <f t="shared" si="812"/>
        <v>0.36594994410663234</v>
      </c>
      <c r="R272" s="447">
        <f t="shared" si="813"/>
        <v>144.3330190915498</v>
      </c>
      <c r="S272" s="452">
        <f t="shared" si="814"/>
        <v>113.88874651742015</v>
      </c>
      <c r="T272" s="452">
        <f t="shared" si="815"/>
        <v>144.69896903565643</v>
      </c>
      <c r="U272" s="452">
        <f t="shared" si="816"/>
        <v>-11.789971500788198</v>
      </c>
      <c r="V272" s="452">
        <f t="shared" si="817"/>
        <v>-11.914805176393738</v>
      </c>
      <c r="W272" s="446">
        <f t="shared" si="818"/>
        <v>5.9634695038566257</v>
      </c>
      <c r="X272" s="453">
        <f t="shared" si="819"/>
        <v>68.789808917197448</v>
      </c>
      <c r="Y272" s="454">
        <f t="shared" ref="Y272:AA272" si="824">H272*$E272/1000</f>
        <v>2.4634900588309434</v>
      </c>
      <c r="Z272" s="454">
        <f t="shared" si="824"/>
        <v>1.9747771526542492</v>
      </c>
      <c r="AA272" s="454">
        <f t="shared" si="824"/>
        <v>3.0268835334337858</v>
      </c>
      <c r="AB272" s="454">
        <f t="shared" ref="AB272:AF272" si="825">L272*$E272/1000</f>
        <v>1.6016732994514458</v>
      </c>
      <c r="AC272" s="454">
        <f t="shared" si="825"/>
        <v>1.256720695562545</v>
      </c>
      <c r="AD272" s="454">
        <f t="shared" si="825"/>
        <v>0</v>
      </c>
      <c r="AE272" s="454">
        <f t="shared" si="825"/>
        <v>0.59435753435965699</v>
      </c>
      <c r="AF272" s="454">
        <f t="shared" si="825"/>
        <v>1.3730500781875739</v>
      </c>
      <c r="AG272" s="455">
        <f t="shared" si="822"/>
        <v>1.0411758906440149</v>
      </c>
      <c r="AH272" s="456"/>
      <c r="AI272" s="432">
        <f t="shared" si="823"/>
        <v>258.22176560896992</v>
      </c>
      <c r="AJ272" s="181"/>
      <c r="AK272" s="181"/>
      <c r="AL272" s="181"/>
      <c r="AM272" s="181"/>
    </row>
    <row r="273" spans="1:39" ht="12.75" customHeight="1">
      <c r="A273" s="418">
        <v>265</v>
      </c>
      <c r="B273" s="433">
        <v>9</v>
      </c>
      <c r="C273" s="458">
        <v>16</v>
      </c>
      <c r="D273" s="446">
        <f>測定日数!H20</f>
        <v>28</v>
      </c>
      <c r="E273" s="447">
        <f>mm!H20</f>
        <v>129.93630573248407</v>
      </c>
      <c r="F273" s="448">
        <f>pH!H20</f>
        <v>5.23</v>
      </c>
      <c r="G273" s="448">
        <f>EC!H20</f>
        <v>1.081</v>
      </c>
      <c r="H273" s="449">
        <f>'SO4'!H20</f>
        <v>15.511526417482845</v>
      </c>
      <c r="I273" s="449">
        <f>'NO3'!H20</f>
        <v>16.934145527208333</v>
      </c>
      <c r="J273" s="449">
        <f>Cl!H20</f>
        <v>35.540010718415928</v>
      </c>
      <c r="K273" s="449">
        <f>H!H20</f>
        <v>5.8884365535558842</v>
      </c>
      <c r="L273" s="449">
        <f>'NH4'!H20</f>
        <v>0</v>
      </c>
      <c r="M273" s="449">
        <f>Na!H20</f>
        <v>13.919234511698029</v>
      </c>
      <c r="N273" s="449">
        <f>K!H20</f>
        <v>7.9287334743454316</v>
      </c>
      <c r="O273" s="449">
        <f>Mg!H20</f>
        <v>5.3486936844270723</v>
      </c>
      <c r="P273" s="450">
        <f>Ca!H20</f>
        <v>0</v>
      </c>
      <c r="Q273" s="451">
        <f t="shared" si="812"/>
        <v>0.94063619303618951</v>
      </c>
      <c r="R273" s="447">
        <f t="shared" si="813"/>
        <v>83.49720908058994</v>
      </c>
      <c r="S273" s="452">
        <f t="shared" si="814"/>
        <v>38.433791908453486</v>
      </c>
      <c r="T273" s="452">
        <f t="shared" si="815"/>
        <v>84.437845273626124</v>
      </c>
      <c r="U273" s="452">
        <f t="shared" si="816"/>
        <v>-36.958129439276725</v>
      </c>
      <c r="V273" s="452">
        <f t="shared" si="817"/>
        <v>-37.440742566977178</v>
      </c>
      <c r="W273" s="446">
        <f t="shared" si="818"/>
        <v>-2.3489557864960315</v>
      </c>
      <c r="X273" s="453">
        <f t="shared" si="819"/>
        <v>129.93630573248407</v>
      </c>
      <c r="Y273" s="454">
        <f t="shared" ref="Y273:AA273" si="826">H273*$E273/1000</f>
        <v>2.0155104389595544</v>
      </c>
      <c r="Z273" s="454">
        <f t="shared" si="826"/>
        <v>2.2003603105417198</v>
      </c>
      <c r="AA273" s="454">
        <f t="shared" si="826"/>
        <v>4.6179376984438534</v>
      </c>
      <c r="AB273" s="454">
        <f t="shared" ref="AB273:AF273" si="827">L273*$E273/1000</f>
        <v>0</v>
      </c>
      <c r="AC273" s="454">
        <f t="shared" si="827"/>
        <v>1.8086139110741388</v>
      </c>
      <c r="AD273" s="454">
        <f t="shared" si="827"/>
        <v>1.0302303367939287</v>
      </c>
      <c r="AE273" s="454">
        <f t="shared" si="827"/>
        <v>0.69498949784912267</v>
      </c>
      <c r="AF273" s="454">
        <f t="shared" si="827"/>
        <v>0</v>
      </c>
      <c r="AG273" s="455">
        <f t="shared" si="822"/>
        <v>0.76512169230917215</v>
      </c>
      <c r="AH273" s="456"/>
      <c r="AI273" s="432">
        <f t="shared" si="823"/>
        <v>121.93100098904343</v>
      </c>
      <c r="AJ273" s="181"/>
      <c r="AK273" s="181"/>
      <c r="AL273" s="181"/>
      <c r="AM273" s="181"/>
    </row>
    <row r="274" spans="1:39" ht="12.75" customHeight="1">
      <c r="A274" s="418">
        <v>266</v>
      </c>
      <c r="B274" s="433">
        <v>9</v>
      </c>
      <c r="C274" s="458">
        <v>17</v>
      </c>
      <c r="D274" s="446">
        <f>測定日数!H21</f>
        <v>28</v>
      </c>
      <c r="E274" s="447">
        <f>mm!H21</f>
        <v>34.5</v>
      </c>
      <c r="F274" s="448">
        <f>pH!H21</f>
        <v>5.2960000000000003</v>
      </c>
      <c r="G274" s="448">
        <f>EC!H21</f>
        <v>1.6180000000000001</v>
      </c>
      <c r="H274" s="449">
        <f>'SO4'!H21</f>
        <v>11.536332698826039</v>
      </c>
      <c r="I274" s="449">
        <f>'NO3'!H21</f>
        <v>16.73097927512153</v>
      </c>
      <c r="J274" s="449">
        <f>Cl!H21</f>
        <v>64.087362466383212</v>
      </c>
      <c r="K274" s="449">
        <f>H!H21</f>
        <v>5.058246620031138</v>
      </c>
      <c r="L274" s="449">
        <f>'NH4'!H21</f>
        <v>31.734168621851673</v>
      </c>
      <c r="M274" s="449">
        <f>Na!H21</f>
        <v>53.545689819034124</v>
      </c>
      <c r="N274" s="449">
        <f>K!H21</f>
        <v>3.8094275995208182</v>
      </c>
      <c r="O274" s="449">
        <f>Mg!H21</f>
        <v>6.9158270293816866</v>
      </c>
      <c r="P274" s="450">
        <f>Ca!H21</f>
        <v>4.9087990482825621</v>
      </c>
      <c r="Q274" s="451">
        <f t="shared" si="812"/>
        <v>1.0950190765190193</v>
      </c>
      <c r="R274" s="447">
        <f t="shared" si="813"/>
        <v>103.89100713915683</v>
      </c>
      <c r="S274" s="452">
        <f t="shared" si="814"/>
        <v>117.79678481576624</v>
      </c>
      <c r="T274" s="452">
        <f t="shared" si="815"/>
        <v>104.98602621567585</v>
      </c>
      <c r="U274" s="452">
        <f t="shared" si="816"/>
        <v>6.2726853625917984</v>
      </c>
      <c r="V274" s="452">
        <f t="shared" si="817"/>
        <v>5.750335288785978</v>
      </c>
      <c r="W274" s="446">
        <f t="shared" si="818"/>
        <v>0.43146087644031722</v>
      </c>
      <c r="X274" s="453">
        <f t="shared" si="819"/>
        <v>34.5</v>
      </c>
      <c r="Y274" s="454">
        <f t="shared" ref="Y274:AA274" si="828">H274*$E274/1000</f>
        <v>0.39800347810949838</v>
      </c>
      <c r="Z274" s="454">
        <f t="shared" si="828"/>
        <v>0.57721878499169277</v>
      </c>
      <c r="AA274" s="454">
        <f t="shared" si="828"/>
        <v>2.2110140050902212</v>
      </c>
      <c r="AB274" s="454">
        <f t="shared" ref="AB274:AF274" si="829">L274*$E274/1000</f>
        <v>1.0948288174538827</v>
      </c>
      <c r="AC274" s="454">
        <f t="shared" si="829"/>
        <v>1.8473262987566772</v>
      </c>
      <c r="AD274" s="454">
        <f t="shared" si="829"/>
        <v>0.13142525218346821</v>
      </c>
      <c r="AE274" s="454">
        <f t="shared" si="829"/>
        <v>0.23859603251366818</v>
      </c>
      <c r="AF274" s="454">
        <f t="shared" si="829"/>
        <v>0.1693535671657484</v>
      </c>
      <c r="AG274" s="455">
        <f t="shared" si="822"/>
        <v>0.17450950839107426</v>
      </c>
      <c r="AH274" s="456"/>
      <c r="AI274" s="432">
        <f t="shared" si="823"/>
        <v>221.68779195492306</v>
      </c>
      <c r="AJ274" s="181"/>
      <c r="AK274" s="181"/>
      <c r="AL274" s="181"/>
      <c r="AM274" s="181"/>
    </row>
    <row r="275" spans="1:39" ht="12.75" customHeight="1">
      <c r="A275" s="418">
        <v>267</v>
      </c>
      <c r="B275" s="433">
        <v>9</v>
      </c>
      <c r="C275" s="458">
        <v>18</v>
      </c>
      <c r="D275" s="446">
        <f>測定日数!H22</f>
        <v>28</v>
      </c>
      <c r="E275" s="447">
        <f>mm!H22</f>
        <v>87.579617834394909</v>
      </c>
      <c r="F275" s="448">
        <f>pH!H22</f>
        <v>4.68</v>
      </c>
      <c r="G275" s="448">
        <f>EC!H22</f>
        <v>3.52</v>
      </c>
      <c r="H275" s="449">
        <f>'SO4'!H22</f>
        <v>124.6</v>
      </c>
      <c r="I275" s="449">
        <f>'NO3'!H22</f>
        <v>46.8</v>
      </c>
      <c r="J275" s="449">
        <f>Cl!H22</f>
        <v>46.8</v>
      </c>
      <c r="K275" s="449">
        <f>H!H22</f>
        <v>20.892961308540418</v>
      </c>
      <c r="L275" s="449">
        <f>'NH4'!H22</f>
        <v>65.3</v>
      </c>
      <c r="M275" s="449">
        <f>Na!H22</f>
        <v>40.1</v>
      </c>
      <c r="N275" s="449">
        <f>K!H22</f>
        <v>1.1100000000000001</v>
      </c>
      <c r="O275" s="449">
        <f>Mg!H22</f>
        <v>16</v>
      </c>
      <c r="P275" s="450">
        <f>Ca!H22</f>
        <v>101</v>
      </c>
      <c r="Q275" s="451">
        <f t="shared" si="812"/>
        <v>0.26510729909827679</v>
      </c>
      <c r="R275" s="447">
        <f t="shared" si="813"/>
        <v>342.79999999999995</v>
      </c>
      <c r="S275" s="452">
        <f t="shared" si="814"/>
        <v>361.4029613085404</v>
      </c>
      <c r="T275" s="452">
        <f t="shared" si="815"/>
        <v>343.06510729909826</v>
      </c>
      <c r="U275" s="452">
        <f t="shared" si="816"/>
        <v>2.6417044986537226</v>
      </c>
      <c r="V275" s="452">
        <f t="shared" si="817"/>
        <v>2.6030780991516611</v>
      </c>
      <c r="W275" s="446">
        <f t="shared" si="818"/>
        <v>21.807884843383146</v>
      </c>
      <c r="X275" s="453">
        <f t="shared" si="819"/>
        <v>87.579617834394909</v>
      </c>
      <c r="Y275" s="454">
        <f t="shared" ref="Y275:AA275" si="830">H275*$E275/1000</f>
        <v>10.912420382165605</v>
      </c>
      <c r="Z275" s="454">
        <f t="shared" si="830"/>
        <v>4.098726114649681</v>
      </c>
      <c r="AA275" s="454">
        <f t="shared" si="830"/>
        <v>4.098726114649681</v>
      </c>
      <c r="AB275" s="454">
        <f t="shared" ref="AB275:AF275" si="831">L275*$E275/1000</f>
        <v>5.7189490445859876</v>
      </c>
      <c r="AC275" s="454">
        <f t="shared" si="831"/>
        <v>3.511942675159236</v>
      </c>
      <c r="AD275" s="454">
        <f t="shared" si="831"/>
        <v>9.721337579617835E-2</v>
      </c>
      <c r="AE275" s="454">
        <f t="shared" si="831"/>
        <v>1.4012738853503186</v>
      </c>
      <c r="AF275" s="454">
        <f t="shared" si="831"/>
        <v>8.845541401273886</v>
      </c>
      <c r="AG275" s="455">
        <f t="shared" si="822"/>
        <v>1.8297975668307693</v>
      </c>
      <c r="AH275" s="456"/>
      <c r="AI275" s="432">
        <f t="shared" si="823"/>
        <v>704.20296130854035</v>
      </c>
      <c r="AJ275" s="181"/>
      <c r="AK275" s="181"/>
      <c r="AL275" s="181"/>
      <c r="AM275" s="181"/>
    </row>
    <row r="276" spans="1:39" ht="12.75" customHeight="1">
      <c r="A276" s="418">
        <v>268</v>
      </c>
      <c r="B276" s="433">
        <v>9</v>
      </c>
      <c r="C276" s="458">
        <v>19</v>
      </c>
      <c r="D276" s="446">
        <f>測定日数!H23</f>
        <v>28</v>
      </c>
      <c r="E276" s="447">
        <f>mm!H23</f>
        <v>98.392388451443566</v>
      </c>
      <c r="F276" s="448">
        <f>pH!H23</f>
        <v>4.88</v>
      </c>
      <c r="G276" s="448">
        <f>EC!H23</f>
        <v>1.47</v>
      </c>
      <c r="H276" s="449">
        <f>'SO4'!H23</f>
        <v>8.9</v>
      </c>
      <c r="I276" s="449">
        <f>'NO3'!H23</f>
        <v>15.4</v>
      </c>
      <c r="J276" s="449">
        <f>Cl!H23</f>
        <v>39.799999999999997</v>
      </c>
      <c r="K276" s="449">
        <f>H!H23</f>
        <v>13.182567385564075</v>
      </c>
      <c r="L276" s="449">
        <f>'NH4'!H23</f>
        <v>17.899999999999999</v>
      </c>
      <c r="M276" s="449">
        <f>Na!H23</f>
        <v>31.7</v>
      </c>
      <c r="N276" s="449">
        <f>K!H23</f>
        <v>1</v>
      </c>
      <c r="O276" s="449">
        <f>Mg!H23</f>
        <v>4.2</v>
      </c>
      <c r="P276" s="450">
        <f>Ca!H23</f>
        <v>4.0999999999999996</v>
      </c>
      <c r="Q276" s="451">
        <f t="shared" si="812"/>
        <v>0.42016675361261135</v>
      </c>
      <c r="R276" s="447">
        <f t="shared" si="813"/>
        <v>73</v>
      </c>
      <c r="S276" s="452">
        <f t="shared" si="814"/>
        <v>80.382567385564073</v>
      </c>
      <c r="T276" s="452">
        <f t="shared" si="815"/>
        <v>73.420166753612605</v>
      </c>
      <c r="U276" s="452">
        <f t="shared" si="816"/>
        <v>4.8131723907099619</v>
      </c>
      <c r="V276" s="452">
        <f t="shared" si="817"/>
        <v>4.5268380116384437</v>
      </c>
      <c r="W276" s="446">
        <f t="shared" si="818"/>
        <v>-2.1287812979977447</v>
      </c>
      <c r="X276" s="453">
        <f t="shared" si="819"/>
        <v>98.392388451443566</v>
      </c>
      <c r="Y276" s="454">
        <f t="shared" ref="Y276:AA276" si="832">H276*$E276/1000</f>
        <v>0.87569225721784782</v>
      </c>
      <c r="Z276" s="454">
        <f t="shared" si="832"/>
        <v>1.515242782152231</v>
      </c>
      <c r="AA276" s="454">
        <f t="shared" si="832"/>
        <v>3.9160170603674538</v>
      </c>
      <c r="AB276" s="454">
        <f t="shared" ref="AB276:AF276" si="833">L276*$E276/1000</f>
        <v>1.7612237532808397</v>
      </c>
      <c r="AC276" s="454">
        <f t="shared" si="833"/>
        <v>3.1190387139107609</v>
      </c>
      <c r="AD276" s="454">
        <f t="shared" si="833"/>
        <v>9.839238845144356E-2</v>
      </c>
      <c r="AE276" s="454">
        <f t="shared" si="833"/>
        <v>0.41324803149606298</v>
      </c>
      <c r="AF276" s="454">
        <f t="shared" si="833"/>
        <v>0.40340879265091861</v>
      </c>
      <c r="AG276" s="455">
        <f t="shared" si="822"/>
        <v>1.2970642909877512</v>
      </c>
      <c r="AH276" s="456"/>
      <c r="AI276" s="432">
        <f t="shared" si="823"/>
        <v>153.38256738556407</v>
      </c>
      <c r="AJ276" s="181"/>
      <c r="AK276" s="181"/>
      <c r="AL276" s="181"/>
      <c r="AM276" s="181"/>
    </row>
    <row r="277" spans="1:39" ht="12.75" customHeight="1">
      <c r="A277" s="418">
        <v>269</v>
      </c>
      <c r="B277" s="433">
        <v>9</v>
      </c>
      <c r="C277" s="458">
        <v>20</v>
      </c>
      <c r="D277" s="446">
        <f>測定日数!H24</f>
        <v>28</v>
      </c>
      <c r="E277" s="447">
        <f>mm!H24</f>
        <v>105.73248407643312</v>
      </c>
      <c r="F277" s="448">
        <f>pH!H24</f>
        <v>4.5</v>
      </c>
      <c r="G277" s="448">
        <f>EC!H24</f>
        <v>2.89</v>
      </c>
      <c r="H277" s="449">
        <f>'SO4'!H24</f>
        <v>24.7</v>
      </c>
      <c r="I277" s="449">
        <f>'NO3'!H24</f>
        <v>40.4</v>
      </c>
      <c r="J277" s="449">
        <f>Cl!H24</f>
        <v>48.3</v>
      </c>
      <c r="K277" s="449">
        <f>H!H24</f>
        <v>31.622776601683803</v>
      </c>
      <c r="L277" s="449">
        <f>'NH4'!H24</f>
        <v>54.6</v>
      </c>
      <c r="M277" s="449">
        <f>Na!H24</f>
        <v>25.1</v>
      </c>
      <c r="N277" s="449">
        <f>K!H24</f>
        <v>1</v>
      </c>
      <c r="O277" s="449">
        <f>Mg!H24</f>
        <v>3.9</v>
      </c>
      <c r="P277" s="450">
        <f>Ca!H24</f>
        <v>8.1</v>
      </c>
      <c r="Q277" s="451">
        <f t="shared" si="812"/>
        <v>0.17515465553322163</v>
      </c>
      <c r="R277" s="447">
        <f t="shared" si="813"/>
        <v>138.1</v>
      </c>
      <c r="S277" s="452">
        <f t="shared" si="814"/>
        <v>136.32277660168381</v>
      </c>
      <c r="T277" s="452">
        <f t="shared" si="815"/>
        <v>138.27515465553321</v>
      </c>
      <c r="U277" s="452">
        <f t="shared" si="816"/>
        <v>-0.64762240959895467</v>
      </c>
      <c r="V277" s="452">
        <f t="shared" si="817"/>
        <v>-0.71099517935573953</v>
      </c>
      <c r="W277" s="446">
        <f t="shared" si="818"/>
        <v>-1.0260171228977661</v>
      </c>
      <c r="X277" s="453">
        <f t="shared" si="819"/>
        <v>105.73248407643312</v>
      </c>
      <c r="Y277" s="454">
        <f t="shared" ref="Y277:AA277" si="834">H277*$E277/1000</f>
        <v>2.6115923566878982</v>
      </c>
      <c r="Z277" s="454">
        <f t="shared" si="834"/>
        <v>4.2715923566878979</v>
      </c>
      <c r="AA277" s="454">
        <f t="shared" si="834"/>
        <v>5.1068789808917199</v>
      </c>
      <c r="AB277" s="454">
        <f t="shared" ref="AB277:AF277" si="835">L277*$E277/1000</f>
        <v>5.7729936305732492</v>
      </c>
      <c r="AC277" s="454">
        <f t="shared" si="835"/>
        <v>2.6538853503184714</v>
      </c>
      <c r="AD277" s="454">
        <f t="shared" si="835"/>
        <v>0.10573248407643313</v>
      </c>
      <c r="AE277" s="454">
        <f t="shared" si="835"/>
        <v>0.41235668789808916</v>
      </c>
      <c r="AF277" s="454">
        <f t="shared" si="835"/>
        <v>0.85643312101910829</v>
      </c>
      <c r="AG277" s="455">
        <f t="shared" si="822"/>
        <v>3.3435547234901346</v>
      </c>
      <c r="AH277" s="456"/>
      <c r="AI277" s="432">
        <f t="shared" si="823"/>
        <v>274.42277660168384</v>
      </c>
      <c r="AJ277" s="181"/>
      <c r="AK277" s="181"/>
      <c r="AL277" s="181"/>
      <c r="AM277" s="181"/>
    </row>
    <row r="278" spans="1:39" ht="12.75" customHeight="1">
      <c r="A278" s="418">
        <v>270</v>
      </c>
      <c r="B278" s="433">
        <v>9</v>
      </c>
      <c r="C278" s="458">
        <v>21</v>
      </c>
      <c r="D278" s="446">
        <f>測定日数!H25</f>
        <v>28</v>
      </c>
      <c r="E278" s="447">
        <f>mm!H25</f>
        <v>178.46309403437814</v>
      </c>
      <c r="F278" s="448">
        <f>pH!H25</f>
        <v>4.5330125586256864</v>
      </c>
      <c r="G278" s="448">
        <f>EC!H25</f>
        <v>2.1302379603399433</v>
      </c>
      <c r="H278" s="449">
        <f>'SO4'!H25</f>
        <v>14.283865573222041</v>
      </c>
      <c r="I278" s="449">
        <f>'NO3'!H25</f>
        <v>32.603555537609083</v>
      </c>
      <c r="J278" s="449">
        <f>Cl!H25</f>
        <v>37.418969646523202</v>
      </c>
      <c r="K278" s="449">
        <f>H!H25</f>
        <v>29.308084929439048</v>
      </c>
      <c r="L278" s="449">
        <f>'NH4'!H25</f>
        <v>7.2400244873989319</v>
      </c>
      <c r="M278" s="449">
        <f>Na!H25</f>
        <v>27.422592461099839</v>
      </c>
      <c r="N278" s="449">
        <f>K!H25</f>
        <v>0.59703248769671113</v>
      </c>
      <c r="O278" s="449">
        <f>Mg!H25</f>
        <v>3.2199392400519131</v>
      </c>
      <c r="P278" s="450">
        <f>Ca!H25</f>
        <v>4.4346151888856848</v>
      </c>
      <c r="Q278" s="451">
        <f t="shared" si="812"/>
        <v>0.18898800641553756</v>
      </c>
      <c r="R278" s="447">
        <f t="shared" si="813"/>
        <v>98.590256330576381</v>
      </c>
      <c r="S278" s="452">
        <f t="shared" si="814"/>
        <v>79.876843223509738</v>
      </c>
      <c r="T278" s="452">
        <f t="shared" si="815"/>
        <v>98.779244336991923</v>
      </c>
      <c r="U278" s="452">
        <f t="shared" si="816"/>
        <v>-10.485637494991265</v>
      </c>
      <c r="V278" s="452">
        <f t="shared" si="817"/>
        <v>-10.580328591983138</v>
      </c>
      <c r="W278" s="446">
        <f t="shared" si="818"/>
        <v>-1.8118115562064439</v>
      </c>
      <c r="X278" s="453">
        <f t="shared" si="819"/>
        <v>178.46309403437814</v>
      </c>
      <c r="Y278" s="454">
        <f t="shared" ref="Y278:AA278" si="836">H278*$E278/1000</f>
        <v>2.5491428449683418</v>
      </c>
      <c r="Z278" s="454">
        <f t="shared" si="836"/>
        <v>5.8185313977633992</v>
      </c>
      <c r="AA278" s="454">
        <f t="shared" si="836"/>
        <v>6.6779050986970114</v>
      </c>
      <c r="AB278" s="454">
        <f t="shared" ref="AB278:AF278" si="837">L278*$E278/1000</f>
        <v>1.292077170905876</v>
      </c>
      <c r="AC278" s="454">
        <f t="shared" si="837"/>
        <v>4.8939206970516897</v>
      </c>
      <c r="AD278" s="454">
        <f t="shared" si="837"/>
        <v>0.10654826499339687</v>
      </c>
      <c r="AE278" s="454">
        <f t="shared" si="837"/>
        <v>0.5746403193823687</v>
      </c>
      <c r="AF278" s="454">
        <f t="shared" si="837"/>
        <v>0.79141514746038755</v>
      </c>
      <c r="AG278" s="455">
        <f t="shared" si="822"/>
        <v>5.2304115167300216</v>
      </c>
      <c r="AH278" s="456"/>
      <c r="AI278" s="432">
        <f t="shared" si="823"/>
        <v>178.46709955408613</v>
      </c>
      <c r="AJ278" s="181"/>
      <c r="AK278" s="181"/>
      <c r="AL278" s="181"/>
      <c r="AM278" s="181"/>
    </row>
    <row r="279" spans="1:39" ht="12.75" customHeight="1">
      <c r="A279" s="418">
        <v>271</v>
      </c>
      <c r="B279" s="433">
        <v>9</v>
      </c>
      <c r="C279" s="458">
        <v>22</v>
      </c>
      <c r="D279" s="446">
        <f>測定日数!H26</f>
        <v>28</v>
      </c>
      <c r="E279" s="447">
        <f>mm!H26</f>
        <v>349.6</v>
      </c>
      <c r="F279" s="448">
        <f>pH!H26</f>
        <v>4.7300000000000004</v>
      </c>
      <c r="G279" s="448">
        <f>EC!H26</f>
        <v>1.19</v>
      </c>
      <c r="H279" s="449">
        <f>'SO4'!H26</f>
        <v>8.1999999999999993</v>
      </c>
      <c r="I279" s="449">
        <f>'NO3'!H26</f>
        <v>9.01</v>
      </c>
      <c r="J279" s="449">
        <f>Cl!H26</f>
        <v>43.21</v>
      </c>
      <c r="K279" s="449">
        <f>H!H26</f>
        <v>18.620871366628663</v>
      </c>
      <c r="L279" s="449">
        <f>'NH4'!H26</f>
        <v>8.15</v>
      </c>
      <c r="M279" s="449">
        <f>Na!H26</f>
        <v>27.77</v>
      </c>
      <c r="N279" s="449">
        <f>K!H26</f>
        <v>1.36</v>
      </c>
      <c r="O279" s="449">
        <f>Mg!H26</f>
        <v>3.7850000000000001</v>
      </c>
      <c r="P279" s="450">
        <f>Ca!H26</f>
        <v>4.3899999999999997</v>
      </c>
      <c r="Q279" s="451">
        <f t="shared" si="812"/>
        <v>0.29745528195841731</v>
      </c>
      <c r="R279" s="447">
        <f t="shared" si="813"/>
        <v>68.62</v>
      </c>
      <c r="S279" s="452">
        <f t="shared" si="814"/>
        <v>72.250871366628658</v>
      </c>
      <c r="T279" s="452">
        <f t="shared" si="815"/>
        <v>68.917455281958425</v>
      </c>
      <c r="U279" s="452">
        <f t="shared" si="816"/>
        <v>2.5774465163766869</v>
      </c>
      <c r="V279" s="452">
        <f t="shared" si="817"/>
        <v>2.3613059415007216</v>
      </c>
      <c r="W279" s="446">
        <f t="shared" si="818"/>
        <v>10.806783914157148</v>
      </c>
      <c r="X279" s="453">
        <f t="shared" si="819"/>
        <v>349.6</v>
      </c>
      <c r="Y279" s="454">
        <f t="shared" ref="Y279:AA279" si="838">H279*$E279/1000</f>
        <v>2.8667199999999999</v>
      </c>
      <c r="Z279" s="454">
        <f t="shared" si="838"/>
        <v>3.149896</v>
      </c>
      <c r="AA279" s="454">
        <f t="shared" si="838"/>
        <v>15.106216000000002</v>
      </c>
      <c r="AB279" s="454">
        <f t="shared" ref="AB279:AF279" si="839">L279*$E279/1000</f>
        <v>2.8492400000000004</v>
      </c>
      <c r="AC279" s="454">
        <f t="shared" si="839"/>
        <v>9.7083919999999999</v>
      </c>
      <c r="AD279" s="454">
        <f t="shared" si="839"/>
        <v>0.4754560000000001</v>
      </c>
      <c r="AE279" s="454">
        <f t="shared" si="839"/>
        <v>1.3232360000000001</v>
      </c>
      <c r="AF279" s="454">
        <f t="shared" si="839"/>
        <v>1.5347439999999999</v>
      </c>
      <c r="AG279" s="455">
        <f t="shared" si="822"/>
        <v>6.5098566297733802</v>
      </c>
      <c r="AH279" s="456"/>
      <c r="AI279" s="432">
        <f t="shared" si="823"/>
        <v>140.87087136662865</v>
      </c>
      <c r="AJ279" s="181"/>
      <c r="AK279" s="181"/>
      <c r="AL279" s="181"/>
      <c r="AM279" s="181"/>
    </row>
    <row r="280" spans="1:39" ht="12.75" customHeight="1">
      <c r="A280" s="418">
        <v>272</v>
      </c>
      <c r="B280" s="433">
        <v>9</v>
      </c>
      <c r="C280" s="458">
        <v>23</v>
      </c>
      <c r="D280" s="446">
        <f>測定日数!H27</f>
        <v>28</v>
      </c>
      <c r="E280" s="447">
        <f>mm!H27</f>
        <v>343.41183959261622</v>
      </c>
      <c r="F280" s="448">
        <f>pH!H27</f>
        <v>4.82</v>
      </c>
      <c r="G280" s="448">
        <f>EC!H27</f>
        <v>1.32</v>
      </c>
      <c r="H280" s="449">
        <f>'SO4'!H27</f>
        <v>8.6</v>
      </c>
      <c r="I280" s="449">
        <f>'NO3'!H27</f>
        <v>10.199999999999999</v>
      </c>
      <c r="J280" s="449">
        <f>Cl!H27</f>
        <v>28.8</v>
      </c>
      <c r="K280" s="449">
        <f>H!H27</f>
        <v>15.135612484362072</v>
      </c>
      <c r="L280" s="449">
        <f>'NH4'!H27</f>
        <v>9.4</v>
      </c>
      <c r="M280" s="449">
        <f>Na!H27</f>
        <v>23.9</v>
      </c>
      <c r="N280" s="449">
        <f>K!H27</f>
        <v>1</v>
      </c>
      <c r="O280" s="449">
        <f>Mg!H27</f>
        <v>2.5</v>
      </c>
      <c r="P280" s="450">
        <f>Ca!H27</f>
        <v>0.2</v>
      </c>
      <c r="Q280" s="451">
        <f t="shared" si="812"/>
        <v>0.36594994410663234</v>
      </c>
      <c r="R280" s="447">
        <f t="shared" si="813"/>
        <v>56.199999999999996</v>
      </c>
      <c r="S280" s="452">
        <f t="shared" si="814"/>
        <v>54.835612484362073</v>
      </c>
      <c r="T280" s="452">
        <f t="shared" si="815"/>
        <v>56.565949944106627</v>
      </c>
      <c r="U280" s="452">
        <f t="shared" si="816"/>
        <v>-1.2287837074164638</v>
      </c>
      <c r="V280" s="452">
        <f t="shared" si="817"/>
        <v>-1.5532434393418937</v>
      </c>
      <c r="W280" s="446">
        <f t="shared" si="818"/>
        <v>-5.3981680488357471</v>
      </c>
      <c r="X280" s="453">
        <f t="shared" si="819"/>
        <v>343.41183959261622</v>
      </c>
      <c r="Y280" s="454">
        <f t="shared" ref="Y280:AA280" si="840">H280*$E280/1000</f>
        <v>2.9533418204964992</v>
      </c>
      <c r="Z280" s="454">
        <f t="shared" si="840"/>
        <v>3.5028007638446854</v>
      </c>
      <c r="AA280" s="454">
        <f t="shared" si="840"/>
        <v>9.890260980267346</v>
      </c>
      <c r="AB280" s="454">
        <f t="shared" ref="AB280:AF280" si="841">L280*$E280/1000</f>
        <v>3.2280712921705925</v>
      </c>
      <c r="AC280" s="454">
        <f t="shared" si="841"/>
        <v>8.2075429662635262</v>
      </c>
      <c r="AD280" s="454">
        <f t="shared" si="841"/>
        <v>0.34341183959261623</v>
      </c>
      <c r="AE280" s="454">
        <f t="shared" si="841"/>
        <v>0.85852959898154046</v>
      </c>
      <c r="AF280" s="454">
        <f t="shared" si="841"/>
        <v>6.8682367918523238E-2</v>
      </c>
      <c r="AG280" s="455">
        <f t="shared" si="822"/>
        <v>5.1977485266157473</v>
      </c>
      <c r="AH280" s="456"/>
      <c r="AI280" s="432">
        <f t="shared" si="823"/>
        <v>111.03561248436208</v>
      </c>
      <c r="AJ280" s="181"/>
      <c r="AK280" s="181"/>
      <c r="AL280" s="181"/>
      <c r="AM280" s="181"/>
    </row>
    <row r="281" spans="1:39" ht="12.75" customHeight="1">
      <c r="A281" s="418">
        <v>273</v>
      </c>
      <c r="B281" s="433">
        <v>9</v>
      </c>
      <c r="C281" s="458">
        <v>24</v>
      </c>
      <c r="D281" s="446">
        <f>測定日数!H28</f>
        <v>28</v>
      </c>
      <c r="E281" s="447">
        <f>mm!H28</f>
        <v>286.60089115213242</v>
      </c>
      <c r="F281" s="448">
        <f>pH!H28</f>
        <v>4.91</v>
      </c>
      <c r="G281" s="448">
        <f>EC!H28</f>
        <v>1.17</v>
      </c>
      <c r="H281" s="449">
        <f>'SO4'!H28</f>
        <v>11.7</v>
      </c>
      <c r="I281" s="449">
        <f>'NO3'!H28</f>
        <v>12</v>
      </c>
      <c r="J281" s="449">
        <f>Cl!H28</f>
        <v>10.199999999999999</v>
      </c>
      <c r="K281" s="449">
        <f>H!H28</f>
        <v>12.302687708123813</v>
      </c>
      <c r="L281" s="449">
        <f>'NH4'!H28</f>
        <v>11.1</v>
      </c>
      <c r="M281" s="449">
        <f>Na!H28</f>
        <v>17.399999999999999</v>
      </c>
      <c r="N281" s="449">
        <f>K!H28</f>
        <v>1.3</v>
      </c>
      <c r="O281" s="449">
        <f>Mg!H28</f>
        <v>0.4</v>
      </c>
      <c r="P281" s="450">
        <f>Ca!H28</f>
        <v>0.2</v>
      </c>
      <c r="Q281" s="451">
        <f t="shared" si="812"/>
        <v>0.45021678791492614</v>
      </c>
      <c r="R281" s="447">
        <f t="shared" si="813"/>
        <v>45.599999999999994</v>
      </c>
      <c r="S281" s="452">
        <f t="shared" si="814"/>
        <v>43.302687708123813</v>
      </c>
      <c r="T281" s="452">
        <f t="shared" si="815"/>
        <v>46.05021678791492</v>
      </c>
      <c r="U281" s="452">
        <f t="shared" si="816"/>
        <v>-2.5840751850140706</v>
      </c>
      <c r="V281" s="452">
        <f t="shared" si="817"/>
        <v>-3.0749185997786035</v>
      </c>
      <c r="W281" s="446">
        <f t="shared" si="818"/>
        <v>-9.5494853226037808</v>
      </c>
      <c r="X281" s="453">
        <f t="shared" si="819"/>
        <v>286.60089115213242</v>
      </c>
      <c r="Y281" s="454">
        <f t="shared" ref="Y281:AA281" si="842">H281*$E281/1000</f>
        <v>3.3532304264799491</v>
      </c>
      <c r="Z281" s="454">
        <f t="shared" si="842"/>
        <v>3.4392106938255891</v>
      </c>
      <c r="AA281" s="454">
        <f t="shared" si="842"/>
        <v>2.9233290897517503</v>
      </c>
      <c r="AB281" s="454">
        <f t="shared" ref="AB281:AF281" si="843">L281*$E281/1000</f>
        <v>3.1812698917886695</v>
      </c>
      <c r="AC281" s="454">
        <f t="shared" si="843"/>
        <v>4.9868555060471031</v>
      </c>
      <c r="AD281" s="454">
        <f t="shared" si="843"/>
        <v>0.37258115849777212</v>
      </c>
      <c r="AE281" s="454">
        <f t="shared" si="843"/>
        <v>0.11464035646085297</v>
      </c>
      <c r="AF281" s="454">
        <f t="shared" si="843"/>
        <v>5.7320178230426483E-2</v>
      </c>
      <c r="AG281" s="455">
        <f t="shared" si="822"/>
        <v>3.52596126071467</v>
      </c>
      <c r="AH281" s="456"/>
      <c r="AI281" s="432">
        <f t="shared" si="823"/>
        <v>88.902687708123807</v>
      </c>
      <c r="AJ281" s="181"/>
      <c r="AK281" s="181"/>
      <c r="AL281" s="181"/>
      <c r="AM281" s="181"/>
    </row>
    <row r="282" spans="1:39" ht="12.75" customHeight="1">
      <c r="A282" s="418">
        <v>274</v>
      </c>
      <c r="B282" s="433">
        <v>9</v>
      </c>
      <c r="C282" s="458">
        <v>25</v>
      </c>
      <c r="D282" s="446">
        <f>測定日数!H29</f>
        <v>28</v>
      </c>
      <c r="E282" s="447">
        <f>mm!H29</f>
        <v>157.48407643312103</v>
      </c>
      <c r="F282" s="448">
        <f>pH!H29</f>
        <v>4.5</v>
      </c>
      <c r="G282" s="448">
        <f>EC!H29</f>
        <v>1.77</v>
      </c>
      <c r="H282" s="449">
        <f>'SO4'!H29</f>
        <v>27.8</v>
      </c>
      <c r="I282" s="449">
        <f>'NO3'!H29</f>
        <v>21.9</v>
      </c>
      <c r="J282" s="449">
        <f>Cl!H29</f>
        <v>18.899999999999999</v>
      </c>
      <c r="K282" s="449">
        <f>H!H29</f>
        <v>31.622776601683803</v>
      </c>
      <c r="L282" s="449">
        <f>'NH4'!H29</f>
        <v>20.8</v>
      </c>
      <c r="M282" s="449">
        <f>Na!H29</f>
        <v>14.7</v>
      </c>
      <c r="N282" s="449">
        <f>K!H29</f>
        <v>1.2</v>
      </c>
      <c r="O282" s="449">
        <f>Mg!H29</f>
        <v>7.8</v>
      </c>
      <c r="P282" s="450">
        <f>Ca!H29</f>
        <v>17.3</v>
      </c>
      <c r="Q282" s="451">
        <f t="shared" si="812"/>
        <v>0.17515465553322163</v>
      </c>
      <c r="R282" s="447">
        <f t="shared" si="813"/>
        <v>96.399999999999991</v>
      </c>
      <c r="S282" s="452">
        <f t="shared" si="814"/>
        <v>118.5227766016838</v>
      </c>
      <c r="T282" s="452">
        <f t="shared" si="815"/>
        <v>96.575154655533211</v>
      </c>
      <c r="U282" s="452">
        <f t="shared" si="816"/>
        <v>10.293360690516266</v>
      </c>
      <c r="V282" s="452">
        <f t="shared" si="817"/>
        <v>10.203548596618221</v>
      </c>
      <c r="W282" s="446">
        <f t="shared" si="818"/>
        <v>14.633865447021346</v>
      </c>
      <c r="X282" s="453">
        <f t="shared" si="819"/>
        <v>157.48407643312103</v>
      </c>
      <c r="Y282" s="454">
        <f t="shared" ref="Y282:AA282" si="844">H282*$E282/1000</f>
        <v>4.3780573248407642</v>
      </c>
      <c r="Z282" s="454">
        <f t="shared" si="844"/>
        <v>3.4489012738853502</v>
      </c>
      <c r="AA282" s="454">
        <f t="shared" si="844"/>
        <v>2.9764490445859875</v>
      </c>
      <c r="AB282" s="454">
        <f t="shared" ref="AB282:AF282" si="845">L282*$E282/1000</f>
        <v>3.2756687898089174</v>
      </c>
      <c r="AC282" s="454">
        <f t="shared" si="845"/>
        <v>2.3150159235668788</v>
      </c>
      <c r="AD282" s="454">
        <f t="shared" si="845"/>
        <v>0.18898089171974525</v>
      </c>
      <c r="AE282" s="454">
        <f t="shared" si="845"/>
        <v>1.2283757961783439</v>
      </c>
      <c r="AF282" s="454">
        <f t="shared" si="845"/>
        <v>2.724474522292994</v>
      </c>
      <c r="AG282" s="455">
        <f t="shared" si="822"/>
        <v>4.9800837673670832</v>
      </c>
      <c r="AH282" s="456"/>
      <c r="AI282" s="432">
        <f t="shared" si="823"/>
        <v>214.92277660168378</v>
      </c>
      <c r="AJ282" s="181"/>
      <c r="AK282" s="181"/>
      <c r="AL282" s="181"/>
      <c r="AM282" s="181"/>
    </row>
    <row r="283" spans="1:39" ht="12.75" customHeight="1">
      <c r="A283" s="418">
        <v>275</v>
      </c>
      <c r="B283" s="433">
        <v>9</v>
      </c>
      <c r="C283" s="458">
        <v>26</v>
      </c>
      <c r="D283" s="446"/>
      <c r="E283" s="447"/>
      <c r="F283" s="448"/>
      <c r="G283" s="448"/>
      <c r="H283" s="449"/>
      <c r="I283" s="449"/>
      <c r="J283" s="449"/>
      <c r="K283" s="449"/>
      <c r="L283" s="449"/>
      <c r="M283" s="449"/>
      <c r="N283" s="449"/>
      <c r="O283" s="449"/>
      <c r="P283" s="450"/>
      <c r="Q283" s="451"/>
      <c r="R283" s="447"/>
      <c r="S283" s="452"/>
      <c r="T283" s="452"/>
      <c r="U283" s="452"/>
      <c r="V283" s="452"/>
      <c r="W283" s="446"/>
      <c r="X283" s="453"/>
      <c r="Y283" s="454"/>
      <c r="Z283" s="454"/>
      <c r="AA283" s="454"/>
      <c r="AB283" s="454"/>
      <c r="AC283" s="454"/>
      <c r="AD283" s="454"/>
      <c r="AE283" s="454"/>
      <c r="AF283" s="454"/>
      <c r="AG283" s="455"/>
      <c r="AH283" s="456"/>
      <c r="AI283" s="432"/>
      <c r="AJ283" s="181"/>
      <c r="AK283" s="181"/>
      <c r="AL283" s="181"/>
      <c r="AM283" s="181"/>
    </row>
    <row r="284" spans="1:39" ht="12.75" customHeight="1">
      <c r="A284" s="418">
        <v>276</v>
      </c>
      <c r="B284" s="433">
        <v>9</v>
      </c>
      <c r="C284" s="458">
        <v>27</v>
      </c>
      <c r="D284" s="446">
        <f>測定日数!H31</f>
        <v>28</v>
      </c>
      <c r="E284" s="447">
        <f>mm!H31</f>
        <v>200</v>
      </c>
      <c r="F284" s="448">
        <f>pH!H31</f>
        <v>4.74</v>
      </c>
      <c r="G284" s="448">
        <f>EC!H31</f>
        <v>1.05</v>
      </c>
      <c r="H284" s="449">
        <f>'SO4'!H31</f>
        <v>9.9</v>
      </c>
      <c r="I284" s="449">
        <f>'NO3'!H31</f>
        <v>9</v>
      </c>
      <c r="J284" s="449">
        <f>Cl!H31</f>
        <v>39</v>
      </c>
      <c r="K284" s="449">
        <f>H!H31</f>
        <v>18.197008586099834</v>
      </c>
      <c r="L284" s="449">
        <f>'NH4'!H31</f>
        <v>8.6999999999999993</v>
      </c>
      <c r="M284" s="449">
        <f>Na!H31</f>
        <v>32.4</v>
      </c>
      <c r="N284" s="449">
        <f>K!H31</f>
        <v>0.6</v>
      </c>
      <c r="O284" s="449">
        <f>Mg!H31</f>
        <v>4.4000000000000004</v>
      </c>
      <c r="P284" s="450">
        <f>Ca!H31</f>
        <v>3.7</v>
      </c>
      <c r="Q284" s="451">
        <f t="shared" ref="Q284:Q285" si="846">1.24*10^(F284-5.35)</f>
        <v>0.3043839055449441</v>
      </c>
      <c r="R284" s="447">
        <f t="shared" ref="R284:R285" si="847">SUM(H284:J284)+H284</f>
        <v>67.8</v>
      </c>
      <c r="S284" s="452">
        <f t="shared" ref="S284:S285" si="848">SUM(K284:P284)+O284+P284</f>
        <v>76.097008586099847</v>
      </c>
      <c r="T284" s="452">
        <f t="shared" ref="T284:T285" si="849">SUM(H284:J284,Q284)+H284</f>
        <v>68.10438390554495</v>
      </c>
      <c r="U284" s="452">
        <f t="shared" ref="U284:U285" si="850">(S284-R284)/(R284+S284)*100</f>
        <v>5.7659354198008836</v>
      </c>
      <c r="V284" s="452">
        <f t="shared" ref="V284:V285" si="851">(S284-T284)/(S284+T284)*100</f>
        <v>5.5426820382597892</v>
      </c>
      <c r="W284" s="446">
        <f t="shared" ref="W284:W285" si="852">100*((349.7*10^(2-F284)+(80*2*H284+71.5*I284+76.3*J284+73.5*L284+50.1*M284+73.5*N284+59.8*2*P284+53.3*2*O284)/10000)-G284)/((349.7*10^(2-F284)+(80*2*H284+71.5*I284+76.3*J284+73.5*L284+50.1*M284+73.5*N284+59.8*2*P284+53.3*2*O284)/10000)+G284)</f>
        <v>16.946950612671916</v>
      </c>
      <c r="X284" s="453">
        <f t="shared" ref="X284:X285" si="853">E284</f>
        <v>200</v>
      </c>
      <c r="Y284" s="454">
        <f t="shared" ref="Y284:AA284" si="854">H284*$E284/1000</f>
        <v>1.98</v>
      </c>
      <c r="Z284" s="454">
        <f t="shared" si="854"/>
        <v>1.8</v>
      </c>
      <c r="AA284" s="454">
        <f t="shared" si="854"/>
        <v>7.8</v>
      </c>
      <c r="AB284" s="454">
        <f t="shared" ref="AB284:AF284" si="855">L284*$E284/1000</f>
        <v>1.7399999999999998</v>
      </c>
      <c r="AC284" s="454">
        <f t="shared" si="855"/>
        <v>6.48</v>
      </c>
      <c r="AD284" s="454">
        <f t="shared" si="855"/>
        <v>0.12</v>
      </c>
      <c r="AE284" s="454">
        <f t="shared" si="855"/>
        <v>0.88000000000000012</v>
      </c>
      <c r="AF284" s="454">
        <f t="shared" si="855"/>
        <v>0.74</v>
      </c>
      <c r="AG284" s="455">
        <f t="shared" ref="AG284:AG285" si="856">K284*$E284/1000</f>
        <v>3.6394017172199669</v>
      </c>
      <c r="AH284" s="456"/>
      <c r="AI284" s="432">
        <f t="shared" ref="AI284:AI285" si="857">R284+S284</f>
        <v>143.89700858609984</v>
      </c>
      <c r="AJ284" s="181"/>
      <c r="AK284" s="181"/>
      <c r="AL284" s="181"/>
      <c r="AM284" s="181"/>
    </row>
    <row r="285" spans="1:39" ht="12.75" customHeight="1">
      <c r="A285" s="418">
        <v>277</v>
      </c>
      <c r="B285" s="433">
        <v>9</v>
      </c>
      <c r="C285" s="458">
        <v>28</v>
      </c>
      <c r="D285" s="446">
        <f>測定日数!H32</f>
        <v>28</v>
      </c>
      <c r="E285" s="447">
        <f>mm!H32</f>
        <v>297.77070063694271</v>
      </c>
      <c r="F285" s="448">
        <f>pH!H32</f>
        <v>4.9800000000000004</v>
      </c>
      <c r="G285" s="448">
        <f>EC!H32</f>
        <v>2.0299999999999998</v>
      </c>
      <c r="H285" s="449">
        <f>'SO4'!H32</f>
        <v>20.820320632937747</v>
      </c>
      <c r="I285" s="449">
        <f>'NO3'!H32</f>
        <v>29.027576197387518</v>
      </c>
      <c r="J285" s="449">
        <f>Cl!H32</f>
        <v>39.492242595204509</v>
      </c>
      <c r="K285" s="449">
        <f>H!H32</f>
        <v>10.471285480508985</v>
      </c>
      <c r="L285" s="449">
        <f>'NH4'!H32</f>
        <v>38.802660753880268</v>
      </c>
      <c r="M285" s="449">
        <f>Na!H32</f>
        <v>43.535045711797999</v>
      </c>
      <c r="N285" s="449">
        <f>K!H32</f>
        <v>5.1150895140664963</v>
      </c>
      <c r="O285" s="449">
        <f>Mg!H32</f>
        <v>12.345679012345679</v>
      </c>
      <c r="P285" s="450">
        <f>Ca!H32</f>
        <v>7.4850299401197606</v>
      </c>
      <c r="Q285" s="451">
        <f t="shared" si="846"/>
        <v>0.52895860331397582</v>
      </c>
      <c r="R285" s="447">
        <f t="shared" si="847"/>
        <v>110.16046005846752</v>
      </c>
      <c r="S285" s="452">
        <f t="shared" si="848"/>
        <v>137.58549936518466</v>
      </c>
      <c r="T285" s="452">
        <f t="shared" si="849"/>
        <v>110.6894186617815</v>
      </c>
      <c r="U285" s="452">
        <f t="shared" si="850"/>
        <v>11.069823043943005</v>
      </c>
      <c r="V285" s="452">
        <f t="shared" si="851"/>
        <v>10.833184808657096</v>
      </c>
      <c r="W285" s="446">
        <f t="shared" si="852"/>
        <v>-1.4946485922933739</v>
      </c>
      <c r="X285" s="453">
        <f t="shared" si="853"/>
        <v>297.77070063694271</v>
      </c>
      <c r="Y285" s="454">
        <f t="shared" ref="Y285:AA285" si="858">H285*$E285/1000</f>
        <v>6.1996814623556675</v>
      </c>
      <c r="Z285" s="454">
        <f t="shared" si="858"/>
        <v>8.6435617020883218</v>
      </c>
      <c r="AA285" s="454">
        <f t="shared" si="858"/>
        <v>11.759632747298159</v>
      </c>
      <c r="AB285" s="454">
        <f t="shared" ref="AB285:AF285" si="859">L285*$E285/1000</f>
        <v>11.554295479260526</v>
      </c>
      <c r="AC285" s="454">
        <f t="shared" si="859"/>
        <v>12.963461063863418</v>
      </c>
      <c r="AD285" s="454">
        <f t="shared" si="859"/>
        <v>1.5231237884242594</v>
      </c>
      <c r="AE285" s="454">
        <f t="shared" si="859"/>
        <v>3.6761814893449714</v>
      </c>
      <c r="AF285" s="454">
        <f t="shared" si="859"/>
        <v>2.2288226095579544</v>
      </c>
      <c r="AG285" s="455">
        <f t="shared" si="856"/>
        <v>3.1180420141006056</v>
      </c>
      <c r="AH285" s="456"/>
      <c r="AI285" s="432">
        <f t="shared" si="857"/>
        <v>247.74595942365218</v>
      </c>
      <c r="AJ285" s="181"/>
      <c r="AK285" s="181"/>
      <c r="AL285" s="181"/>
      <c r="AM285" s="181"/>
    </row>
    <row r="286" spans="1:39" ht="12.75" customHeight="1">
      <c r="A286" s="418">
        <v>278</v>
      </c>
      <c r="B286" s="433">
        <v>9</v>
      </c>
      <c r="C286" s="458">
        <v>29</v>
      </c>
      <c r="D286" s="446"/>
      <c r="E286" s="447"/>
      <c r="F286" s="448"/>
      <c r="G286" s="448"/>
      <c r="H286" s="449"/>
      <c r="I286" s="449"/>
      <c r="J286" s="449"/>
      <c r="K286" s="449"/>
      <c r="L286" s="449"/>
      <c r="M286" s="449"/>
      <c r="N286" s="449"/>
      <c r="O286" s="449"/>
      <c r="P286" s="450"/>
      <c r="Q286" s="451"/>
      <c r="R286" s="447"/>
      <c r="S286" s="452"/>
      <c r="T286" s="452"/>
      <c r="U286" s="452"/>
      <c r="V286" s="452"/>
      <c r="W286" s="446"/>
      <c r="X286" s="453"/>
      <c r="Y286" s="454"/>
      <c r="Z286" s="454"/>
      <c r="AA286" s="454"/>
      <c r="AB286" s="454"/>
      <c r="AC286" s="454"/>
      <c r="AD286" s="454"/>
      <c r="AE286" s="454"/>
      <c r="AF286" s="454"/>
      <c r="AG286" s="455"/>
      <c r="AH286" s="456"/>
      <c r="AI286" s="432"/>
      <c r="AJ286" s="181"/>
      <c r="AK286" s="181"/>
      <c r="AL286" s="181"/>
      <c r="AM286" s="181"/>
    </row>
    <row r="287" spans="1:39" ht="12.75" customHeight="1">
      <c r="A287" s="418">
        <v>279</v>
      </c>
      <c r="B287" s="433">
        <v>9</v>
      </c>
      <c r="C287" s="458">
        <v>30</v>
      </c>
      <c r="D287" s="446">
        <f>測定日数!H34</f>
        <v>28</v>
      </c>
      <c r="E287" s="447">
        <f>mm!H34</f>
        <v>162.73885350318471</v>
      </c>
      <c r="F287" s="448">
        <f>pH!H34</f>
        <v>4.37</v>
      </c>
      <c r="G287" s="448">
        <f>EC!H34</f>
        <v>1.1599999999999999</v>
      </c>
      <c r="H287" s="449">
        <f>'SO4'!H34</f>
        <v>12.28</v>
      </c>
      <c r="I287" s="449">
        <f>'NO3'!H34</f>
        <v>13.55</v>
      </c>
      <c r="J287" s="449">
        <f>Cl!H34</f>
        <v>7.61</v>
      </c>
      <c r="K287" s="449">
        <f>H!H34</f>
        <v>42.657951880159267</v>
      </c>
      <c r="L287" s="449">
        <f>'NH4'!H34</f>
        <v>17.78</v>
      </c>
      <c r="M287" s="449">
        <f>Na!H34</f>
        <v>6.52</v>
      </c>
      <c r="N287" s="449">
        <f>K!H34</f>
        <v>1.28</v>
      </c>
      <c r="O287" s="449">
        <f>Mg!H34</f>
        <v>1.52</v>
      </c>
      <c r="P287" s="450">
        <f>Ca!H34</f>
        <v>1.5</v>
      </c>
      <c r="Q287" s="451">
        <f t="shared" ref="Q287:Q296" si="860">1.24*10^(F287-5.35)</f>
        <v>0.12984393995831164</v>
      </c>
      <c r="R287" s="447">
        <f t="shared" ref="R287:R296" si="861">SUM(H287:J287)+H287</f>
        <v>45.72</v>
      </c>
      <c r="S287" s="452">
        <f t="shared" ref="S287:S296" si="862">SUM(K287:P287)+O287+P287</f>
        <v>74.277951880159264</v>
      </c>
      <c r="T287" s="452">
        <f t="shared" ref="T287:T296" si="863">SUM(H287:J287,Q287)+H287</f>
        <v>45.849843939958312</v>
      </c>
      <c r="U287" s="452">
        <f t="shared" ref="U287:U296" si="864">(S287-R287)/(R287+S287)*100</f>
        <v>23.798699421703297</v>
      </c>
      <c r="V287" s="452">
        <f t="shared" ref="V287:V296" si="865">(S287-T287)/(S287+T287)*100</f>
        <v>23.664887669103599</v>
      </c>
      <c r="W287" s="446">
        <f t="shared" ref="W287:W296" si="866">100*((349.7*10^(2-F287)+(80*2*H287+71.5*I287+76.3*J287+73.5*L287+50.1*M287+73.5*N287+59.8*2*P287+53.3*2*O287)/10000)-G287)/((349.7*10^(2-F287)+(80*2*H287+71.5*I287+76.3*J287+73.5*L287+50.1*M287+73.5*N287+59.8*2*P287+53.3*2*O287)/10000)+G287)</f>
        <v>27.727540291503956</v>
      </c>
      <c r="X287" s="453">
        <f t="shared" ref="X287:X296" si="867">E287</f>
        <v>162.73885350318471</v>
      </c>
      <c r="Y287" s="454">
        <f t="shared" ref="Y287:AA287" si="868">H287*$E287/1000</f>
        <v>1.9984331210191082</v>
      </c>
      <c r="Z287" s="454">
        <f t="shared" si="868"/>
        <v>2.2051114649681529</v>
      </c>
      <c r="AA287" s="454">
        <f t="shared" si="868"/>
        <v>1.2384426751592357</v>
      </c>
      <c r="AB287" s="454">
        <f t="shared" ref="AB287:AF287" si="869">L287*$E287/1000</f>
        <v>2.8934968152866243</v>
      </c>
      <c r="AC287" s="454">
        <f t="shared" si="869"/>
        <v>1.0610573248407642</v>
      </c>
      <c r="AD287" s="454">
        <f t="shared" si="869"/>
        <v>0.20830573248407644</v>
      </c>
      <c r="AE287" s="454">
        <f t="shared" si="869"/>
        <v>0.24736305732484079</v>
      </c>
      <c r="AF287" s="454">
        <f t="shared" si="869"/>
        <v>0.24410828025477707</v>
      </c>
      <c r="AG287" s="455">
        <f t="shared" ref="AG287:AG296" si="870">K287*$E287/1000</f>
        <v>6.9421061817711411</v>
      </c>
      <c r="AH287" s="456"/>
      <c r="AI287" s="432">
        <f t="shared" ref="AI287:AI296" si="871">R287+S287</f>
        <v>119.99795188015926</v>
      </c>
      <c r="AJ287" s="181"/>
      <c r="AK287" s="181"/>
      <c r="AL287" s="181"/>
      <c r="AM287" s="181"/>
    </row>
    <row r="288" spans="1:39" ht="12.75" customHeight="1">
      <c r="A288" s="418">
        <v>280</v>
      </c>
      <c r="B288" s="433">
        <v>9</v>
      </c>
      <c r="C288" s="458">
        <v>31</v>
      </c>
      <c r="D288" s="446">
        <f>測定日数!H35</f>
        <v>28</v>
      </c>
      <c r="E288" s="447">
        <f>mm!H35</f>
        <v>172</v>
      </c>
      <c r="F288" s="448">
        <f>pH!H35</f>
        <v>5</v>
      </c>
      <c r="G288" s="448">
        <f>EC!H35</f>
        <v>0.96</v>
      </c>
      <c r="H288" s="449">
        <f>'SO4'!H35</f>
        <v>7.74</v>
      </c>
      <c r="I288" s="449">
        <f>'NO3'!H35</f>
        <v>18.03</v>
      </c>
      <c r="J288" s="449">
        <f>Cl!H35</f>
        <v>9.3699999999999992</v>
      </c>
      <c r="K288" s="449">
        <f>H!H35</f>
        <v>10</v>
      </c>
      <c r="L288" s="449">
        <f>'NH4'!H35</f>
        <v>15.13</v>
      </c>
      <c r="M288" s="449">
        <f>Na!H35</f>
        <v>7.2</v>
      </c>
      <c r="N288" s="449">
        <f>K!H35</f>
        <v>1.8</v>
      </c>
      <c r="O288" s="449">
        <f>Mg!H35</f>
        <v>2.5299999999999998</v>
      </c>
      <c r="P288" s="450">
        <f>Ca!H35</f>
        <v>1.64</v>
      </c>
      <c r="Q288" s="451">
        <f t="shared" si="860"/>
        <v>0.55388765426719466</v>
      </c>
      <c r="R288" s="447">
        <f t="shared" si="861"/>
        <v>42.88</v>
      </c>
      <c r="S288" s="452">
        <f t="shared" si="862"/>
        <v>42.470000000000006</v>
      </c>
      <c r="T288" s="452">
        <f t="shared" si="863"/>
        <v>43.433887654267195</v>
      </c>
      <c r="U288" s="452">
        <f t="shared" si="864"/>
        <v>-0.4803749267721108</v>
      </c>
      <c r="V288" s="452">
        <f t="shared" si="865"/>
        <v>-1.1220535887112546</v>
      </c>
      <c r="W288" s="446">
        <f t="shared" si="866"/>
        <v>-4.2889198508690107</v>
      </c>
      <c r="X288" s="453">
        <f t="shared" si="867"/>
        <v>172</v>
      </c>
      <c r="Y288" s="454">
        <f t="shared" ref="Y288:AA288" si="872">H288*$E288/1000</f>
        <v>1.33128</v>
      </c>
      <c r="Z288" s="454">
        <f t="shared" si="872"/>
        <v>3.1011600000000001</v>
      </c>
      <c r="AA288" s="454">
        <f t="shared" si="872"/>
        <v>1.61164</v>
      </c>
      <c r="AB288" s="454">
        <f t="shared" ref="AB288:AF288" si="873">L288*$E288/1000</f>
        <v>2.60236</v>
      </c>
      <c r="AC288" s="454">
        <f t="shared" si="873"/>
        <v>1.2384000000000002</v>
      </c>
      <c r="AD288" s="454">
        <f t="shared" si="873"/>
        <v>0.30960000000000004</v>
      </c>
      <c r="AE288" s="454">
        <f t="shared" si="873"/>
        <v>0.43515999999999999</v>
      </c>
      <c r="AF288" s="454">
        <f t="shared" si="873"/>
        <v>0.28208</v>
      </c>
      <c r="AG288" s="455">
        <f t="shared" si="870"/>
        <v>1.72</v>
      </c>
      <c r="AH288" s="456"/>
      <c r="AI288" s="432">
        <f t="shared" si="871"/>
        <v>85.350000000000009</v>
      </c>
      <c r="AJ288" s="181"/>
      <c r="AK288" s="181"/>
      <c r="AL288" s="181"/>
      <c r="AM288" s="181"/>
    </row>
    <row r="289" spans="1:39" ht="12.75" customHeight="1">
      <c r="A289" s="418">
        <v>281</v>
      </c>
      <c r="B289" s="433">
        <v>9</v>
      </c>
      <c r="C289" s="458">
        <v>32</v>
      </c>
      <c r="D289" s="446">
        <f>測定日数!H36</f>
        <v>28</v>
      </c>
      <c r="E289" s="447">
        <f>mm!H36</f>
        <v>244.07643312101911</v>
      </c>
      <c r="F289" s="448">
        <f>pH!H36</f>
        <v>4.797688116163271</v>
      </c>
      <c r="G289" s="448">
        <f>EC!H36</f>
        <v>1.4295211377870563</v>
      </c>
      <c r="H289" s="449">
        <f>'SO4'!H36</f>
        <v>9.7365843101765037</v>
      </c>
      <c r="I289" s="449">
        <f>'NO3'!H36</f>
        <v>11.194926868817737</v>
      </c>
      <c r="J289" s="449">
        <f>Cl!H36</f>
        <v>30.74228004061009</v>
      </c>
      <c r="K289" s="449">
        <f>H!H36</f>
        <v>15.933525650189635</v>
      </c>
      <c r="L289" s="449">
        <f>'NH4'!H36</f>
        <v>12.413662765700989</v>
      </c>
      <c r="M289" s="449">
        <f>Na!H36</f>
        <v>22.374936547704777</v>
      </c>
      <c r="N289" s="449">
        <f>K!H36</f>
        <v>0.52699945723026842</v>
      </c>
      <c r="O289" s="449">
        <f>Mg!H36</f>
        <v>2.6273248568882881</v>
      </c>
      <c r="P289" s="450">
        <f>Ca!H36</f>
        <v>2.1936489755353592</v>
      </c>
      <c r="Q289" s="451">
        <f t="shared" si="860"/>
        <v>0.34762403904035055</v>
      </c>
      <c r="R289" s="447">
        <f t="shared" si="861"/>
        <v>61.410375529780836</v>
      </c>
      <c r="S289" s="452">
        <f t="shared" si="862"/>
        <v>60.891072085672967</v>
      </c>
      <c r="T289" s="452">
        <f t="shared" si="863"/>
        <v>61.757999568821184</v>
      </c>
      <c r="U289" s="452">
        <f t="shared" si="864"/>
        <v>-0.42460940097838312</v>
      </c>
      <c r="V289" s="452">
        <f t="shared" si="865"/>
        <v>-0.70683574808489036</v>
      </c>
      <c r="W289" s="446">
        <f t="shared" si="866"/>
        <v>-5.1673385703345796</v>
      </c>
      <c r="X289" s="453">
        <f t="shared" si="867"/>
        <v>244.07643312101911</v>
      </c>
      <c r="Y289" s="454">
        <f t="shared" ref="Y289:AA289" si="874">H289*$E289/1000</f>
        <v>2.3764707692099591</v>
      </c>
      <c r="Z289" s="454">
        <f t="shared" si="874"/>
        <v>2.7324178191916921</v>
      </c>
      <c r="AA289" s="454">
        <f t="shared" si="874"/>
        <v>7.5034660583196091</v>
      </c>
      <c r="AB289" s="454">
        <f t="shared" ref="AB289:AF289" si="875">L289*$E289/1000</f>
        <v>3.0298825298195022</v>
      </c>
      <c r="AC289" s="454">
        <f t="shared" si="875"/>
        <v>5.4611947038729109</v>
      </c>
      <c r="AD289" s="454">
        <f t="shared" si="875"/>
        <v>0.12862814777747697</v>
      </c>
      <c r="AE289" s="454">
        <f t="shared" si="875"/>
        <v>0.64126807971948541</v>
      </c>
      <c r="AF289" s="454">
        <f t="shared" si="875"/>
        <v>0.53541801746824824</v>
      </c>
      <c r="AG289" s="455">
        <f t="shared" si="870"/>
        <v>3.8889981077405529</v>
      </c>
      <c r="AH289" s="456"/>
      <c r="AI289" s="432">
        <f t="shared" si="871"/>
        <v>122.30144761545381</v>
      </c>
      <c r="AJ289" s="181"/>
      <c r="AK289" s="181"/>
      <c r="AL289" s="181"/>
      <c r="AM289" s="181"/>
    </row>
    <row r="290" spans="1:39" ht="12.75" customHeight="1">
      <c r="A290" s="418">
        <v>282</v>
      </c>
      <c r="B290" s="433">
        <v>9</v>
      </c>
      <c r="C290" s="458">
        <v>33</v>
      </c>
      <c r="D290" s="446">
        <f>測定日数!H37</f>
        <v>28</v>
      </c>
      <c r="E290" s="447">
        <f>mm!H37</f>
        <v>269.10828025477707</v>
      </c>
      <c r="F290" s="448">
        <f>pH!H37</f>
        <v>4.96</v>
      </c>
      <c r="G290" s="448">
        <f>EC!H37</f>
        <v>0.97</v>
      </c>
      <c r="H290" s="449">
        <f>'SO4'!H37</f>
        <v>8.69</v>
      </c>
      <c r="I290" s="449">
        <f>'NO3'!H37</f>
        <v>11.64</v>
      </c>
      <c r="J290" s="449">
        <f>Cl!H37</f>
        <v>11.59</v>
      </c>
      <c r="K290" s="449">
        <f>H!H37</f>
        <v>10.964781961431854</v>
      </c>
      <c r="L290" s="449">
        <f>'NH4'!H37</f>
        <v>86.15</v>
      </c>
      <c r="M290" s="449">
        <f>Na!H37</f>
        <v>8.26</v>
      </c>
      <c r="N290" s="449">
        <f>K!H37</f>
        <v>0.2</v>
      </c>
      <c r="O290" s="449">
        <f>Mg!H37</f>
        <v>0.9</v>
      </c>
      <c r="P290" s="450">
        <f>Ca!H37</f>
        <v>3.69</v>
      </c>
      <c r="Q290" s="451">
        <f t="shared" si="860"/>
        <v>0.50515154447710009</v>
      </c>
      <c r="R290" s="447">
        <f t="shared" si="861"/>
        <v>40.61</v>
      </c>
      <c r="S290" s="452">
        <f t="shared" si="862"/>
        <v>114.75478196143187</v>
      </c>
      <c r="T290" s="452">
        <f t="shared" si="863"/>
        <v>41.115151544477094</v>
      </c>
      <c r="U290" s="452">
        <f t="shared" si="864"/>
        <v>47.72303029385241</v>
      </c>
      <c r="V290" s="452">
        <f t="shared" si="865"/>
        <v>47.24428166524055</v>
      </c>
      <c r="W290" s="446">
        <f t="shared" si="866"/>
        <v>18.961288409203483</v>
      </c>
      <c r="X290" s="453">
        <f t="shared" si="867"/>
        <v>269.10828025477707</v>
      </c>
      <c r="Y290" s="454">
        <f t="shared" ref="Y290:AA290" si="876">H290*$E290/1000</f>
        <v>2.3385509554140125</v>
      </c>
      <c r="Z290" s="454">
        <f t="shared" si="876"/>
        <v>3.1324203821656051</v>
      </c>
      <c r="AA290" s="454">
        <f t="shared" si="876"/>
        <v>3.1189649681528664</v>
      </c>
      <c r="AB290" s="454">
        <f t="shared" ref="AB290:AF290" si="877">L290*$E290/1000</f>
        <v>23.183678343949047</v>
      </c>
      <c r="AC290" s="454">
        <f t="shared" si="877"/>
        <v>2.2228343949044582</v>
      </c>
      <c r="AD290" s="454">
        <f t="shared" si="877"/>
        <v>5.3821656050955416E-2</v>
      </c>
      <c r="AE290" s="454">
        <f t="shared" si="877"/>
        <v>0.24219745222929936</v>
      </c>
      <c r="AF290" s="454">
        <f t="shared" si="877"/>
        <v>0.99300955414012737</v>
      </c>
      <c r="AG290" s="455">
        <f t="shared" si="870"/>
        <v>2.9507136170095274</v>
      </c>
      <c r="AH290" s="456"/>
      <c r="AI290" s="432">
        <f t="shared" si="871"/>
        <v>155.36478196143187</v>
      </c>
      <c r="AJ290" s="181"/>
      <c r="AK290" s="181"/>
      <c r="AL290" s="181"/>
      <c r="AM290" s="181"/>
    </row>
    <row r="291" spans="1:39" ht="12.75" customHeight="1">
      <c r="A291" s="418">
        <v>283</v>
      </c>
      <c r="B291" s="433">
        <v>9</v>
      </c>
      <c r="C291" s="458">
        <v>34</v>
      </c>
      <c r="D291" s="446">
        <f>測定日数!H38</f>
        <v>28</v>
      </c>
      <c r="E291" s="447">
        <f>mm!H38</f>
        <v>71.562698917886692</v>
      </c>
      <c r="F291" s="448">
        <f>pH!H38</f>
        <v>5.0999999999999996</v>
      </c>
      <c r="G291" s="448">
        <f>EC!H38</f>
        <v>1.1000000000000001</v>
      </c>
      <c r="H291" s="449">
        <f>'SO4'!H38</f>
        <v>7.6</v>
      </c>
      <c r="I291" s="449">
        <f>'NO3'!H38</f>
        <v>4.0999999999999996</v>
      </c>
      <c r="J291" s="449">
        <f>Cl!H38</f>
        <v>41.3</v>
      </c>
      <c r="K291" s="449">
        <f>H!H38</f>
        <v>7.9432823472428247</v>
      </c>
      <c r="L291" s="449">
        <f>'NH4'!H38</f>
        <v>3.3</v>
      </c>
      <c r="M291" s="449">
        <f>Na!H38</f>
        <v>33.9</v>
      </c>
      <c r="N291" s="449">
        <f>K!H38</f>
        <v>1.3</v>
      </c>
      <c r="O291" s="449">
        <f>Mg!H38</f>
        <v>4.4000000000000004</v>
      </c>
      <c r="P291" s="450">
        <f>Ca!H38</f>
        <v>1.3</v>
      </c>
      <c r="Q291" s="451">
        <f t="shared" si="860"/>
        <v>0.69730324323603288</v>
      </c>
      <c r="R291" s="447">
        <f t="shared" si="861"/>
        <v>60.6</v>
      </c>
      <c r="S291" s="452">
        <f t="shared" si="862"/>
        <v>57.843282347242813</v>
      </c>
      <c r="T291" s="452">
        <f t="shared" si="863"/>
        <v>61.297303243236037</v>
      </c>
      <c r="U291" s="452">
        <f t="shared" si="864"/>
        <v>-2.3274580019449798</v>
      </c>
      <c r="V291" s="452">
        <f t="shared" si="865"/>
        <v>-2.8991135798725276</v>
      </c>
      <c r="W291" s="446">
        <f t="shared" si="866"/>
        <v>-4.2697721086330764</v>
      </c>
      <c r="X291" s="453">
        <f t="shared" si="867"/>
        <v>71.562698917886692</v>
      </c>
      <c r="Y291" s="454">
        <f t="shared" ref="Y291:AA291" si="878">H291*$E291/1000</f>
        <v>0.54387651177593888</v>
      </c>
      <c r="Z291" s="454">
        <f t="shared" si="878"/>
        <v>0.29340706556333546</v>
      </c>
      <c r="AA291" s="454">
        <f t="shared" si="878"/>
        <v>2.9555394653087199</v>
      </c>
      <c r="AB291" s="454">
        <f t="shared" ref="AB291:AF291" si="879">L291*$E291/1000</f>
        <v>0.23615690642902606</v>
      </c>
      <c r="AC291" s="454">
        <f t="shared" si="879"/>
        <v>2.4259754933163586</v>
      </c>
      <c r="AD291" s="454">
        <f t="shared" si="879"/>
        <v>9.303150859325271E-2</v>
      </c>
      <c r="AE291" s="454">
        <f t="shared" si="879"/>
        <v>0.31487587523870147</v>
      </c>
      <c r="AF291" s="454">
        <f t="shared" si="879"/>
        <v>9.303150859325271E-2</v>
      </c>
      <c r="AG291" s="455">
        <f t="shared" si="870"/>
        <v>0.56844272303550258</v>
      </c>
      <c r="AH291" s="456"/>
      <c r="AI291" s="432">
        <f t="shared" si="871"/>
        <v>118.44328234724281</v>
      </c>
      <c r="AJ291" s="181"/>
      <c r="AK291" s="181"/>
      <c r="AL291" s="181"/>
      <c r="AM291" s="181"/>
    </row>
    <row r="292" spans="1:39" ht="12.75" customHeight="1">
      <c r="A292" s="418">
        <v>284</v>
      </c>
      <c r="B292" s="433">
        <v>9</v>
      </c>
      <c r="C292" s="458">
        <v>35</v>
      </c>
      <c r="D292" s="446">
        <f>測定日数!H39</f>
        <v>28</v>
      </c>
      <c r="E292" s="447">
        <f>mm!H39</f>
        <v>148.19093877839737</v>
      </c>
      <c r="F292" s="448">
        <f>pH!H39</f>
        <v>4.82</v>
      </c>
      <c r="G292" s="448">
        <f>EC!H39</f>
        <v>3.97</v>
      </c>
      <c r="H292" s="449">
        <f>'SO4'!H39</f>
        <v>23.4</v>
      </c>
      <c r="I292" s="449">
        <f>'NO3'!H39</f>
        <v>12.2</v>
      </c>
      <c r="J292" s="449">
        <f>Cl!H39</f>
        <v>229.8</v>
      </c>
      <c r="K292" s="449">
        <f>H!H39</f>
        <v>15.135612484362072</v>
      </c>
      <c r="L292" s="449">
        <f>'NH4'!H39</f>
        <v>20.3</v>
      </c>
      <c r="M292" s="449">
        <f>Na!H39</f>
        <v>214</v>
      </c>
      <c r="N292" s="449">
        <f>K!H39</f>
        <v>4.4000000000000004</v>
      </c>
      <c r="O292" s="449">
        <f>Mg!H39</f>
        <v>22</v>
      </c>
      <c r="P292" s="450">
        <f>Ca!H39</f>
        <v>8.5</v>
      </c>
      <c r="Q292" s="451">
        <f t="shared" si="860"/>
        <v>0.36594994410663234</v>
      </c>
      <c r="R292" s="447">
        <f t="shared" si="861"/>
        <v>288.79999999999995</v>
      </c>
      <c r="S292" s="452">
        <f t="shared" si="862"/>
        <v>314.83561248436206</v>
      </c>
      <c r="T292" s="452">
        <f t="shared" si="863"/>
        <v>289.16594994410661</v>
      </c>
      <c r="U292" s="452">
        <f t="shared" si="864"/>
        <v>4.3131339413869645</v>
      </c>
      <c r="V292" s="452">
        <f t="shared" si="865"/>
        <v>4.2499331354454037</v>
      </c>
      <c r="W292" s="446">
        <f t="shared" si="866"/>
        <v>4.3852877179877439</v>
      </c>
      <c r="X292" s="453">
        <f t="shared" si="867"/>
        <v>148.19093877839737</v>
      </c>
      <c r="Y292" s="454">
        <f t="shared" ref="Y292:AA292" si="880">H292*$E292/1000</f>
        <v>3.4676679674144979</v>
      </c>
      <c r="Z292" s="454">
        <f t="shared" si="880"/>
        <v>1.8079294530964478</v>
      </c>
      <c r="AA292" s="454">
        <f t="shared" si="880"/>
        <v>34.054277731275718</v>
      </c>
      <c r="AB292" s="454">
        <f t="shared" ref="AB292:AF292" si="881">L292*$E292/1000</f>
        <v>3.0082760572014666</v>
      </c>
      <c r="AC292" s="454">
        <f t="shared" si="881"/>
        <v>31.712860898577038</v>
      </c>
      <c r="AD292" s="454">
        <f t="shared" si="881"/>
        <v>0.65204013062494848</v>
      </c>
      <c r="AE292" s="454">
        <f t="shared" si="881"/>
        <v>3.2602006531247421</v>
      </c>
      <c r="AF292" s="454">
        <f t="shared" si="881"/>
        <v>1.2596229796163776</v>
      </c>
      <c r="AG292" s="455">
        <f t="shared" si="870"/>
        <v>2.2429606230436465</v>
      </c>
      <c r="AH292" s="456"/>
      <c r="AI292" s="432">
        <f t="shared" si="871"/>
        <v>603.63561248436201</v>
      </c>
      <c r="AJ292" s="181"/>
      <c r="AK292" s="181"/>
      <c r="AL292" s="181"/>
      <c r="AM292" s="181"/>
    </row>
    <row r="293" spans="1:39" ht="12.75" customHeight="1">
      <c r="A293" s="418">
        <v>284.5</v>
      </c>
      <c r="B293" s="433">
        <v>9</v>
      </c>
      <c r="C293" s="458">
        <v>36</v>
      </c>
      <c r="D293" s="446">
        <f>測定日数!H40</f>
        <v>28</v>
      </c>
      <c r="E293" s="447">
        <f>mm!H40</f>
        <v>109.84837126550522</v>
      </c>
      <c r="F293" s="448">
        <f>pH!H40</f>
        <v>4.8124782033417164</v>
      </c>
      <c r="G293" s="448">
        <f>EC!H40</f>
        <v>1.3759872611464969</v>
      </c>
      <c r="H293" s="449">
        <f>'SO4'!H40</f>
        <v>15.277818544718075</v>
      </c>
      <c r="I293" s="449">
        <f>'NO3'!H40</f>
        <v>10.755232029117378</v>
      </c>
      <c r="J293" s="449">
        <f>Cl!H40</f>
        <v>20.277076471568265</v>
      </c>
      <c r="K293" s="449">
        <f>H!H40</f>
        <v>15.400038148485068</v>
      </c>
      <c r="L293" s="449">
        <f>'NH4'!H40</f>
        <v>13.572945101607521</v>
      </c>
      <c r="M293" s="449">
        <f>Na!H40</f>
        <v>15.757803536812119</v>
      </c>
      <c r="N293" s="449">
        <f>K!H40</f>
        <v>0.81659914034846826</v>
      </c>
      <c r="O293" s="449">
        <f>Mg!H40</f>
        <v>3.2453745829542009</v>
      </c>
      <c r="P293" s="450">
        <f>Ca!H40</f>
        <v>5.3222267352546755</v>
      </c>
      <c r="Q293" s="451">
        <f t="shared" si="860"/>
        <v>0.35966641700928631</v>
      </c>
      <c r="R293" s="447">
        <f t="shared" si="861"/>
        <v>61.587945590121791</v>
      </c>
      <c r="S293" s="452">
        <f t="shared" si="862"/>
        <v>62.682588563670919</v>
      </c>
      <c r="T293" s="452">
        <f t="shared" si="863"/>
        <v>61.947612007131077</v>
      </c>
      <c r="U293" s="452">
        <f t="shared" si="864"/>
        <v>0.88085480681561845</v>
      </c>
      <c r="V293" s="452">
        <f t="shared" si="865"/>
        <v>0.58972588760482958</v>
      </c>
      <c r="W293" s="446">
        <f t="shared" si="866"/>
        <v>-2.9335417286824215</v>
      </c>
      <c r="X293" s="453">
        <f t="shared" si="867"/>
        <v>109.84837126550522</v>
      </c>
      <c r="Y293" s="454">
        <f t="shared" ref="Y293:AA293" si="882">H293*$E293/1000</f>
        <v>1.6782434836272118</v>
      </c>
      <c r="Z293" s="454">
        <f t="shared" si="882"/>
        <v>1.1814447209811387</v>
      </c>
      <c r="AA293" s="454">
        <f t="shared" si="882"/>
        <v>2.2274038244278711</v>
      </c>
      <c r="AB293" s="454">
        <f t="shared" ref="AB293:AF293" si="883">L293*$E293/1000</f>
        <v>1.4909659126877033</v>
      </c>
      <c r="AC293" s="454">
        <f t="shared" si="883"/>
        <v>1.730969053240629</v>
      </c>
      <c r="AD293" s="454">
        <f t="shared" si="883"/>
        <v>8.9702085544090954E-2</v>
      </c>
      <c r="AE293" s="454">
        <f t="shared" si="883"/>
        <v>0.35649911208398727</v>
      </c>
      <c r="AF293" s="454">
        <f t="shared" si="883"/>
        <v>0.58463793837345335</v>
      </c>
      <c r="AG293" s="455">
        <f t="shared" si="870"/>
        <v>1.6916691080377313</v>
      </c>
      <c r="AH293" s="456"/>
      <c r="AI293" s="432">
        <f t="shared" si="871"/>
        <v>124.27053415379271</v>
      </c>
      <c r="AJ293" s="181"/>
      <c r="AK293" s="181"/>
      <c r="AL293" s="181"/>
      <c r="AM293" s="181"/>
    </row>
    <row r="294" spans="1:39" ht="12.75" customHeight="1">
      <c r="A294" s="418">
        <v>285</v>
      </c>
      <c r="B294" s="433">
        <v>9</v>
      </c>
      <c r="C294" s="458">
        <v>37</v>
      </c>
      <c r="D294" s="446">
        <f>測定日数!H41</f>
        <v>28</v>
      </c>
      <c r="E294" s="447">
        <f>mm!H41</f>
        <v>252.79617834394907</v>
      </c>
      <c r="F294" s="448">
        <f>pH!H41</f>
        <v>4.7699999999999996</v>
      </c>
      <c r="G294" s="448">
        <f>EC!H41</f>
        <v>1.508</v>
      </c>
      <c r="H294" s="449">
        <f>'SO4'!H41</f>
        <v>9.9933793861566702</v>
      </c>
      <c r="I294" s="449">
        <f>'NO3'!H41</f>
        <v>9.8379321634257941</v>
      </c>
      <c r="J294" s="449">
        <f>Cl!H41</f>
        <v>44.284356339573577</v>
      </c>
      <c r="K294" s="449">
        <f>H!H41</f>
        <v>16.982436524617462</v>
      </c>
      <c r="L294" s="449">
        <f>'NH4'!H41</f>
        <v>7.2068875670101953</v>
      </c>
      <c r="M294" s="449">
        <f>Na!H41</f>
        <v>37.40789393557143</v>
      </c>
      <c r="N294" s="449">
        <f>K!H41</f>
        <v>1.7903591716263878</v>
      </c>
      <c r="O294" s="449">
        <f>Mg!H41</f>
        <v>4.9372557087019127</v>
      </c>
      <c r="P294" s="450">
        <f>Ca!H41</f>
        <v>2.4951344877488895</v>
      </c>
      <c r="Q294" s="451">
        <f t="shared" si="860"/>
        <v>0.3261532309950273</v>
      </c>
      <c r="R294" s="447">
        <f t="shared" si="861"/>
        <v>74.109047275312719</v>
      </c>
      <c r="S294" s="452">
        <f t="shared" si="862"/>
        <v>78.252357591727076</v>
      </c>
      <c r="T294" s="452">
        <f t="shared" si="863"/>
        <v>74.435200506307751</v>
      </c>
      <c r="U294" s="452">
        <f t="shared" si="864"/>
        <v>2.7193962408196959</v>
      </c>
      <c r="V294" s="452">
        <f t="shared" si="865"/>
        <v>2.4999791292545752</v>
      </c>
      <c r="W294" s="446">
        <f t="shared" si="866"/>
        <v>-0.33210072517341482</v>
      </c>
      <c r="X294" s="453">
        <f t="shared" si="867"/>
        <v>252.79617834394907</v>
      </c>
      <c r="Y294" s="454">
        <f t="shared" ref="Y294:AA294" si="884">H294*$E294/1000</f>
        <v>2.5262881175616059</v>
      </c>
      <c r="Z294" s="454">
        <f t="shared" si="884"/>
        <v>2.4869916537210597</v>
      </c>
      <c r="AA294" s="454">
        <f t="shared" si="884"/>
        <v>11.194916043065835</v>
      </c>
      <c r="AB294" s="454">
        <f t="shared" ref="AB294:AF294" si="885">L294*$E294/1000</f>
        <v>1.8218736346946984</v>
      </c>
      <c r="AC294" s="454">
        <f t="shared" si="885"/>
        <v>9.4565726268082457</v>
      </c>
      <c r="AD294" s="454">
        <f t="shared" si="885"/>
        <v>0.45259595645018924</v>
      </c>
      <c r="AE294" s="454">
        <f t="shared" si="885"/>
        <v>1.2481193746666892</v>
      </c>
      <c r="AF294" s="454">
        <f t="shared" si="885"/>
        <v>0.6307604629571063</v>
      </c>
      <c r="AG294" s="455">
        <f t="shared" si="870"/>
        <v>4.2930950523919913</v>
      </c>
      <c r="AH294" s="456"/>
      <c r="AI294" s="432">
        <f t="shared" si="871"/>
        <v>152.36140486703979</v>
      </c>
      <c r="AJ294" s="181"/>
      <c r="AK294" s="181"/>
      <c r="AL294" s="181"/>
      <c r="AM294" s="181"/>
    </row>
    <row r="295" spans="1:39" ht="12.75" customHeight="1">
      <c r="A295" s="418">
        <v>286</v>
      </c>
      <c r="B295" s="433">
        <v>9</v>
      </c>
      <c r="C295" s="458">
        <v>38</v>
      </c>
      <c r="D295" s="446">
        <f>測定日数!H42</f>
        <v>28</v>
      </c>
      <c r="E295" s="447">
        <f>mm!H42</f>
        <v>165.62698917886695</v>
      </c>
      <c r="F295" s="448">
        <f>pH!H42</f>
        <v>4.8236010183242595</v>
      </c>
      <c r="G295" s="448">
        <f>EC!H42</f>
        <v>1.7273022674865488</v>
      </c>
      <c r="H295" s="449">
        <f>'SO4'!H42</f>
        <v>10.925736588856921</v>
      </c>
      <c r="I295" s="449">
        <f>'NO3'!H42</f>
        <v>11.909876707743424</v>
      </c>
      <c r="J295" s="449">
        <f>Cl!H42</f>
        <v>48.586914595853514</v>
      </c>
      <c r="K295" s="449">
        <f>H!H42</f>
        <v>15.010632129058548</v>
      </c>
      <c r="L295" s="449">
        <f>'NH4'!H42</f>
        <v>6.8222687306881458</v>
      </c>
      <c r="M295" s="449">
        <f>Na!H42</f>
        <v>41.433596230324504</v>
      </c>
      <c r="N295" s="449">
        <f>K!H42</f>
        <v>2.4621743538283827</v>
      </c>
      <c r="O295" s="449">
        <f>Mg!H42</f>
        <v>5.0449675932399956</v>
      </c>
      <c r="P295" s="450">
        <f>Ca!H42</f>
        <v>4.3446926285783549</v>
      </c>
      <c r="Q295" s="451">
        <f t="shared" si="860"/>
        <v>0.36899688800909547</v>
      </c>
      <c r="R295" s="447">
        <f t="shared" si="861"/>
        <v>82.348264481310778</v>
      </c>
      <c r="S295" s="452">
        <f t="shared" si="862"/>
        <v>84.507991887536306</v>
      </c>
      <c r="T295" s="452">
        <f t="shared" si="863"/>
        <v>82.717261369319871</v>
      </c>
      <c r="U295" s="452">
        <f t="shared" si="864"/>
        <v>1.2943640551609308</v>
      </c>
      <c r="V295" s="452">
        <f t="shared" si="865"/>
        <v>1.0708493384464441</v>
      </c>
      <c r="W295" s="446">
        <f t="shared" si="866"/>
        <v>-5.8242160644453413</v>
      </c>
      <c r="X295" s="453">
        <f t="shared" si="867"/>
        <v>165.62698917886695</v>
      </c>
      <c r="Y295" s="454">
        <f t="shared" ref="Y295:AA295" si="886">H295*$E295/1000</f>
        <v>1.8095968557737561</v>
      </c>
      <c r="Z295" s="454">
        <f t="shared" si="886"/>
        <v>1.9725970205950596</v>
      </c>
      <c r="AA295" s="454">
        <f t="shared" si="886"/>
        <v>8.0473043780019626</v>
      </c>
      <c r="AB295" s="454">
        <f t="shared" ref="AB295:AF295" si="887">L295*$E295/1000</f>
        <v>1.129951829233008</v>
      </c>
      <c r="AC295" s="454">
        <f t="shared" si="887"/>
        <v>6.8625217944814993</v>
      </c>
      <c r="AD295" s="454">
        <f t="shared" si="887"/>
        <v>0.40780252505801723</v>
      </c>
      <c r="AE295" s="454">
        <f t="shared" si="887"/>
        <v>0.83558279297329519</v>
      </c>
      <c r="AF295" s="454">
        <f t="shared" si="887"/>
        <v>0.71959835897905022</v>
      </c>
      <c r="AG295" s="455">
        <f t="shared" si="870"/>
        <v>2.4861658052075328</v>
      </c>
      <c r="AH295" s="456"/>
      <c r="AI295" s="432">
        <f t="shared" si="871"/>
        <v>166.85625636884708</v>
      </c>
      <c r="AJ295" s="181"/>
      <c r="AK295" s="181"/>
      <c r="AL295" s="181"/>
      <c r="AM295" s="181"/>
    </row>
    <row r="296" spans="1:39" ht="12.75" customHeight="1">
      <c r="A296" s="418">
        <v>287</v>
      </c>
      <c r="B296" s="433">
        <v>9</v>
      </c>
      <c r="C296" s="458">
        <v>39</v>
      </c>
      <c r="D296" s="446">
        <f>測定日数!H43</f>
        <v>28</v>
      </c>
      <c r="E296" s="447">
        <f>mm!H43</f>
        <v>78</v>
      </c>
      <c r="F296" s="448">
        <f>pH!H43</f>
        <v>4.5599999999999996</v>
      </c>
      <c r="G296" s="448">
        <f>EC!H43</f>
        <v>1.31</v>
      </c>
      <c r="H296" s="449">
        <f>'SO4'!H43</f>
        <v>12.25</v>
      </c>
      <c r="I296" s="449">
        <f>'NO3'!H43</f>
        <v>10.25</v>
      </c>
      <c r="J296" s="449">
        <f>Cl!H43</f>
        <v>11.35</v>
      </c>
      <c r="K296" s="449">
        <f>H!H43</f>
        <v>27.542287033381701</v>
      </c>
      <c r="L296" s="449">
        <f>'NH4'!H43</f>
        <v>9.8800000000000008</v>
      </c>
      <c r="M296" s="449">
        <f>Na!H43</f>
        <v>7.93</v>
      </c>
      <c r="N296" s="449">
        <f>K!H43</f>
        <v>1.08</v>
      </c>
      <c r="O296" s="449">
        <f>Mg!H43</f>
        <v>0.57999999999999996</v>
      </c>
      <c r="P296" s="450">
        <f>Ca!H43</f>
        <v>1.25</v>
      </c>
      <c r="Q296" s="451">
        <f t="shared" si="860"/>
        <v>0.20110445207250729</v>
      </c>
      <c r="R296" s="447">
        <f t="shared" si="861"/>
        <v>46.1</v>
      </c>
      <c r="S296" s="452">
        <f t="shared" si="862"/>
        <v>50.092287033381695</v>
      </c>
      <c r="T296" s="452">
        <f t="shared" si="863"/>
        <v>46.301104452072508</v>
      </c>
      <c r="U296" s="452">
        <f t="shared" si="864"/>
        <v>4.1503192787133196</v>
      </c>
      <c r="V296" s="452">
        <f t="shared" si="865"/>
        <v>3.9330316351419983</v>
      </c>
      <c r="W296" s="446">
        <f t="shared" si="866"/>
        <v>5.4308628966687547</v>
      </c>
      <c r="X296" s="453">
        <f t="shared" si="867"/>
        <v>78</v>
      </c>
      <c r="Y296" s="454">
        <f t="shared" ref="Y296:AA296" si="888">H296*$E296/1000</f>
        <v>0.95550000000000002</v>
      </c>
      <c r="Z296" s="454">
        <f t="shared" si="888"/>
        <v>0.79949999999999999</v>
      </c>
      <c r="AA296" s="454">
        <f t="shared" si="888"/>
        <v>0.88529999999999998</v>
      </c>
      <c r="AB296" s="454">
        <f t="shared" ref="AB296:AF296" si="889">L296*$E296/1000</f>
        <v>0.7706400000000001</v>
      </c>
      <c r="AC296" s="454">
        <f t="shared" si="889"/>
        <v>0.61853999999999998</v>
      </c>
      <c r="AD296" s="454">
        <f t="shared" si="889"/>
        <v>8.4240000000000009E-2</v>
      </c>
      <c r="AE296" s="454">
        <f t="shared" si="889"/>
        <v>4.5239999999999995E-2</v>
      </c>
      <c r="AF296" s="454">
        <f t="shared" si="889"/>
        <v>9.7500000000000003E-2</v>
      </c>
      <c r="AG296" s="455">
        <f t="shared" si="870"/>
        <v>2.1482983886037728</v>
      </c>
      <c r="AH296" s="456"/>
      <c r="AI296" s="432">
        <f t="shared" si="871"/>
        <v>96.192287033381689</v>
      </c>
      <c r="AJ296" s="181"/>
      <c r="AK296" s="181"/>
      <c r="AL296" s="181"/>
      <c r="AM296" s="181"/>
    </row>
    <row r="297" spans="1:39" ht="12.75" customHeight="1">
      <c r="A297" s="418">
        <v>288</v>
      </c>
      <c r="B297" s="433">
        <v>9</v>
      </c>
      <c r="C297" s="458">
        <v>40</v>
      </c>
      <c r="D297" s="446"/>
      <c r="E297" s="447"/>
      <c r="F297" s="448"/>
      <c r="G297" s="448"/>
      <c r="H297" s="449"/>
      <c r="I297" s="449"/>
      <c r="J297" s="449"/>
      <c r="K297" s="449"/>
      <c r="L297" s="449"/>
      <c r="M297" s="449"/>
      <c r="N297" s="449"/>
      <c r="O297" s="449"/>
      <c r="P297" s="450"/>
      <c r="Q297" s="451"/>
      <c r="R297" s="447"/>
      <c r="S297" s="452"/>
      <c r="T297" s="452"/>
      <c r="U297" s="452"/>
      <c r="V297" s="452"/>
      <c r="W297" s="446"/>
      <c r="X297" s="453"/>
      <c r="Y297" s="454"/>
      <c r="Z297" s="454"/>
      <c r="AA297" s="454"/>
      <c r="AB297" s="454"/>
      <c r="AC297" s="454"/>
      <c r="AD297" s="454"/>
      <c r="AE297" s="454"/>
      <c r="AF297" s="454"/>
      <c r="AG297" s="455"/>
      <c r="AH297" s="456"/>
      <c r="AI297" s="432"/>
      <c r="AJ297" s="181"/>
      <c r="AK297" s="181"/>
      <c r="AL297" s="181"/>
      <c r="AM297" s="181"/>
    </row>
    <row r="298" spans="1:39" ht="12.75" customHeight="1">
      <c r="A298" s="418">
        <v>289</v>
      </c>
      <c r="B298" s="433">
        <v>9</v>
      </c>
      <c r="C298" s="458">
        <v>41</v>
      </c>
      <c r="D298" s="446">
        <f>測定日数!H45</f>
        <v>28</v>
      </c>
      <c r="E298" s="447">
        <f>mm!H45</f>
        <v>312.0700636942675</v>
      </c>
      <c r="F298" s="448">
        <f>pH!H45</f>
        <v>5.0199999999999996</v>
      </c>
      <c r="G298" s="448">
        <f>EC!H45</f>
        <v>1.66</v>
      </c>
      <c r="H298" s="449">
        <f>'SO4'!H45</f>
        <v>6.45</v>
      </c>
      <c r="I298" s="449">
        <f>'NO3'!H45</f>
        <v>4.12</v>
      </c>
      <c r="J298" s="449">
        <f>Cl!H45</f>
        <v>85.27</v>
      </c>
      <c r="K298" s="449">
        <f>H!H45</f>
        <v>9.5499258602143726</v>
      </c>
      <c r="L298" s="449">
        <f>'NH4'!H45</f>
        <v>4.99</v>
      </c>
      <c r="M298" s="449">
        <f>Na!H45</f>
        <v>74.55</v>
      </c>
      <c r="N298" s="449">
        <f>K!H45</f>
        <v>2.06</v>
      </c>
      <c r="O298" s="449">
        <f>Mg!H45</f>
        <v>8.09</v>
      </c>
      <c r="P298" s="450">
        <f>Ca!H45</f>
        <v>1.63</v>
      </c>
      <c r="Q298" s="451">
        <f t="shared" ref="Q298:Q303" si="890">1.24*10^(F298-5.35)</f>
        <v>0.57999157519612554</v>
      </c>
      <c r="R298" s="447">
        <f t="shared" ref="R298:R303" si="891">SUM(H298:J298)+H298</f>
        <v>102.29</v>
      </c>
      <c r="S298" s="452">
        <f t="shared" ref="S298:S303" si="892">SUM(K298:P298)+O298+P298</f>
        <v>110.58992586021436</v>
      </c>
      <c r="T298" s="452">
        <f t="shared" ref="T298:T303" si="893">SUM(H298:J298,Q298)+H298</f>
        <v>102.86999157519614</v>
      </c>
      <c r="U298" s="452">
        <f t="shared" ref="U298:U303" si="894">(S298-R298)/(R298+S298)*100</f>
        <v>3.8988767149723778</v>
      </c>
      <c r="V298" s="452">
        <f t="shared" ref="V298:V303" si="895">(S298-T298)/(S298+T298)*100</f>
        <v>3.6165732554235399</v>
      </c>
      <c r="W298" s="446">
        <f t="shared" ref="W298:W303" si="896">100*((349.7*10^(2-F298)+(80*2*H298+71.5*I298+76.3*J298+73.5*L298+50.1*M298+73.5*N298+59.8*2*P298+53.3*2*O298)/10000)-G298)/((349.7*10^(2-F298)+(80*2*H298+71.5*I298+76.3*J298+73.5*L298+50.1*M298+73.5*N298+59.8*2*P298+53.3*2*O298)/10000)+G298)</f>
        <v>-0.35437768594779645</v>
      </c>
      <c r="X298" s="453">
        <f t="shared" ref="X298:X303" si="897">E298</f>
        <v>312.0700636942675</v>
      </c>
      <c r="Y298" s="454">
        <f t="shared" ref="Y298:AA298" si="898">H298*$E298/1000</f>
        <v>2.0128519108280254</v>
      </c>
      <c r="Z298" s="454">
        <f t="shared" si="898"/>
        <v>1.2857286624203821</v>
      </c>
      <c r="AA298" s="454">
        <f t="shared" si="898"/>
        <v>26.610214331210187</v>
      </c>
      <c r="AB298" s="454">
        <f t="shared" ref="AB298:AF298" si="899">L298*$E298/1000</f>
        <v>1.557229617834395</v>
      </c>
      <c r="AC298" s="454">
        <f t="shared" si="899"/>
        <v>23.264823248407641</v>
      </c>
      <c r="AD298" s="454">
        <f t="shared" si="899"/>
        <v>0.64286433121019104</v>
      </c>
      <c r="AE298" s="454">
        <f t="shared" si="899"/>
        <v>2.5246468152866242</v>
      </c>
      <c r="AF298" s="454">
        <f t="shared" si="899"/>
        <v>0.50867420382165607</v>
      </c>
      <c r="AG298" s="455">
        <f t="shared" ref="AG298:AG303" si="900">K298*$E298/1000</f>
        <v>2.9802459714726313</v>
      </c>
      <c r="AH298" s="456"/>
      <c r="AI298" s="432">
        <f t="shared" ref="AI298:AI303" si="901">R298+S298</f>
        <v>212.87992586021437</v>
      </c>
      <c r="AJ298" s="181"/>
      <c r="AK298" s="181"/>
      <c r="AL298" s="181"/>
      <c r="AM298" s="181"/>
    </row>
    <row r="299" spans="1:39" ht="12.75" customHeight="1">
      <c r="A299" s="418">
        <v>290</v>
      </c>
      <c r="B299" s="433">
        <v>9</v>
      </c>
      <c r="C299" s="458">
        <v>42</v>
      </c>
      <c r="D299" s="446">
        <f>測定日数!H46</f>
        <v>28</v>
      </c>
      <c r="E299" s="447">
        <f>mm!H46</f>
        <v>216.40127388535032</v>
      </c>
      <c r="F299" s="448">
        <f>pH!H46</f>
        <v>4.9675585662148265</v>
      </c>
      <c r="G299" s="448">
        <f>EC!H46</f>
        <v>0.93314201618837378</v>
      </c>
      <c r="H299" s="449">
        <f>'SO4'!H46</f>
        <v>7.0075412279249454</v>
      </c>
      <c r="I299" s="449">
        <f>'NO3'!H46</f>
        <v>5.5575940978898153</v>
      </c>
      <c r="J299" s="449">
        <f>Cl!H46</f>
        <v>27.698438076879231</v>
      </c>
      <c r="K299" s="449">
        <f>H!H46</f>
        <v>10.775599309595409</v>
      </c>
      <c r="L299" s="449">
        <f>'NH4'!H46</f>
        <v>10.158436398086828</v>
      </c>
      <c r="M299" s="449">
        <f>Na!H46</f>
        <v>29.465703298781069</v>
      </c>
      <c r="N299" s="449">
        <f>K!H46</f>
        <v>2.472709115511067</v>
      </c>
      <c r="O299" s="449">
        <f>Mg!H46</f>
        <v>0.5639713928997937</v>
      </c>
      <c r="P299" s="450">
        <f>Ca!H46</f>
        <v>0.62326856523178797</v>
      </c>
      <c r="Q299" s="451">
        <f t="shared" si="890"/>
        <v>0.51402027706614084</v>
      </c>
      <c r="R299" s="447">
        <f t="shared" si="891"/>
        <v>47.271114630618939</v>
      </c>
      <c r="S299" s="452">
        <f t="shared" si="892"/>
        <v>55.246928038237542</v>
      </c>
      <c r="T299" s="452">
        <f t="shared" si="893"/>
        <v>47.785134907685077</v>
      </c>
      <c r="U299" s="452">
        <f t="shared" si="894"/>
        <v>7.7799119062205238</v>
      </c>
      <c r="V299" s="452">
        <f t="shared" si="895"/>
        <v>7.2422049187434601</v>
      </c>
      <c r="W299" s="446">
        <f t="shared" si="896"/>
        <v>3.1553048847155294</v>
      </c>
      <c r="X299" s="453">
        <f t="shared" si="897"/>
        <v>216.40127388535032</v>
      </c>
      <c r="Y299" s="454">
        <f t="shared" ref="Y299:AA299" si="902">H299*$E299/1000</f>
        <v>1.5164408485270702</v>
      </c>
      <c r="Z299" s="454">
        <f t="shared" si="902"/>
        <v>1.2026704425210604</v>
      </c>
      <c r="AA299" s="454">
        <f t="shared" si="902"/>
        <v>5.9939772844711587</v>
      </c>
      <c r="AB299" s="454">
        <f t="shared" ref="AB299:AF299" si="903">L299*$E299/1000</f>
        <v>2.1982985772292989</v>
      </c>
      <c r="AC299" s="454">
        <f t="shared" si="903"/>
        <v>6.376415729783993</v>
      </c>
      <c r="AD299" s="454">
        <f t="shared" si="903"/>
        <v>0.53509740254451277</v>
      </c>
      <c r="AE299" s="454">
        <f t="shared" si="903"/>
        <v>0.12204412785841078</v>
      </c>
      <c r="AF299" s="454">
        <f t="shared" si="903"/>
        <v>0.13487611148885348</v>
      </c>
      <c r="AG299" s="455">
        <f t="shared" si="900"/>
        <v>2.3318534174745476</v>
      </c>
      <c r="AH299" s="456"/>
      <c r="AI299" s="432">
        <f t="shared" si="901"/>
        <v>102.51804266885648</v>
      </c>
      <c r="AJ299" s="181"/>
      <c r="AK299" s="181"/>
      <c r="AL299" s="181"/>
      <c r="AM299" s="181"/>
    </row>
    <row r="300" spans="1:39" ht="12.75" customHeight="1">
      <c r="A300" s="418">
        <v>291</v>
      </c>
      <c r="B300" s="433">
        <v>9</v>
      </c>
      <c r="C300" s="458">
        <v>43</v>
      </c>
      <c r="D300" s="446">
        <f>測定日数!H47</f>
        <v>27</v>
      </c>
      <c r="E300" s="447">
        <f>mm!H47</f>
        <v>179</v>
      </c>
      <c r="F300" s="448">
        <f>pH!H47</f>
        <v>4.99</v>
      </c>
      <c r="G300" s="448">
        <f>EC!H47</f>
        <v>1.25</v>
      </c>
      <c r="H300" s="449">
        <f>'SO4'!H47</f>
        <v>8.9</v>
      </c>
      <c r="I300" s="449">
        <f>'NO3'!H47</f>
        <v>6.65</v>
      </c>
      <c r="J300" s="449">
        <f>Cl!H47</f>
        <v>41.52</v>
      </c>
      <c r="K300" s="449">
        <f>H!H47</f>
        <v>10.232929922807537</v>
      </c>
      <c r="L300" s="449">
        <f>'NH4'!H47</f>
        <v>9.2899999999999991</v>
      </c>
      <c r="M300" s="449">
        <f>Na!H47</f>
        <v>37.32</v>
      </c>
      <c r="N300" s="449">
        <f>K!H47</f>
        <v>2.98</v>
      </c>
      <c r="O300" s="449">
        <f>Mg!H47</f>
        <v>3.62</v>
      </c>
      <c r="P300" s="450">
        <f>Ca!H47</f>
        <v>4.8899999999999997</v>
      </c>
      <c r="Q300" s="451">
        <f t="shared" si="890"/>
        <v>0.54127963197780649</v>
      </c>
      <c r="R300" s="447">
        <f t="shared" si="891"/>
        <v>65.970000000000013</v>
      </c>
      <c r="S300" s="452">
        <f t="shared" si="892"/>
        <v>76.842929922807528</v>
      </c>
      <c r="T300" s="452">
        <f t="shared" si="893"/>
        <v>66.511279631977814</v>
      </c>
      <c r="U300" s="452">
        <f t="shared" si="894"/>
        <v>7.6134072234807393</v>
      </c>
      <c r="V300" s="452">
        <f t="shared" si="895"/>
        <v>7.2070784129162888</v>
      </c>
      <c r="W300" s="446">
        <f t="shared" si="896"/>
        <v>-0.44912978034446471</v>
      </c>
      <c r="X300" s="453">
        <f t="shared" si="897"/>
        <v>179</v>
      </c>
      <c r="Y300" s="454">
        <f t="shared" ref="Y300:AA300" si="904">H300*$E300/1000</f>
        <v>1.5931000000000002</v>
      </c>
      <c r="Z300" s="454">
        <f t="shared" si="904"/>
        <v>1.1903500000000002</v>
      </c>
      <c r="AA300" s="454">
        <f t="shared" si="904"/>
        <v>7.4320800000000009</v>
      </c>
      <c r="AB300" s="454">
        <f t="shared" ref="AB300:AF300" si="905">L300*$E300/1000</f>
        <v>1.6629099999999999</v>
      </c>
      <c r="AC300" s="454">
        <f t="shared" si="905"/>
        <v>6.6802799999999998</v>
      </c>
      <c r="AD300" s="454">
        <f t="shared" si="905"/>
        <v>0.53342000000000001</v>
      </c>
      <c r="AE300" s="454">
        <f t="shared" si="905"/>
        <v>0.64798</v>
      </c>
      <c r="AF300" s="454">
        <f t="shared" si="905"/>
        <v>0.87530999999999992</v>
      </c>
      <c r="AG300" s="455">
        <f t="shared" si="900"/>
        <v>1.8316944561825492</v>
      </c>
      <c r="AH300" s="456"/>
      <c r="AI300" s="432">
        <f t="shared" si="901"/>
        <v>142.81292992280754</v>
      </c>
      <c r="AJ300" s="181"/>
      <c r="AK300" s="181"/>
      <c r="AL300" s="181"/>
      <c r="AM300" s="181"/>
    </row>
    <row r="301" spans="1:39" ht="12.75" customHeight="1">
      <c r="A301" s="418">
        <v>292</v>
      </c>
      <c r="B301" s="433">
        <v>9</v>
      </c>
      <c r="C301" s="458">
        <v>44</v>
      </c>
      <c r="D301" s="446">
        <f>測定日数!H48</f>
        <v>28</v>
      </c>
      <c r="E301" s="447">
        <f>mm!H48</f>
        <v>253.08917197452229</v>
      </c>
      <c r="F301" s="448">
        <f>pH!H48</f>
        <v>4.9800000000000004</v>
      </c>
      <c r="G301" s="448">
        <f>EC!H48</f>
        <v>0.99</v>
      </c>
      <c r="H301" s="449">
        <f>'SO4'!H48</f>
        <v>7.5</v>
      </c>
      <c r="I301" s="449">
        <f>'NO3'!H48</f>
        <v>7.4</v>
      </c>
      <c r="J301" s="449">
        <f>Cl!H48</f>
        <v>23.55</v>
      </c>
      <c r="K301" s="449">
        <f>H!H48</f>
        <v>10.471285480508985</v>
      </c>
      <c r="L301" s="449">
        <f>'NH4'!H48</f>
        <v>14.42</v>
      </c>
      <c r="M301" s="449">
        <f>Na!H48</f>
        <v>22.71</v>
      </c>
      <c r="N301" s="449">
        <f>K!H48</f>
        <v>2.08</v>
      </c>
      <c r="O301" s="449">
        <f>Mg!H48</f>
        <v>0.72</v>
      </c>
      <c r="P301" s="450">
        <f>Ca!H48</f>
        <v>0.53</v>
      </c>
      <c r="Q301" s="451">
        <f t="shared" si="890"/>
        <v>0.52895860331397582</v>
      </c>
      <c r="R301" s="447">
        <f t="shared" si="891"/>
        <v>45.95</v>
      </c>
      <c r="S301" s="452">
        <f t="shared" si="892"/>
        <v>52.181285480508983</v>
      </c>
      <c r="T301" s="452">
        <f t="shared" si="893"/>
        <v>46.478958603313977</v>
      </c>
      <c r="U301" s="452">
        <f t="shared" si="894"/>
        <v>6.3499478784945191</v>
      </c>
      <c r="V301" s="452">
        <f t="shared" si="895"/>
        <v>5.7797615748347821</v>
      </c>
      <c r="W301" s="446">
        <f t="shared" si="896"/>
        <v>-1.1316812235310663</v>
      </c>
      <c r="X301" s="453">
        <f t="shared" si="897"/>
        <v>253.08917197452229</v>
      </c>
      <c r="Y301" s="454">
        <f t="shared" ref="Y301:AA301" si="906">H301*$E301/1000</f>
        <v>1.8981687898089172</v>
      </c>
      <c r="Z301" s="454">
        <f t="shared" si="906"/>
        <v>1.8728598726114651</v>
      </c>
      <c r="AA301" s="454">
        <f t="shared" si="906"/>
        <v>5.9602500000000003</v>
      </c>
      <c r="AB301" s="454">
        <f t="shared" ref="AB301:AF301" si="907">L301*$E301/1000</f>
        <v>3.6495458598726112</v>
      </c>
      <c r="AC301" s="454">
        <f t="shared" si="907"/>
        <v>5.7476550955414014</v>
      </c>
      <c r="AD301" s="454">
        <f t="shared" si="907"/>
        <v>0.52642547770700643</v>
      </c>
      <c r="AE301" s="454">
        <f t="shared" si="907"/>
        <v>0.18222420382165602</v>
      </c>
      <c r="AF301" s="454">
        <f t="shared" si="907"/>
        <v>0.13413726114649682</v>
      </c>
      <c r="AG301" s="455">
        <f t="shared" si="900"/>
        <v>2.650168971770857</v>
      </c>
      <c r="AH301" s="456"/>
      <c r="AI301" s="432">
        <f t="shared" si="901"/>
        <v>98.131285480508978</v>
      </c>
      <c r="AJ301" s="181"/>
      <c r="AK301" s="181"/>
      <c r="AL301" s="181"/>
      <c r="AM301" s="181"/>
    </row>
    <row r="302" spans="1:39" ht="12.75" customHeight="1">
      <c r="A302" s="418">
        <v>293</v>
      </c>
      <c r="B302" s="433">
        <v>9</v>
      </c>
      <c r="C302" s="458">
        <v>45</v>
      </c>
      <c r="D302" s="446">
        <f>測定日数!H49</f>
        <v>28</v>
      </c>
      <c r="E302" s="447">
        <f>mm!H49</f>
        <v>241.32254545454543</v>
      </c>
      <c r="F302" s="448">
        <f>pH!H49</f>
        <v>5.0070736518004448</v>
      </c>
      <c r="G302" s="448">
        <f>EC!H49</f>
        <v>0.76800000000000002</v>
      </c>
      <c r="H302" s="449">
        <f>'SO4'!H49</f>
        <v>7.8849999999999998</v>
      </c>
      <c r="I302" s="449">
        <f>'NO3'!H49</f>
        <v>6.26</v>
      </c>
      <c r="J302" s="449">
        <f>Cl!H49</f>
        <v>8.56</v>
      </c>
      <c r="K302" s="449">
        <f>H!H49</f>
        <v>9.8384424192212165</v>
      </c>
      <c r="L302" s="449">
        <f>'NH4'!H49</f>
        <v>12.94</v>
      </c>
      <c r="M302" s="449">
        <f>Na!H49</f>
        <v>6.3</v>
      </c>
      <c r="N302" s="449">
        <f>K!H49</f>
        <v>0.92</v>
      </c>
      <c r="O302" s="449">
        <f>Mg!H49</f>
        <v>0.57499999999999996</v>
      </c>
      <c r="P302" s="450">
        <f>Ca!H49</f>
        <v>1.25</v>
      </c>
      <c r="Q302" s="451">
        <f t="shared" si="890"/>
        <v>0.56298307258989777</v>
      </c>
      <c r="R302" s="447">
        <f t="shared" si="891"/>
        <v>30.589999999999996</v>
      </c>
      <c r="S302" s="452">
        <f t="shared" si="892"/>
        <v>33.648442419221219</v>
      </c>
      <c r="T302" s="452">
        <f t="shared" si="893"/>
        <v>31.152983072589898</v>
      </c>
      <c r="U302" s="452">
        <f t="shared" si="894"/>
        <v>4.7610781084350906</v>
      </c>
      <c r="V302" s="452">
        <f t="shared" si="895"/>
        <v>3.8509327961414521</v>
      </c>
      <c r="W302" s="446">
        <f t="shared" si="896"/>
        <v>-2.2095065959765576</v>
      </c>
      <c r="X302" s="453">
        <f t="shared" si="897"/>
        <v>241.32254545454543</v>
      </c>
      <c r="Y302" s="454">
        <f t="shared" ref="Y302:AA302" si="908">H302*$E302/1000</f>
        <v>1.9028282709090907</v>
      </c>
      <c r="Z302" s="454">
        <f t="shared" si="908"/>
        <v>1.5106791345454544</v>
      </c>
      <c r="AA302" s="454">
        <f t="shared" si="908"/>
        <v>2.065720989090909</v>
      </c>
      <c r="AB302" s="454">
        <f t="shared" ref="AB302:AF302" si="909">L302*$E302/1000</f>
        <v>3.122713738181818</v>
      </c>
      <c r="AC302" s="454">
        <f t="shared" si="909"/>
        <v>1.5203320363636363</v>
      </c>
      <c r="AD302" s="454">
        <f t="shared" si="909"/>
        <v>0.22201674181818179</v>
      </c>
      <c r="AE302" s="454">
        <f t="shared" si="909"/>
        <v>0.13876046363636363</v>
      </c>
      <c r="AF302" s="454">
        <f t="shared" si="909"/>
        <v>0.30165318181818179</v>
      </c>
      <c r="AG302" s="455">
        <f t="shared" si="900"/>
        <v>2.3742379679144401</v>
      </c>
      <c r="AH302" s="456"/>
      <c r="AI302" s="432">
        <f t="shared" si="901"/>
        <v>64.238442419221215</v>
      </c>
      <c r="AJ302" s="181"/>
      <c r="AK302" s="181"/>
      <c r="AL302" s="181"/>
      <c r="AM302" s="181"/>
    </row>
    <row r="303" spans="1:39" ht="12.75" customHeight="1">
      <c r="A303" s="418">
        <v>294</v>
      </c>
      <c r="B303" s="433">
        <v>9</v>
      </c>
      <c r="C303" s="458">
        <v>46</v>
      </c>
      <c r="D303" s="446">
        <f>測定日数!H50</f>
        <v>28</v>
      </c>
      <c r="E303" s="447">
        <f>mm!H50</f>
        <v>443.15286624203821</v>
      </c>
      <c r="F303" s="448">
        <f>pH!H50</f>
        <v>4.5292833828515979</v>
      </c>
      <c r="G303" s="448">
        <f>EC!H50</f>
        <v>2.3686518145885733</v>
      </c>
      <c r="H303" s="449">
        <f>'SO4'!H50</f>
        <v>21.460435165370026</v>
      </c>
      <c r="I303" s="449">
        <f>'NO3'!H50</f>
        <v>13.984134476637706</v>
      </c>
      <c r="J303" s="449">
        <f>Cl!H50</f>
        <v>66.767300716654844</v>
      </c>
      <c r="K303" s="449">
        <f>H!H50</f>
        <v>29.560829541638515</v>
      </c>
      <c r="L303" s="449">
        <f>'NH4'!H50</f>
        <v>22.385848700018986</v>
      </c>
      <c r="M303" s="449">
        <f>Na!H50</f>
        <v>56.780415622418722</v>
      </c>
      <c r="N303" s="449">
        <f>K!H50</f>
        <v>3.0220750073809284</v>
      </c>
      <c r="O303" s="449">
        <f>Mg!H50</f>
        <v>6.5226192361135951</v>
      </c>
      <c r="P303" s="450">
        <f>Ca!H50</f>
        <v>3.9517132706321063</v>
      </c>
      <c r="Q303" s="451">
        <f t="shared" si="890"/>
        <v>0.18737216203185536</v>
      </c>
      <c r="R303" s="447">
        <f t="shared" si="891"/>
        <v>123.67230552403261</v>
      </c>
      <c r="S303" s="452">
        <f t="shared" si="892"/>
        <v>132.69783388494855</v>
      </c>
      <c r="T303" s="452">
        <f t="shared" si="893"/>
        <v>123.85967768606446</v>
      </c>
      <c r="U303" s="452">
        <f t="shared" si="894"/>
        <v>3.5205068662531454</v>
      </c>
      <c r="V303" s="452">
        <f t="shared" si="895"/>
        <v>3.4449025268308167</v>
      </c>
      <c r="W303" s="446">
        <f t="shared" si="896"/>
        <v>4.1651241146325102</v>
      </c>
      <c r="X303" s="453">
        <f t="shared" si="897"/>
        <v>443.15286624203821</v>
      </c>
      <c r="Y303" s="454">
        <f t="shared" ref="Y303:AA303" si="910">H303*$E303/1000</f>
        <v>9.5102533543351573</v>
      </c>
      <c r="Z303" s="454">
        <f t="shared" si="910"/>
        <v>6.1971092752361043</v>
      </c>
      <c r="AA303" s="454">
        <f t="shared" si="910"/>
        <v>29.588120683829686</v>
      </c>
      <c r="AB303" s="454">
        <f t="shared" ref="AB303:AF303" si="911">L303*$E303/1000</f>
        <v>9.9203530146740189</v>
      </c>
      <c r="AC303" s="454">
        <f t="shared" si="911"/>
        <v>25.162403929489059</v>
      </c>
      <c r="AD303" s="454">
        <f t="shared" si="911"/>
        <v>1.3392412015192872</v>
      </c>
      <c r="AE303" s="454">
        <f t="shared" si="911"/>
        <v>2.8905174098891933</v>
      </c>
      <c r="AF303" s="454">
        <f t="shared" si="911"/>
        <v>1.7512130624473172</v>
      </c>
      <c r="AG303" s="455">
        <f t="shared" si="900"/>
        <v>13.099966339869425</v>
      </c>
      <c r="AH303" s="456"/>
      <c r="AI303" s="432">
        <f t="shared" si="901"/>
        <v>256.37013940898117</v>
      </c>
      <c r="AJ303" s="181"/>
      <c r="AK303" s="181"/>
      <c r="AL303" s="181"/>
      <c r="AM303" s="181"/>
    </row>
    <row r="304" spans="1:39" ht="12.75" customHeight="1">
      <c r="A304" s="418">
        <v>295</v>
      </c>
      <c r="B304" s="433">
        <v>9</v>
      </c>
      <c r="C304" s="458">
        <v>47</v>
      </c>
      <c r="D304" s="446"/>
      <c r="E304" s="447"/>
      <c r="F304" s="448"/>
      <c r="G304" s="448"/>
      <c r="H304" s="449"/>
      <c r="I304" s="449"/>
      <c r="J304" s="449"/>
      <c r="K304" s="449"/>
      <c r="L304" s="449"/>
      <c r="M304" s="449"/>
      <c r="N304" s="449"/>
      <c r="O304" s="449"/>
      <c r="P304" s="450"/>
      <c r="Q304" s="451"/>
      <c r="R304" s="447"/>
      <c r="S304" s="452"/>
      <c r="T304" s="452"/>
      <c r="U304" s="452"/>
      <c r="V304" s="452"/>
      <c r="W304" s="446"/>
      <c r="X304" s="453"/>
      <c r="Y304" s="454"/>
      <c r="Z304" s="454"/>
      <c r="AA304" s="454"/>
      <c r="AB304" s="454"/>
      <c r="AC304" s="454"/>
      <c r="AD304" s="454"/>
      <c r="AE304" s="454"/>
      <c r="AF304" s="454"/>
      <c r="AG304" s="455"/>
      <c r="AH304" s="456"/>
      <c r="AI304" s="432"/>
      <c r="AJ304" s="181"/>
      <c r="AK304" s="181"/>
      <c r="AL304" s="181"/>
      <c r="AM304" s="181"/>
    </row>
    <row r="305" spans="1:39" ht="12.75" customHeight="1">
      <c r="A305" s="418">
        <v>296</v>
      </c>
      <c r="B305" s="433">
        <v>9</v>
      </c>
      <c r="C305" s="458">
        <v>48</v>
      </c>
      <c r="D305" s="446"/>
      <c r="E305" s="447"/>
      <c r="F305" s="448"/>
      <c r="G305" s="448"/>
      <c r="H305" s="449"/>
      <c r="I305" s="449"/>
      <c r="J305" s="449"/>
      <c r="K305" s="449"/>
      <c r="L305" s="449"/>
      <c r="M305" s="449"/>
      <c r="N305" s="449"/>
      <c r="O305" s="449"/>
      <c r="P305" s="450"/>
      <c r="Q305" s="451"/>
      <c r="R305" s="447"/>
      <c r="S305" s="452"/>
      <c r="T305" s="452"/>
      <c r="U305" s="452"/>
      <c r="V305" s="452"/>
      <c r="W305" s="446"/>
      <c r="X305" s="453"/>
      <c r="Y305" s="454"/>
      <c r="Z305" s="454"/>
      <c r="AA305" s="454"/>
      <c r="AB305" s="454"/>
      <c r="AC305" s="454"/>
      <c r="AD305" s="454"/>
      <c r="AE305" s="454"/>
      <c r="AF305" s="454"/>
      <c r="AG305" s="455"/>
      <c r="AH305" s="456"/>
      <c r="AI305" s="432"/>
      <c r="AJ305" s="181"/>
      <c r="AK305" s="181"/>
      <c r="AL305" s="181"/>
      <c r="AM305" s="181"/>
    </row>
    <row r="306" spans="1:39" ht="12.75" customHeight="1">
      <c r="A306" s="418">
        <v>297</v>
      </c>
      <c r="B306" s="433">
        <v>9</v>
      </c>
      <c r="C306" s="458">
        <v>49</v>
      </c>
      <c r="D306" s="446">
        <f>測定日数!H53</f>
        <v>28</v>
      </c>
      <c r="E306" s="447">
        <f>mm!H53</f>
        <v>260.19108280254778</v>
      </c>
      <c r="F306" s="448">
        <f>pH!H53</f>
        <v>4.8670057287296125</v>
      </c>
      <c r="G306" s="448">
        <f>EC!H53</f>
        <v>0.80759118727050205</v>
      </c>
      <c r="H306" s="449">
        <f>'SO4'!H53</f>
        <v>8.472356706960916</v>
      </c>
      <c r="I306" s="449">
        <f>'NO3'!H53</f>
        <v>4.3836527049197791</v>
      </c>
      <c r="J306" s="449">
        <f>Cl!H53</f>
        <v>3.9602529940157223</v>
      </c>
      <c r="K306" s="449">
        <f>H!H53</f>
        <v>13.582955293455891</v>
      </c>
      <c r="L306" s="449">
        <f>'NH4'!H53</f>
        <v>18.508171261866693</v>
      </c>
      <c r="M306" s="449">
        <f>Na!H53</f>
        <v>3.7663728320152714</v>
      </c>
      <c r="N306" s="449">
        <f>K!H53</f>
        <v>0.33751888732778229</v>
      </c>
      <c r="O306" s="449">
        <f>Mg!H53</f>
        <v>0.2257986611643393</v>
      </c>
      <c r="P306" s="450">
        <f>Ca!H53</f>
        <v>0.20949755534732248</v>
      </c>
      <c r="Q306" s="451">
        <f t="shared" ref="Q306:Q310" si="912">1.24*10^(F306-5.35)</f>
        <v>0.40778140124929324</v>
      </c>
      <c r="R306" s="447">
        <f t="shared" ref="R306:R310" si="913">SUM(H306:J306)+H306</f>
        <v>25.288619112857333</v>
      </c>
      <c r="S306" s="452">
        <f t="shared" ref="S306:S310" si="914">SUM(K306:P306)+O306+P306</f>
        <v>37.065610707688954</v>
      </c>
      <c r="T306" s="452">
        <f t="shared" ref="T306:T310" si="915">SUM(H306:J306,Q306)+H306</f>
        <v>25.696400514106625</v>
      </c>
      <c r="U306" s="452">
        <f t="shared" ref="U306:U310" si="916">(S306-R306)/(R306+S306)*100</f>
        <v>18.887237688165616</v>
      </c>
      <c r="V306" s="452">
        <f t="shared" ref="V306:V310" si="917">(S306-T306)/(S306+T306)*100</f>
        <v>18.114795833110755</v>
      </c>
      <c r="W306" s="446">
        <f t="shared" ref="W306:W310" si="918">100*((349.7*10^(2-F306)+(80*2*H306+71.5*I306+76.3*J306+73.5*L306+50.1*M306+73.5*N306+59.8*2*P306+53.3*2*O306)/10000)-G306)/((349.7*10^(2-F306)+(80*2*H306+71.5*I306+76.3*J306+73.5*L306+50.1*M306+73.5*N306+59.8*2*P306+53.3*2*O306)/10000)+G306)</f>
        <v>1.633387675777868</v>
      </c>
      <c r="X306" s="453">
        <f t="shared" ref="X306:X310" si="919">E306</f>
        <v>260.19108280254778</v>
      </c>
      <c r="Y306" s="454">
        <f t="shared" ref="Y306:AA306" si="920">H306*$E306/1000</f>
        <v>2.2044316654735892</v>
      </c>
      <c r="Z306" s="454">
        <f t="shared" si="920"/>
        <v>1.1405873439233949</v>
      </c>
      <c r="AA306" s="454">
        <f t="shared" si="920"/>
        <v>1.0304225146849826</v>
      </c>
      <c r="AB306" s="454">
        <f t="shared" ref="AB306:AF306" si="921">L306*$E306/1000</f>
        <v>4.8156611213200922</v>
      </c>
      <c r="AC306" s="454">
        <f t="shared" si="921"/>
        <v>0.97997662540015185</v>
      </c>
      <c r="AD306" s="454">
        <f t="shared" si="921"/>
        <v>8.7819404760126799E-2</v>
      </c>
      <c r="AE306" s="454">
        <f t="shared" si="921"/>
        <v>5.875079814371504E-2</v>
      </c>
      <c r="AF306" s="454">
        <f t="shared" si="921"/>
        <v>5.4509395770306515E-2</v>
      </c>
      <c r="AG306" s="455">
        <f t="shared" ref="AG306:AG310" si="922">K306*$E306/1000</f>
        <v>3.5341638454628863</v>
      </c>
      <c r="AH306" s="456"/>
      <c r="AI306" s="432">
        <f t="shared" ref="AI306:AI310" si="923">R306+S306</f>
        <v>62.354229820546287</v>
      </c>
      <c r="AJ306" s="181"/>
      <c r="AK306" s="181"/>
      <c r="AL306" s="181"/>
      <c r="AM306" s="181"/>
    </row>
    <row r="307" spans="1:39" ht="12.75" customHeight="1">
      <c r="A307" s="418">
        <v>298</v>
      </c>
      <c r="B307" s="433">
        <v>9</v>
      </c>
      <c r="C307" s="458">
        <v>50</v>
      </c>
      <c r="D307" s="446">
        <f>測定日数!H54</f>
        <v>28</v>
      </c>
      <c r="E307" s="447">
        <f>mm!H54</f>
        <v>757.17327556196835</v>
      </c>
      <c r="F307" s="448">
        <f>pH!H54</f>
        <v>5.0199999999999996</v>
      </c>
      <c r="G307" s="448">
        <f>EC!H54</f>
        <v>1.7</v>
      </c>
      <c r="H307" s="449">
        <f>'SO4'!H54</f>
        <v>10.199999999999999</v>
      </c>
      <c r="I307" s="449">
        <f>'NO3'!H54</f>
        <v>5.2</v>
      </c>
      <c r="J307" s="449">
        <f>Cl!H54</f>
        <v>82.6</v>
      </c>
      <c r="K307" s="449">
        <f>H!H54</f>
        <v>9.5499258602143726</v>
      </c>
      <c r="L307" s="449">
        <f>'NH4'!H54</f>
        <v>4.4000000000000004</v>
      </c>
      <c r="M307" s="449">
        <f>Na!H54</f>
        <v>73.2</v>
      </c>
      <c r="N307" s="449">
        <f>K!H54</f>
        <v>1.7</v>
      </c>
      <c r="O307" s="449">
        <f>Mg!H54</f>
        <v>8.1</v>
      </c>
      <c r="P307" s="450">
        <f>Ca!H54</f>
        <v>2.1</v>
      </c>
      <c r="Q307" s="451">
        <f t="shared" si="912"/>
        <v>0.57999157519612554</v>
      </c>
      <c r="R307" s="447">
        <f t="shared" si="913"/>
        <v>108.2</v>
      </c>
      <c r="S307" s="452">
        <f t="shared" si="914"/>
        <v>109.24992586021436</v>
      </c>
      <c r="T307" s="452">
        <f t="shared" si="915"/>
        <v>108.77999157519614</v>
      </c>
      <c r="U307" s="452">
        <f t="shared" si="916"/>
        <v>0.48283569472876864</v>
      </c>
      <c r="V307" s="452">
        <f t="shared" si="917"/>
        <v>0.21553660641890593</v>
      </c>
      <c r="W307" s="446">
        <f t="shared" si="918"/>
        <v>-0.36580658114193354</v>
      </c>
      <c r="X307" s="453">
        <f t="shared" si="919"/>
        <v>757.17327556196835</v>
      </c>
      <c r="Y307" s="454">
        <f t="shared" ref="Y307:AA307" si="924">H307*$E307/1000</f>
        <v>7.7231674107320769</v>
      </c>
      <c r="Z307" s="454">
        <f t="shared" si="924"/>
        <v>3.9373010329222358</v>
      </c>
      <c r="AA307" s="454">
        <f t="shared" si="924"/>
        <v>62.542512561418583</v>
      </c>
      <c r="AB307" s="454">
        <f t="shared" ref="AB307:AF307" si="925">L307*$E307/1000</f>
        <v>3.3315624124726608</v>
      </c>
      <c r="AC307" s="454">
        <f t="shared" si="925"/>
        <v>55.425083771136087</v>
      </c>
      <c r="AD307" s="454">
        <f t="shared" si="925"/>
        <v>1.2871945684553461</v>
      </c>
      <c r="AE307" s="454">
        <f t="shared" si="925"/>
        <v>6.1331035320519431</v>
      </c>
      <c r="AF307" s="454">
        <f t="shared" si="925"/>
        <v>1.5900638786801338</v>
      </c>
      <c r="AG307" s="455">
        <f t="shared" si="922"/>
        <v>7.2309486449524645</v>
      </c>
      <c r="AH307" s="456"/>
      <c r="AI307" s="432">
        <f t="shared" si="923"/>
        <v>217.44992586021436</v>
      </c>
      <c r="AJ307" s="181"/>
      <c r="AK307" s="181"/>
      <c r="AL307" s="181"/>
      <c r="AM307" s="181"/>
    </row>
    <row r="308" spans="1:39" ht="12.75" customHeight="1">
      <c r="A308" s="418">
        <v>299</v>
      </c>
      <c r="B308" s="433">
        <v>9</v>
      </c>
      <c r="C308" s="458">
        <v>51</v>
      </c>
      <c r="D308" s="446">
        <f>測定日数!H55</f>
        <v>28</v>
      </c>
      <c r="E308" s="447">
        <f>mm!H55</f>
        <v>153</v>
      </c>
      <c r="F308" s="448">
        <f>pH!H55</f>
        <v>5.3410193839218625</v>
      </c>
      <c r="G308" s="448">
        <f>EC!H55</f>
        <v>7.0997254901960805</v>
      </c>
      <c r="H308" s="449">
        <f>'SO4'!H55</f>
        <v>33.114837715036764</v>
      </c>
      <c r="I308" s="449">
        <f>'NO3'!H55</f>
        <v>6.6529405051127979</v>
      </c>
      <c r="J308" s="449">
        <f>Cl!H55</f>
        <v>475.47795815621822</v>
      </c>
      <c r="K308" s="449">
        <f>H!H55</f>
        <v>4.5601656205079122</v>
      </c>
      <c r="L308" s="449">
        <f>'NH4'!H55</f>
        <v>19.351867853485839</v>
      </c>
      <c r="M308" s="449">
        <f>Na!H55</f>
        <v>426.06459793577721</v>
      </c>
      <c r="N308" s="449">
        <f>K!H55</f>
        <v>15</v>
      </c>
      <c r="O308" s="449">
        <f>Mg!H55</f>
        <v>47.663302372844889</v>
      </c>
      <c r="P308" s="450">
        <f>Ca!H55</f>
        <v>13.559890379280558</v>
      </c>
      <c r="Q308" s="451">
        <f t="shared" si="912"/>
        <v>1.2146217930687848</v>
      </c>
      <c r="R308" s="447">
        <f t="shared" si="913"/>
        <v>548.36057409140449</v>
      </c>
      <c r="S308" s="452">
        <f t="shared" si="914"/>
        <v>587.42301691402179</v>
      </c>
      <c r="T308" s="452">
        <f t="shared" si="915"/>
        <v>549.57519588447326</v>
      </c>
      <c r="U308" s="452">
        <f t="shared" si="916"/>
        <v>3.4392504991235322</v>
      </c>
      <c r="V308" s="452">
        <f t="shared" si="917"/>
        <v>3.3287493861924062</v>
      </c>
      <c r="W308" s="446">
        <f t="shared" si="918"/>
        <v>2.2199895880251628</v>
      </c>
      <c r="X308" s="453">
        <f t="shared" si="919"/>
        <v>153</v>
      </c>
      <c r="Y308" s="454">
        <f t="shared" ref="Y308:AA308" si="926">H308*$E308/1000</f>
        <v>5.0665701704006247</v>
      </c>
      <c r="Z308" s="454">
        <f t="shared" si="926"/>
        <v>1.0178998972822582</v>
      </c>
      <c r="AA308" s="454">
        <f t="shared" si="926"/>
        <v>72.748127597901387</v>
      </c>
      <c r="AB308" s="454">
        <f t="shared" ref="AB308:AF308" si="927">L308*$E308/1000</f>
        <v>2.9608357815833335</v>
      </c>
      <c r="AC308" s="454">
        <f t="shared" si="927"/>
        <v>65.187883484173909</v>
      </c>
      <c r="AD308" s="454">
        <f t="shared" si="927"/>
        <v>2.2949999999999999</v>
      </c>
      <c r="AE308" s="454">
        <f t="shared" si="927"/>
        <v>7.2924852630452675</v>
      </c>
      <c r="AF308" s="454">
        <f t="shared" si="927"/>
        <v>2.0746632280299253</v>
      </c>
      <c r="AG308" s="455">
        <f t="shared" si="922"/>
        <v>0.69770533993771067</v>
      </c>
      <c r="AH308" s="456"/>
      <c r="AI308" s="432">
        <f t="shared" si="923"/>
        <v>1135.7835910054264</v>
      </c>
      <c r="AJ308" s="181"/>
      <c r="AK308" s="181"/>
      <c r="AL308" s="181"/>
      <c r="AM308" s="181"/>
    </row>
    <row r="309" spans="1:39" ht="12.75" customHeight="1">
      <c r="A309" s="418">
        <v>300</v>
      </c>
      <c r="B309" s="433">
        <v>9</v>
      </c>
      <c r="C309" s="458">
        <v>52</v>
      </c>
      <c r="D309" s="446">
        <f>測定日数!H56</f>
        <v>28</v>
      </c>
      <c r="E309" s="447">
        <f>mm!H56</f>
        <v>397.26983655054175</v>
      </c>
      <c r="F309" s="448">
        <f>pH!H56</f>
        <v>6.3</v>
      </c>
      <c r="G309" s="448">
        <f>EC!H56</f>
        <v>12.8</v>
      </c>
      <c r="H309" s="449">
        <f>'SO4'!H56</f>
        <v>52</v>
      </c>
      <c r="I309" s="449">
        <f>'NO3'!H56</f>
        <v>1.9</v>
      </c>
      <c r="J309" s="449">
        <f>Cl!H56</f>
        <v>797.5</v>
      </c>
      <c r="K309" s="449">
        <f>H!H56</f>
        <v>0.50118723362727247</v>
      </c>
      <c r="L309" s="449">
        <f>'NH4'!H56</f>
        <v>0.7</v>
      </c>
      <c r="M309" s="449">
        <f>Na!H56</f>
        <v>769.5</v>
      </c>
      <c r="N309" s="449">
        <f>K!H56</f>
        <v>19.600000000000001</v>
      </c>
      <c r="O309" s="449">
        <f>Mg!H56</f>
        <v>86</v>
      </c>
      <c r="P309" s="450">
        <f>Ca!H56</f>
        <v>25</v>
      </c>
      <c r="Q309" s="451">
        <f t="shared" si="912"/>
        <v>11.051511632858452</v>
      </c>
      <c r="R309" s="447">
        <f t="shared" si="913"/>
        <v>903.4</v>
      </c>
      <c r="S309" s="452">
        <f t="shared" si="914"/>
        <v>1012.3011872336273</v>
      </c>
      <c r="T309" s="452">
        <f t="shared" si="915"/>
        <v>914.45151163285846</v>
      </c>
      <c r="U309" s="452">
        <f t="shared" si="916"/>
        <v>5.6846646000614696</v>
      </c>
      <c r="V309" s="452">
        <f t="shared" si="917"/>
        <v>5.0784761146738795</v>
      </c>
      <c r="W309" s="446">
        <f t="shared" si="918"/>
        <v>-2.5304329930105731</v>
      </c>
      <c r="X309" s="453">
        <f t="shared" si="919"/>
        <v>397.26983655054175</v>
      </c>
      <c r="Y309" s="454">
        <f t="shared" ref="Y309:AA309" si="928">H309*$E309/1000</f>
        <v>20.658031500628169</v>
      </c>
      <c r="Z309" s="454">
        <f t="shared" si="928"/>
        <v>0.75481268944602931</v>
      </c>
      <c r="AA309" s="454">
        <f t="shared" si="928"/>
        <v>316.82269464905704</v>
      </c>
      <c r="AB309" s="454">
        <f t="shared" ref="AB309:AF309" si="929">L309*$E309/1000</f>
        <v>0.2780888855853792</v>
      </c>
      <c r="AC309" s="454">
        <f t="shared" si="929"/>
        <v>305.69913922564189</v>
      </c>
      <c r="AD309" s="454">
        <f t="shared" si="929"/>
        <v>7.7864887963906186</v>
      </c>
      <c r="AE309" s="454">
        <f t="shared" si="929"/>
        <v>34.165205943346592</v>
      </c>
      <c r="AF309" s="454">
        <f t="shared" si="929"/>
        <v>9.9317459137635424</v>
      </c>
      <c r="AG309" s="455">
        <f t="shared" si="922"/>
        <v>0.19910657038432472</v>
      </c>
      <c r="AH309" s="456"/>
      <c r="AI309" s="432">
        <f t="shared" si="923"/>
        <v>1915.7011872336273</v>
      </c>
      <c r="AJ309" s="181"/>
      <c r="AK309" s="181"/>
      <c r="AL309" s="181"/>
      <c r="AM309" s="181"/>
    </row>
    <row r="310" spans="1:39" ht="12.75" customHeight="1">
      <c r="A310" s="418">
        <v>301</v>
      </c>
      <c r="B310" s="433">
        <v>10</v>
      </c>
      <c r="C310" s="458">
        <v>1</v>
      </c>
      <c r="D310" s="446">
        <f>測定日数!I5</f>
        <v>28</v>
      </c>
      <c r="E310" s="447">
        <f>mm!I5</f>
        <v>37</v>
      </c>
      <c r="F310" s="448">
        <f>pH!I5</f>
        <v>4.8615834571066143</v>
      </c>
      <c r="G310" s="448">
        <f>EC!I5</f>
        <v>3.587297297297297</v>
      </c>
      <c r="H310" s="449">
        <f>'SO4'!I5</f>
        <v>29.660537792216548</v>
      </c>
      <c r="I310" s="449">
        <f>'NO3'!I5</f>
        <v>18.492359269798715</v>
      </c>
      <c r="J310" s="449">
        <f>Cl!I5</f>
        <v>160.97443463510191</v>
      </c>
      <c r="K310" s="449">
        <f>H!I5</f>
        <v>13.753604858571835</v>
      </c>
      <c r="L310" s="449">
        <f>'NH4'!I5</f>
        <v>38.825844775259306</v>
      </c>
      <c r="M310" s="449">
        <f>Na!I5</f>
        <v>131.85470484513576</v>
      </c>
      <c r="N310" s="449">
        <f>K!I5</f>
        <v>4.5224953301235953</v>
      </c>
      <c r="O310" s="449">
        <f>Mg!I5</f>
        <v>15.866120306028826</v>
      </c>
      <c r="P310" s="450">
        <f>Ca!I5</f>
        <v>9.1455583232894408</v>
      </c>
      <c r="Q310" s="451">
        <f t="shared" si="912"/>
        <v>0.40272180272940461</v>
      </c>
      <c r="R310" s="447">
        <f t="shared" si="913"/>
        <v>238.78786948933373</v>
      </c>
      <c r="S310" s="452">
        <f t="shared" si="914"/>
        <v>238.980007067727</v>
      </c>
      <c r="T310" s="452">
        <f t="shared" si="915"/>
        <v>239.19059129206315</v>
      </c>
      <c r="U310" s="452">
        <f t="shared" si="916"/>
        <v>4.0215675398244229E-2</v>
      </c>
      <c r="V310" s="452">
        <f t="shared" si="917"/>
        <v>-4.4039559324326148E-2</v>
      </c>
      <c r="W310" s="446">
        <f t="shared" si="918"/>
        <v>-0.18983009332053935</v>
      </c>
      <c r="X310" s="453">
        <f t="shared" si="919"/>
        <v>37</v>
      </c>
      <c r="Y310" s="454">
        <f t="shared" ref="Y310:AA310" si="930">H310*$E310/1000</f>
        <v>1.0974398983120122</v>
      </c>
      <c r="Z310" s="454">
        <f t="shared" si="930"/>
        <v>0.68421729298255252</v>
      </c>
      <c r="AA310" s="454">
        <f t="shared" si="930"/>
        <v>5.9560540814987704</v>
      </c>
      <c r="AB310" s="454">
        <f t="shared" ref="AB310:AF310" si="931">L310*$E310/1000</f>
        <v>1.4365562566845942</v>
      </c>
      <c r="AC310" s="454">
        <f t="shared" si="931"/>
        <v>4.8786240792700228</v>
      </c>
      <c r="AD310" s="454">
        <f t="shared" si="931"/>
        <v>0.167332327214573</v>
      </c>
      <c r="AE310" s="454">
        <f t="shared" si="931"/>
        <v>0.58704645132306654</v>
      </c>
      <c r="AF310" s="454">
        <f t="shared" si="931"/>
        <v>0.33838565796170927</v>
      </c>
      <c r="AG310" s="455">
        <f t="shared" si="922"/>
        <v>0.50888337976715792</v>
      </c>
      <c r="AH310" s="456"/>
      <c r="AI310" s="432">
        <f t="shared" si="923"/>
        <v>477.76787655706073</v>
      </c>
      <c r="AJ310" s="181"/>
      <c r="AK310" s="181"/>
      <c r="AL310" s="181"/>
      <c r="AM310" s="181"/>
    </row>
    <row r="311" spans="1:39" ht="12.75" customHeight="1">
      <c r="A311" s="418">
        <v>302</v>
      </c>
      <c r="B311" s="433">
        <v>10</v>
      </c>
      <c r="C311" s="458">
        <v>2</v>
      </c>
      <c r="D311" s="434"/>
      <c r="E311" s="435"/>
      <c r="F311" s="436"/>
      <c r="G311" s="436"/>
      <c r="H311" s="437"/>
      <c r="I311" s="437"/>
      <c r="J311" s="437"/>
      <c r="K311" s="437"/>
      <c r="L311" s="437"/>
      <c r="M311" s="437"/>
      <c r="N311" s="437"/>
      <c r="O311" s="437"/>
      <c r="P311" s="438"/>
      <c r="Q311" s="439"/>
      <c r="R311" s="440"/>
      <c r="S311" s="441"/>
      <c r="T311" s="441"/>
      <c r="U311" s="441"/>
      <c r="V311" s="441"/>
      <c r="W311" s="434"/>
      <c r="X311" s="442"/>
      <c r="Y311" s="443"/>
      <c r="Z311" s="443"/>
      <c r="AA311" s="443"/>
      <c r="AB311" s="443"/>
      <c r="AC311" s="443"/>
      <c r="AD311" s="443"/>
      <c r="AE311" s="443"/>
      <c r="AF311" s="443"/>
      <c r="AG311" s="444"/>
      <c r="AH311" s="445"/>
      <c r="AI311" s="432"/>
      <c r="AJ311" s="181"/>
      <c r="AK311" s="181"/>
      <c r="AL311" s="181"/>
      <c r="AM311" s="181"/>
    </row>
    <row r="312" spans="1:39" ht="12.75" customHeight="1">
      <c r="A312" s="418">
        <v>303</v>
      </c>
      <c r="B312" s="433">
        <v>10</v>
      </c>
      <c r="C312" s="458">
        <v>3</v>
      </c>
      <c r="D312" s="446">
        <f>測定日数!I7</f>
        <v>28</v>
      </c>
      <c r="E312" s="447">
        <f>mm!I7</f>
        <v>50.318471337579624</v>
      </c>
      <c r="F312" s="448">
        <f>pH!I7</f>
        <v>4.8099999999999996</v>
      </c>
      <c r="G312" s="448">
        <f>EC!I7</f>
        <v>3.64</v>
      </c>
      <c r="H312" s="449">
        <f>'SO4'!I7</f>
        <v>31.9</v>
      </c>
      <c r="I312" s="449">
        <f>'NO3'!I7</f>
        <v>17.100000000000001</v>
      </c>
      <c r="J312" s="449">
        <f>Cl!I7</f>
        <v>142.6</v>
      </c>
      <c r="K312" s="449">
        <f>H!I7</f>
        <v>15.488166189124829</v>
      </c>
      <c r="L312" s="449">
        <f>'NH4'!I7</f>
        <v>40.9</v>
      </c>
      <c r="M312" s="449">
        <f>Na!I7</f>
        <v>102.3</v>
      </c>
      <c r="N312" s="449">
        <f>K!I7</f>
        <v>2.2999999999999998</v>
      </c>
      <c r="O312" s="449">
        <f>Mg!I7</f>
        <v>14.2</v>
      </c>
      <c r="P312" s="450">
        <f>Ca!I7</f>
        <v>8.6999999999999993</v>
      </c>
      <c r="Q312" s="451">
        <f t="shared" ref="Q312:Q317" si="932">1.24*10^(F312-5.35)</f>
        <v>0.35761990638769908</v>
      </c>
      <c r="R312" s="447">
        <f t="shared" ref="R312:R317" si="933">SUM(H312:J312)+H312</f>
        <v>223.5</v>
      </c>
      <c r="S312" s="452">
        <f t="shared" ref="S312:S317" si="934">SUM(K312:P312)+O312+P312</f>
        <v>206.78816618912481</v>
      </c>
      <c r="T312" s="452">
        <f t="shared" ref="T312:T317" si="935">SUM(H312:J312,Q312)+H312</f>
        <v>223.8576199063877</v>
      </c>
      <c r="U312" s="452">
        <f t="shared" ref="U312:U317" si="936">(S312-R312)/(R312+S312)*100</f>
        <v>-3.8838701884099289</v>
      </c>
      <c r="V312" s="452">
        <f t="shared" ref="V312:V317" si="937">(S312-T312)/(S312+T312)*100</f>
        <v>-3.9636876217980852</v>
      </c>
      <c r="W312" s="446">
        <f t="shared" ref="W312:W317" si="938">100*((349.7*10^(2-F312)+(80*2*H312+71.5*I312+76.3*J312+73.5*L312+50.1*M312+73.5*N312+59.8*2*P312+53.3*2*O312)/10000)-G312)/((349.7*10^(2-F312)+(80*2*H312+71.5*I312+76.3*J312+73.5*L312+50.1*M312+73.5*N312+59.8*2*P312+53.3*2*O312)/10000)+G312)</f>
        <v>-4.1817052225673281</v>
      </c>
      <c r="X312" s="453">
        <f t="shared" ref="X312:X317" si="939">E312</f>
        <v>50.318471337579624</v>
      </c>
      <c r="Y312" s="454">
        <f t="shared" ref="Y312:AA312" si="940">H312*$E312/1000</f>
        <v>1.60515923566879</v>
      </c>
      <c r="Z312" s="454">
        <f t="shared" si="940"/>
        <v>0.86044585987261168</v>
      </c>
      <c r="AA312" s="454">
        <f t="shared" si="940"/>
        <v>7.1754140127388535</v>
      </c>
      <c r="AB312" s="454">
        <f t="shared" ref="AB312:AF312" si="941">L312*$E312/1000</f>
        <v>2.0580254777070066</v>
      </c>
      <c r="AC312" s="454">
        <f t="shared" si="941"/>
        <v>5.1475796178343955</v>
      </c>
      <c r="AD312" s="454">
        <f t="shared" si="941"/>
        <v>0.11573248407643312</v>
      </c>
      <c r="AE312" s="454">
        <f t="shared" si="941"/>
        <v>0.71452229299363057</v>
      </c>
      <c r="AF312" s="454">
        <f t="shared" si="941"/>
        <v>0.43777070063694273</v>
      </c>
      <c r="AG312" s="455">
        <f t="shared" ref="AG312:AG317" si="942">K312*$E312/1000</f>
        <v>0.77934084645914758</v>
      </c>
      <c r="AH312" s="456"/>
      <c r="AI312" s="432">
        <f t="shared" ref="AI312:AI317" si="943">R312+S312</f>
        <v>430.28816618912481</v>
      </c>
      <c r="AJ312" s="181"/>
      <c r="AK312" s="181"/>
      <c r="AL312" s="181"/>
      <c r="AM312" s="181"/>
    </row>
    <row r="313" spans="1:39" ht="12.75" customHeight="1">
      <c r="A313" s="418">
        <v>304</v>
      </c>
      <c r="B313" s="433">
        <v>10</v>
      </c>
      <c r="C313" s="458">
        <v>4</v>
      </c>
      <c r="D313" s="446">
        <f>測定日数!I8</f>
        <v>28</v>
      </c>
      <c r="E313" s="447">
        <f>mm!I8</f>
        <v>147.21019108280254</v>
      </c>
      <c r="F313" s="448">
        <f>pH!I8</f>
        <v>5.26</v>
      </c>
      <c r="G313" s="448">
        <f>EC!I8</f>
        <v>0.76</v>
      </c>
      <c r="H313" s="449">
        <f>'SO4'!I8</f>
        <v>5.9</v>
      </c>
      <c r="I313" s="449">
        <f>'NO3'!I8</f>
        <v>5.3</v>
      </c>
      <c r="J313" s="449">
        <f>Cl!I8</f>
        <v>22</v>
      </c>
      <c r="K313" s="449">
        <f>H!I8</f>
        <v>5.4954087385762493</v>
      </c>
      <c r="L313" s="449">
        <f>'NH4'!I8</f>
        <v>5.7</v>
      </c>
      <c r="M313" s="449">
        <f>Na!I8</f>
        <v>19.2</v>
      </c>
      <c r="N313" s="449">
        <f>K!I8</f>
        <v>2.1</v>
      </c>
      <c r="O313" s="449">
        <f>Mg!I8</f>
        <v>1.7</v>
      </c>
      <c r="P313" s="450">
        <f>Ca!I8</f>
        <v>2.9</v>
      </c>
      <c r="Q313" s="451">
        <f t="shared" si="932"/>
        <v>1.0079098400434834</v>
      </c>
      <c r="R313" s="447">
        <f t="shared" si="933"/>
        <v>39.1</v>
      </c>
      <c r="S313" s="452">
        <f t="shared" si="934"/>
        <v>41.695408738576255</v>
      </c>
      <c r="T313" s="452">
        <f t="shared" si="935"/>
        <v>40.107909840043483</v>
      </c>
      <c r="U313" s="452">
        <f t="shared" si="936"/>
        <v>3.2123220602472919</v>
      </c>
      <c r="V313" s="452">
        <f t="shared" si="937"/>
        <v>1.9406289697245651</v>
      </c>
      <c r="W313" s="446">
        <f t="shared" si="938"/>
        <v>-4.2054120850401873</v>
      </c>
      <c r="X313" s="453">
        <f t="shared" si="939"/>
        <v>147.21019108280254</v>
      </c>
      <c r="Y313" s="454">
        <f t="shared" ref="Y313:AA313" si="944">H313*$E313/1000</f>
        <v>0.86854012738853503</v>
      </c>
      <c r="Z313" s="454">
        <f t="shared" si="944"/>
        <v>0.78021401273885338</v>
      </c>
      <c r="AA313" s="454">
        <f t="shared" si="944"/>
        <v>3.2386242038216562</v>
      </c>
      <c r="AB313" s="454">
        <f t="shared" ref="AB313:AF313" si="945">L313*$E313/1000</f>
        <v>0.83909808917197448</v>
      </c>
      <c r="AC313" s="454">
        <f t="shared" si="945"/>
        <v>2.8264356687898085</v>
      </c>
      <c r="AD313" s="454">
        <f t="shared" si="945"/>
        <v>0.30914140127388534</v>
      </c>
      <c r="AE313" s="454">
        <f t="shared" si="945"/>
        <v>0.25025732484076429</v>
      </c>
      <c r="AF313" s="454">
        <f t="shared" si="945"/>
        <v>0.42690955414012732</v>
      </c>
      <c r="AG313" s="455">
        <f t="shared" si="942"/>
        <v>0.80898017048391246</v>
      </c>
      <c r="AH313" s="456"/>
      <c r="AI313" s="432">
        <f t="shared" si="943"/>
        <v>80.795408738576256</v>
      </c>
      <c r="AJ313" s="181"/>
      <c r="AK313" s="181"/>
      <c r="AL313" s="181"/>
      <c r="AM313" s="181"/>
    </row>
    <row r="314" spans="1:39" ht="12.75" customHeight="1">
      <c r="A314" s="418">
        <v>305</v>
      </c>
      <c r="B314" s="433">
        <v>10</v>
      </c>
      <c r="C314" s="458">
        <v>5</v>
      </c>
      <c r="D314" s="446">
        <f>測定日数!I9</f>
        <v>28</v>
      </c>
      <c r="E314" s="447">
        <f>mm!I9</f>
        <v>231.84713375796179</v>
      </c>
      <c r="F314" s="448">
        <f>pH!I9</f>
        <v>4.99</v>
      </c>
      <c r="G314" s="448">
        <f>EC!I9</f>
        <v>2.2400000000000002</v>
      </c>
      <c r="H314" s="449">
        <f>'SO4'!I9</f>
        <v>19</v>
      </c>
      <c r="I314" s="449">
        <f>'NO3'!I9</f>
        <v>13.6</v>
      </c>
      <c r="J314" s="449">
        <f>Cl!I9</f>
        <v>98.5</v>
      </c>
      <c r="K314" s="449">
        <f>H!I9</f>
        <v>10.232929922807537</v>
      </c>
      <c r="L314" s="449">
        <f>'NH4'!I9</f>
        <v>19.100000000000001</v>
      </c>
      <c r="M314" s="449">
        <f>Na!I9</f>
        <v>89.3</v>
      </c>
      <c r="N314" s="449">
        <f>K!I9</f>
        <v>3.1</v>
      </c>
      <c r="O314" s="449">
        <f>Mg!I9</f>
        <v>9.3000000000000007</v>
      </c>
      <c r="P314" s="450">
        <f>Ca!I9</f>
        <v>5.4</v>
      </c>
      <c r="Q314" s="451">
        <f t="shared" si="932"/>
        <v>0.54127963197780649</v>
      </c>
      <c r="R314" s="447">
        <f t="shared" si="933"/>
        <v>150.1</v>
      </c>
      <c r="S314" s="452">
        <f t="shared" si="934"/>
        <v>151.13292992280756</v>
      </c>
      <c r="T314" s="452">
        <f t="shared" si="935"/>
        <v>150.6412796319778</v>
      </c>
      <c r="U314" s="452">
        <f t="shared" si="936"/>
        <v>0.34290073235760177</v>
      </c>
      <c r="V314" s="452">
        <f t="shared" si="937"/>
        <v>0.16291991670034053</v>
      </c>
      <c r="W314" s="446">
        <f t="shared" si="938"/>
        <v>0.99284637527894748</v>
      </c>
      <c r="X314" s="453">
        <f t="shared" si="939"/>
        <v>231.84713375796179</v>
      </c>
      <c r="Y314" s="454">
        <f t="shared" ref="Y314:AA314" si="946">H314*$E314/1000</f>
        <v>4.4050955414012742</v>
      </c>
      <c r="Z314" s="454">
        <f t="shared" si="946"/>
        <v>3.1531210191082799</v>
      </c>
      <c r="AA314" s="454">
        <f t="shared" si="946"/>
        <v>22.836942675159236</v>
      </c>
      <c r="AB314" s="454">
        <f t="shared" ref="AB314:AF314" si="947">L314*$E314/1000</f>
        <v>4.4282802547770705</v>
      </c>
      <c r="AC314" s="454">
        <f t="shared" si="947"/>
        <v>20.70394904458599</v>
      </c>
      <c r="AD314" s="454">
        <f t="shared" si="947"/>
        <v>0.71872611464968161</v>
      </c>
      <c r="AE314" s="454">
        <f t="shared" si="947"/>
        <v>2.1561783439490445</v>
      </c>
      <c r="AF314" s="454">
        <f t="shared" si="947"/>
        <v>1.2519745222929937</v>
      </c>
      <c r="AG314" s="455">
        <f t="shared" si="942"/>
        <v>2.3724754725490089</v>
      </c>
      <c r="AH314" s="456"/>
      <c r="AI314" s="432">
        <f t="shared" si="943"/>
        <v>301.23292992280756</v>
      </c>
      <c r="AJ314" s="181"/>
      <c r="AK314" s="181"/>
      <c r="AL314" s="181"/>
      <c r="AM314" s="181"/>
    </row>
    <row r="315" spans="1:39" ht="12.75" customHeight="1">
      <c r="A315" s="418">
        <v>306</v>
      </c>
      <c r="B315" s="433">
        <v>10</v>
      </c>
      <c r="C315" s="458">
        <v>6</v>
      </c>
      <c r="D315" s="446">
        <f>測定日数!I10</f>
        <v>28</v>
      </c>
      <c r="E315" s="447">
        <f>mm!I10</f>
        <v>78.5</v>
      </c>
      <c r="F315" s="448">
        <f>pH!I10</f>
        <v>5.0511622784671619</v>
      </c>
      <c r="G315" s="448">
        <f>EC!I10</f>
        <v>0.83</v>
      </c>
      <c r="H315" s="449">
        <f>'SO4'!I10</f>
        <v>7.5354847622522811</v>
      </c>
      <c r="I315" s="449">
        <f>'NO3'!I10</f>
        <v>9.2255237086840367</v>
      </c>
      <c r="J315" s="449">
        <f>Cl!I10</f>
        <v>11.272675580974548</v>
      </c>
      <c r="K315" s="449">
        <f>H!I10</f>
        <v>8.8886892105475699</v>
      </c>
      <c r="L315" s="449">
        <f>'NH4'!I10</f>
        <v>12.468973139157418</v>
      </c>
      <c r="M315" s="449">
        <f>Na!I10</f>
        <v>11.167138147772617</v>
      </c>
      <c r="N315" s="449">
        <f>K!I10</f>
        <v>0.9868298369388816</v>
      </c>
      <c r="O315" s="449">
        <f>Mg!I10</f>
        <v>1.6553566158724891</v>
      </c>
      <c r="P315" s="450">
        <f>Ca!I10</f>
        <v>2.2991077301785809</v>
      </c>
      <c r="Q315" s="451">
        <f t="shared" si="932"/>
        <v>0.62313760909756644</v>
      </c>
      <c r="R315" s="447">
        <f t="shared" si="933"/>
        <v>35.569168814163149</v>
      </c>
      <c r="S315" s="452">
        <f t="shared" si="934"/>
        <v>41.420559026518639</v>
      </c>
      <c r="T315" s="452">
        <f t="shared" si="935"/>
        <v>36.192306423260717</v>
      </c>
      <c r="U315" s="452">
        <f t="shared" si="936"/>
        <v>7.6002219730715606</v>
      </c>
      <c r="V315" s="452">
        <f t="shared" si="937"/>
        <v>6.7363220942292692</v>
      </c>
      <c r="W315" s="446">
        <f t="shared" si="938"/>
        <v>-2.8902764336150191</v>
      </c>
      <c r="X315" s="453">
        <f t="shared" si="939"/>
        <v>78.5</v>
      </c>
      <c r="Y315" s="454">
        <f t="shared" ref="Y315:AA315" si="948">H315*$E315/1000</f>
        <v>0.59153555383680412</v>
      </c>
      <c r="Z315" s="454">
        <f t="shared" si="948"/>
        <v>0.72420361113169696</v>
      </c>
      <c r="AA315" s="454">
        <f t="shared" si="948"/>
        <v>0.88490503310650204</v>
      </c>
      <c r="AB315" s="454">
        <f t="shared" ref="AB315:AF315" si="949">L315*$E315/1000</f>
        <v>0.97881439142385729</v>
      </c>
      <c r="AC315" s="454">
        <f t="shared" si="949"/>
        <v>0.87662034460015048</v>
      </c>
      <c r="AD315" s="454">
        <f t="shared" si="949"/>
        <v>7.7466142199702201E-2</v>
      </c>
      <c r="AE315" s="454">
        <f t="shared" si="949"/>
        <v>0.1299454943459904</v>
      </c>
      <c r="AF315" s="454">
        <f t="shared" si="949"/>
        <v>0.1804799568190186</v>
      </c>
      <c r="AG315" s="455">
        <f t="shared" si="942"/>
        <v>0.69776210302798425</v>
      </c>
      <c r="AH315" s="456"/>
      <c r="AI315" s="432">
        <f t="shared" si="943"/>
        <v>76.98972784068178</v>
      </c>
      <c r="AJ315" s="181"/>
      <c r="AK315" s="181"/>
      <c r="AL315" s="181"/>
      <c r="AM315" s="181"/>
    </row>
    <row r="316" spans="1:39" ht="12.75" customHeight="1">
      <c r="A316" s="418">
        <v>307</v>
      </c>
      <c r="B316" s="433">
        <v>10</v>
      </c>
      <c r="C316" s="458">
        <v>7</v>
      </c>
      <c r="D316" s="446">
        <f>測定日数!I11</f>
        <v>28</v>
      </c>
      <c r="E316" s="447">
        <f>mm!I11</f>
        <v>191</v>
      </c>
      <c r="F316" s="448">
        <f>pH!I11</f>
        <v>5.27</v>
      </c>
      <c r="G316" s="448">
        <f>EC!I11</f>
        <v>1.1399999999999999</v>
      </c>
      <c r="H316" s="449">
        <f>'SO4'!I11</f>
        <v>8.8000000000000007</v>
      </c>
      <c r="I316" s="449">
        <f>'NO3'!I11</f>
        <v>9.1</v>
      </c>
      <c r="J316" s="449">
        <f>Cl!I11</f>
        <v>48.2</v>
      </c>
      <c r="K316" s="449">
        <f>H!I11</f>
        <v>5.3703179637025338</v>
      </c>
      <c r="L316" s="449">
        <f>'NH4'!I11</f>
        <v>6.5</v>
      </c>
      <c r="M316" s="449">
        <f>Na!I11</f>
        <v>42.7</v>
      </c>
      <c r="N316" s="449">
        <f>K!I11</f>
        <v>0.8</v>
      </c>
      <c r="O316" s="449">
        <f>Mg!I11</f>
        <v>4.7</v>
      </c>
      <c r="P316" s="450">
        <f>Ca!I11</f>
        <v>2.6</v>
      </c>
      <c r="Q316" s="451">
        <f t="shared" si="932"/>
        <v>1.0313870761673118</v>
      </c>
      <c r="R316" s="447">
        <f t="shared" si="933"/>
        <v>74.899999999999991</v>
      </c>
      <c r="S316" s="452">
        <f t="shared" si="934"/>
        <v>69.970317963702527</v>
      </c>
      <c r="T316" s="452">
        <f t="shared" si="935"/>
        <v>75.931387076167297</v>
      </c>
      <c r="U316" s="452">
        <f t="shared" si="936"/>
        <v>-3.4028240605729905</v>
      </c>
      <c r="V316" s="452">
        <f t="shared" si="937"/>
        <v>-4.0856747430304656</v>
      </c>
      <c r="W316" s="446">
        <f t="shared" si="938"/>
        <v>-1.3238305454586492</v>
      </c>
      <c r="X316" s="453">
        <f t="shared" si="939"/>
        <v>191</v>
      </c>
      <c r="Y316" s="454">
        <f t="shared" ref="Y316:AA316" si="950">H316*$E316/1000</f>
        <v>1.6808000000000001</v>
      </c>
      <c r="Z316" s="454">
        <f t="shared" si="950"/>
        <v>1.7381</v>
      </c>
      <c r="AA316" s="454">
        <f t="shared" si="950"/>
        <v>9.2062000000000008</v>
      </c>
      <c r="AB316" s="454">
        <f t="shared" ref="AB316:AF316" si="951">L316*$E316/1000</f>
        <v>1.2415</v>
      </c>
      <c r="AC316" s="454">
        <f t="shared" si="951"/>
        <v>8.1557000000000013</v>
      </c>
      <c r="AD316" s="454">
        <f t="shared" si="951"/>
        <v>0.15280000000000002</v>
      </c>
      <c r="AE316" s="454">
        <f t="shared" si="951"/>
        <v>0.89770000000000005</v>
      </c>
      <c r="AF316" s="454">
        <f t="shared" si="951"/>
        <v>0.49660000000000004</v>
      </c>
      <c r="AG316" s="455">
        <f t="shared" si="942"/>
        <v>1.0257307310671839</v>
      </c>
      <c r="AH316" s="456"/>
      <c r="AI316" s="432">
        <f t="shared" si="943"/>
        <v>144.87031796370252</v>
      </c>
      <c r="AJ316" s="181"/>
      <c r="AK316" s="181"/>
      <c r="AL316" s="181"/>
      <c r="AM316" s="181"/>
    </row>
    <row r="317" spans="1:39" ht="12.75" customHeight="1">
      <c r="A317" s="418">
        <v>308</v>
      </c>
      <c r="B317" s="433">
        <v>10</v>
      </c>
      <c r="C317" s="458">
        <v>8</v>
      </c>
      <c r="D317" s="434">
        <f>測定日数!I12</f>
        <v>28</v>
      </c>
      <c r="E317" s="435">
        <f>mm!I12</f>
        <v>187.73885350318471</v>
      </c>
      <c r="F317" s="436">
        <f>pH!I12</f>
        <v>4.9867297926002152</v>
      </c>
      <c r="G317" s="436">
        <f>EC!I12</f>
        <v>3.4029202714164546</v>
      </c>
      <c r="H317" s="437">
        <f>'SO4'!I12</f>
        <v>16.354449392140236</v>
      </c>
      <c r="I317" s="437">
        <f>'NO3'!I12</f>
        <v>11.536731511122058</v>
      </c>
      <c r="J317" s="437">
        <f>Cl!I12</f>
        <v>179.37163166892168</v>
      </c>
      <c r="K317" s="437">
        <f>H!I12</f>
        <v>10.310274009468236</v>
      </c>
      <c r="L317" s="437">
        <f>'NH4'!I12</f>
        <v>10.530857789086799</v>
      </c>
      <c r="M317" s="437">
        <f>Na!I12</f>
        <v>152.36729104989493</v>
      </c>
      <c r="N317" s="437">
        <f>K!I12</f>
        <v>3.7363042580191719</v>
      </c>
      <c r="O317" s="437">
        <f>Mg!I12</f>
        <v>16.708531266994072</v>
      </c>
      <c r="P317" s="438">
        <f>Ca!I12</f>
        <v>4.5559263600508899</v>
      </c>
      <c r="Q317" s="439">
        <f t="shared" si="932"/>
        <v>0.53721914059562637</v>
      </c>
      <c r="R317" s="440">
        <f t="shared" si="933"/>
        <v>223.6172619643242</v>
      </c>
      <c r="S317" s="441">
        <f t="shared" si="934"/>
        <v>219.4736423605591</v>
      </c>
      <c r="T317" s="441">
        <f t="shared" si="935"/>
        <v>224.15448110491982</v>
      </c>
      <c r="U317" s="441">
        <f t="shared" si="936"/>
        <v>-0.93516241550445289</v>
      </c>
      <c r="V317" s="441">
        <f t="shared" si="937"/>
        <v>-1.0551266921031819</v>
      </c>
      <c r="W317" s="434">
        <f t="shared" si="938"/>
        <v>-3.4784540415027463</v>
      </c>
      <c r="X317" s="442">
        <f t="shared" si="939"/>
        <v>187.73885350318471</v>
      </c>
      <c r="Y317" s="443">
        <f t="shared" ref="Y317:AA317" si="952">H317*$E317/1000</f>
        <v>3.070365578556264</v>
      </c>
      <c r="Z317" s="443">
        <f t="shared" si="952"/>
        <v>2.1658927470721188</v>
      </c>
      <c r="AA317" s="443">
        <f t="shared" si="952"/>
        <v>33.675024480518893</v>
      </c>
      <c r="AB317" s="443">
        <f t="shared" ref="AB317:AF317" si="953">L317*$E317/1000</f>
        <v>1.9770511677282381</v>
      </c>
      <c r="AC317" s="443">
        <f t="shared" si="953"/>
        <v>28.605260533093332</v>
      </c>
      <c r="AD317" s="443">
        <f t="shared" si="953"/>
        <v>0.70144947773958655</v>
      </c>
      <c r="AE317" s="443">
        <f t="shared" si="953"/>
        <v>3.1368405037875813</v>
      </c>
      <c r="AF317" s="443">
        <f t="shared" si="953"/>
        <v>0.85532439148089157</v>
      </c>
      <c r="AG317" s="444">
        <f t="shared" si="942"/>
        <v>1.93563902184125</v>
      </c>
      <c r="AH317" s="445"/>
      <c r="AI317" s="432">
        <f t="shared" si="943"/>
        <v>443.0909043248833</v>
      </c>
      <c r="AJ317" s="181"/>
      <c r="AK317" s="181"/>
      <c r="AL317" s="181"/>
      <c r="AM317" s="181"/>
    </row>
    <row r="318" spans="1:39" ht="12.75" customHeight="1">
      <c r="A318" s="418">
        <v>309</v>
      </c>
      <c r="B318" s="433">
        <v>10</v>
      </c>
      <c r="C318" s="458">
        <v>9</v>
      </c>
      <c r="D318" s="446"/>
      <c r="E318" s="447"/>
      <c r="F318" s="448"/>
      <c r="G318" s="448"/>
      <c r="H318" s="449"/>
      <c r="I318" s="449"/>
      <c r="J318" s="449"/>
      <c r="K318" s="449"/>
      <c r="L318" s="449"/>
      <c r="M318" s="449"/>
      <c r="N318" s="449"/>
      <c r="O318" s="449"/>
      <c r="P318" s="450"/>
      <c r="Q318" s="451"/>
      <c r="R318" s="447"/>
      <c r="S318" s="452"/>
      <c r="T318" s="452"/>
      <c r="U318" s="452"/>
      <c r="V318" s="452"/>
      <c r="W318" s="446"/>
      <c r="X318" s="453"/>
      <c r="Y318" s="454"/>
      <c r="Z318" s="454"/>
      <c r="AA318" s="454"/>
      <c r="AB318" s="454"/>
      <c r="AC318" s="454"/>
      <c r="AD318" s="454"/>
      <c r="AE318" s="454"/>
      <c r="AF318" s="454"/>
      <c r="AG318" s="455"/>
      <c r="AH318" s="456"/>
      <c r="AI318" s="432"/>
      <c r="AJ318" s="181"/>
      <c r="AK318" s="181"/>
      <c r="AL318" s="181"/>
      <c r="AM318" s="181"/>
    </row>
    <row r="319" spans="1:39" ht="12.75" customHeight="1">
      <c r="A319" s="418">
        <v>310</v>
      </c>
      <c r="B319" s="433">
        <v>10</v>
      </c>
      <c r="C319" s="458">
        <v>10</v>
      </c>
      <c r="D319" s="446"/>
      <c r="E319" s="447"/>
      <c r="F319" s="448"/>
      <c r="G319" s="448"/>
      <c r="H319" s="449"/>
      <c r="I319" s="449"/>
      <c r="J319" s="449"/>
      <c r="K319" s="449"/>
      <c r="L319" s="449"/>
      <c r="M319" s="449"/>
      <c r="N319" s="449"/>
      <c r="O319" s="449"/>
      <c r="P319" s="450"/>
      <c r="Q319" s="451"/>
      <c r="R319" s="447"/>
      <c r="S319" s="452"/>
      <c r="T319" s="452"/>
      <c r="U319" s="452"/>
      <c r="V319" s="452"/>
      <c r="W319" s="446"/>
      <c r="X319" s="453"/>
      <c r="Y319" s="454"/>
      <c r="Z319" s="454"/>
      <c r="AA319" s="454"/>
      <c r="AB319" s="454"/>
      <c r="AC319" s="454"/>
      <c r="AD319" s="454"/>
      <c r="AE319" s="454"/>
      <c r="AF319" s="454"/>
      <c r="AG319" s="455"/>
      <c r="AH319" s="456"/>
      <c r="AI319" s="432"/>
      <c r="AJ319" s="181"/>
      <c r="AK319" s="181"/>
      <c r="AL319" s="181"/>
      <c r="AM319" s="181"/>
    </row>
    <row r="320" spans="1:39" ht="12.75" customHeight="1">
      <c r="A320" s="418">
        <v>311</v>
      </c>
      <c r="B320" s="433">
        <v>10</v>
      </c>
      <c r="C320" s="458">
        <v>11</v>
      </c>
      <c r="D320" s="446">
        <f>測定日数!I15</f>
        <v>35</v>
      </c>
      <c r="E320" s="447">
        <f>mm!I15</f>
        <v>35</v>
      </c>
      <c r="F320" s="448">
        <f>pH!I15</f>
        <v>4.88</v>
      </c>
      <c r="G320" s="448">
        <f>EC!I15</f>
        <v>1.64</v>
      </c>
      <c r="H320" s="449">
        <f>'SO4'!I15</f>
        <v>15.011451176348116</v>
      </c>
      <c r="I320" s="449">
        <f>'NO3'!I15</f>
        <v>24.125141106273183</v>
      </c>
      <c r="J320" s="449">
        <f>Cl!I15</f>
        <v>44.992947813822283</v>
      </c>
      <c r="K320" s="449">
        <f>H!I15</f>
        <v>13.182567385564075</v>
      </c>
      <c r="L320" s="449">
        <f>'NH4'!I15</f>
        <v>25.055432372505546</v>
      </c>
      <c r="M320" s="449">
        <f>Na!I15</f>
        <v>44.323618964767292</v>
      </c>
      <c r="N320" s="449">
        <f>K!I15</f>
        <v>2.4808184143222505</v>
      </c>
      <c r="O320" s="449">
        <f>Mg!I15</f>
        <v>4.9342105263157894</v>
      </c>
      <c r="P320" s="450">
        <f>Ca!I15</f>
        <v>5.439121756487026</v>
      </c>
      <c r="Q320" s="451">
        <f>1.24*10^(F320-5.35)</f>
        <v>0.42016675361261135</v>
      </c>
      <c r="R320" s="447">
        <f>SUM(H320:J320)+H320</f>
        <v>99.140991272791695</v>
      </c>
      <c r="S320" s="452">
        <f>SUM(K320:P320)+O320+P320</f>
        <v>105.78910170276481</v>
      </c>
      <c r="T320" s="452">
        <f>SUM(H320:J320,Q320)+H320</f>
        <v>99.5611580264043</v>
      </c>
      <c r="U320" s="452">
        <f>(S320-R320)/(R320+S320)*100</f>
        <v>3.2440869632387681</v>
      </c>
      <c r="V320" s="452">
        <f>(S320-T320)/(S320+T320)*100</f>
        <v>3.0328394444566937</v>
      </c>
      <c r="W320" s="446">
        <f>100*((349.7*10^(2-F320)+(80*2*H320+71.5*I320+76.3*J320+73.5*L320+50.1*M320+73.5*N320+59.8*2*P320+53.3*2*O320)/10000)-G320)/((349.7*10^(2-F320)+(80*2*H320+71.5*I320+76.3*J320+73.5*L320+50.1*M320+73.5*N320+59.8*2*P320+53.3*2*O320)/10000)+G320)</f>
        <v>3.5030711041389502</v>
      </c>
      <c r="X320" s="453">
        <f>E320</f>
        <v>35</v>
      </c>
      <c r="Y320" s="454">
        <f t="shared" ref="Y320:AA320" si="954">H320*$E320/1000</f>
        <v>0.52540079117218408</v>
      </c>
      <c r="Z320" s="454">
        <f t="shared" si="954"/>
        <v>0.84437993871956141</v>
      </c>
      <c r="AA320" s="454">
        <f t="shared" si="954"/>
        <v>1.5747531734837799</v>
      </c>
      <c r="AB320" s="454">
        <f t="shared" ref="AB320:AF320" si="955">L320*$E320/1000</f>
        <v>0.87694013303769403</v>
      </c>
      <c r="AC320" s="454">
        <f t="shared" si="955"/>
        <v>1.5513266637668552</v>
      </c>
      <c r="AD320" s="454">
        <f t="shared" si="955"/>
        <v>8.6828644501278779E-2</v>
      </c>
      <c r="AE320" s="454">
        <f t="shared" si="955"/>
        <v>0.17269736842105263</v>
      </c>
      <c r="AF320" s="454">
        <f t="shared" si="955"/>
        <v>0.19036926147704591</v>
      </c>
      <c r="AG320" s="455">
        <f>K320*$E320/1000</f>
        <v>0.46138985849474268</v>
      </c>
      <c r="AH320" s="456"/>
      <c r="AI320" s="432">
        <f>R320+S320</f>
        <v>204.93009297555651</v>
      </c>
      <c r="AJ320" s="181"/>
      <c r="AK320" s="181"/>
      <c r="AL320" s="181"/>
      <c r="AM320" s="181"/>
    </row>
    <row r="321" spans="1:39" ht="12.75" customHeight="1">
      <c r="A321" s="418">
        <v>312</v>
      </c>
      <c r="B321" s="433">
        <v>10</v>
      </c>
      <c r="C321" s="458">
        <v>12</v>
      </c>
      <c r="D321" s="446"/>
      <c r="E321" s="447"/>
      <c r="F321" s="448"/>
      <c r="G321" s="448"/>
      <c r="H321" s="449"/>
      <c r="I321" s="449"/>
      <c r="J321" s="449"/>
      <c r="K321" s="449"/>
      <c r="L321" s="449"/>
      <c r="M321" s="449"/>
      <c r="N321" s="449"/>
      <c r="O321" s="449"/>
      <c r="P321" s="450"/>
      <c r="Q321" s="451"/>
      <c r="R321" s="447"/>
      <c r="S321" s="452"/>
      <c r="T321" s="452"/>
      <c r="U321" s="452"/>
      <c r="V321" s="452"/>
      <c r="W321" s="446"/>
      <c r="X321" s="453"/>
      <c r="Y321" s="454"/>
      <c r="Z321" s="454"/>
      <c r="AA321" s="454"/>
      <c r="AB321" s="454"/>
      <c r="AC321" s="454"/>
      <c r="AD321" s="454"/>
      <c r="AE321" s="454"/>
      <c r="AF321" s="454"/>
      <c r="AG321" s="455"/>
      <c r="AH321" s="456"/>
      <c r="AI321" s="432"/>
      <c r="AJ321" s="181"/>
      <c r="AK321" s="181"/>
      <c r="AL321" s="181"/>
      <c r="AM321" s="181"/>
    </row>
    <row r="322" spans="1:39" ht="12.75" customHeight="1">
      <c r="A322" s="418">
        <v>313</v>
      </c>
      <c r="B322" s="433">
        <v>10</v>
      </c>
      <c r="C322" s="458">
        <v>13</v>
      </c>
      <c r="D322" s="446">
        <f>測定日数!I17</f>
        <v>35</v>
      </c>
      <c r="E322" s="447">
        <f>mm!I17</f>
        <v>149.51</v>
      </c>
      <c r="F322" s="448">
        <f>pH!I17</f>
        <v>4.3658425069220712</v>
      </c>
      <c r="G322" s="448">
        <f>EC!I17</f>
        <v>2.8827135308675005</v>
      </c>
      <c r="H322" s="449">
        <f>'SO4'!I17</f>
        <v>14.844875203442358</v>
      </c>
      <c r="I322" s="449">
        <f>'NO3'!I17</f>
        <v>48.720605591167704</v>
      </c>
      <c r="J322" s="449">
        <f>Cl!I17</f>
        <v>30.493866819403479</v>
      </c>
      <c r="K322" s="449">
        <f>H!I17</f>
        <v>43.068276549658762</v>
      </c>
      <c r="L322" s="449">
        <f>'NH4'!I17</f>
        <v>41.30667588195513</v>
      </c>
      <c r="M322" s="449">
        <f>Na!I17</f>
        <v>22.160972219394949</v>
      </c>
      <c r="N322" s="449">
        <f>K!I17</f>
        <v>0.51768428186808368</v>
      </c>
      <c r="O322" s="449">
        <f>Mg!I17</f>
        <v>3.0748806757813232</v>
      </c>
      <c r="P322" s="450">
        <f>Ca!I17</f>
        <v>6.2458531201926313</v>
      </c>
      <c r="Q322" s="451">
        <f t="shared" ref="Q322:Q333" si="956">1.24*10^(F322-5.35)</f>
        <v>0.12860687695003278</v>
      </c>
      <c r="R322" s="447">
        <f t="shared" ref="R322:R333" si="957">SUM(H322:J322)+H322</f>
        <v>108.9042228174559</v>
      </c>
      <c r="S322" s="452">
        <f t="shared" ref="S322:S333" si="958">SUM(K322:P322)+O322+P322</f>
        <v>125.69507652482486</v>
      </c>
      <c r="T322" s="452">
        <f t="shared" ref="T322:T333" si="959">SUM(H322:J322,Q322)+H322</f>
        <v>109.03282969440593</v>
      </c>
      <c r="U322" s="452">
        <f t="shared" ref="U322:U333" si="960">(S322-R322)/(R322+S322)*100</f>
        <v>7.1572480201106963</v>
      </c>
      <c r="V322" s="452">
        <f t="shared" ref="V322:V333" si="961">(S322-T322)/(S322+T322)*100</f>
        <v>7.09853681174864</v>
      </c>
      <c r="W322" s="446">
        <f t="shared" ref="W322:W333" si="962">100*((349.7*10^(2-F322)+(80*2*H322+71.5*I322+76.3*J322+73.5*L322+50.1*M322+73.5*N322+59.8*2*P322+53.3*2*O322)/10000)-G322)/((349.7*10^(2-F322)+(80*2*H322+71.5*I322+76.3*J322+73.5*L322+50.1*M322+73.5*N322+59.8*2*P322+53.3*2*O322)/10000)+G322)</f>
        <v>-0.56099308123341707</v>
      </c>
      <c r="X322" s="453">
        <f t="shared" ref="X322:X333" si="963">E322</f>
        <v>149.51</v>
      </c>
      <c r="Y322" s="454">
        <f t="shared" ref="Y322:AA322" si="964">H322*$E322/1000</f>
        <v>2.2194572916666666</v>
      </c>
      <c r="Z322" s="454">
        <f t="shared" si="964"/>
        <v>7.2842177419354828</v>
      </c>
      <c r="AA322" s="454">
        <f t="shared" si="964"/>
        <v>4.5591380281690137</v>
      </c>
      <c r="AB322" s="454">
        <f t="shared" ref="AB322:AF322" si="965">L322*$E322/1000</f>
        <v>6.175761111111111</v>
      </c>
      <c r="AC322" s="454">
        <f t="shared" si="965"/>
        <v>3.3132869565217389</v>
      </c>
      <c r="AD322" s="454">
        <f t="shared" si="965"/>
        <v>7.7398976982097176E-2</v>
      </c>
      <c r="AE322" s="454">
        <f t="shared" si="965"/>
        <v>0.45972540983606558</v>
      </c>
      <c r="AF322" s="454">
        <f t="shared" si="965"/>
        <v>0.93381750000000019</v>
      </c>
      <c r="AG322" s="455">
        <f t="shared" ref="AG322:AG333" si="966">K322*$E322/1000</f>
        <v>6.4391380269394816</v>
      </c>
      <c r="AH322" s="456"/>
      <c r="AI322" s="432">
        <f t="shared" ref="AI322:AI333" si="967">R322+S322</f>
        <v>234.59929934228074</v>
      </c>
      <c r="AJ322" s="181"/>
      <c r="AK322" s="181"/>
      <c r="AL322" s="181"/>
      <c r="AM322" s="181"/>
    </row>
    <row r="323" spans="1:39" ht="12.75" customHeight="1">
      <c r="A323" s="418">
        <v>314</v>
      </c>
      <c r="B323" s="433">
        <v>10</v>
      </c>
      <c r="C323" s="458">
        <v>15</v>
      </c>
      <c r="D323" s="446">
        <f>測定日数!I19</f>
        <v>31</v>
      </c>
      <c r="E323" s="447">
        <f>mm!I19</f>
        <v>89.808917197452232</v>
      </c>
      <c r="F323" s="448">
        <f>pH!I19</f>
        <v>4.99</v>
      </c>
      <c r="G323" s="448">
        <f>EC!I19</f>
        <v>1.679</v>
      </c>
      <c r="H323" s="449">
        <f>'SO4'!I19</f>
        <v>23.007029115863816</v>
      </c>
      <c r="I323" s="449">
        <f>'NO3'!I19</f>
        <v>21.933750397146031</v>
      </c>
      <c r="J323" s="449">
        <f>Cl!I19</f>
        <v>66.567004202747299</v>
      </c>
      <c r="K323" s="449">
        <f>H!I19</f>
        <v>10.232929922807537</v>
      </c>
      <c r="L323" s="449">
        <f>'NH4'!I19</f>
        <v>10.533049938852873</v>
      </c>
      <c r="M323" s="449">
        <f>Na!I19</f>
        <v>39.582823142641267</v>
      </c>
      <c r="N323" s="449">
        <f>K!I19</f>
        <v>8.184499070292059</v>
      </c>
      <c r="O323" s="449">
        <f>Mg!I19</f>
        <v>10.697387368854145</v>
      </c>
      <c r="P323" s="450">
        <f>Ca!I19</f>
        <v>12.974051896207586</v>
      </c>
      <c r="Q323" s="451">
        <f t="shared" si="956"/>
        <v>0.54127963197780649</v>
      </c>
      <c r="R323" s="447">
        <f t="shared" si="957"/>
        <v>134.51481283162096</v>
      </c>
      <c r="S323" s="452">
        <f t="shared" si="958"/>
        <v>115.87618060471721</v>
      </c>
      <c r="T323" s="452">
        <f t="shared" si="959"/>
        <v>135.05609246359876</v>
      </c>
      <c r="U323" s="452">
        <f t="shared" si="960"/>
        <v>-7.4438109658455502</v>
      </c>
      <c r="V323" s="452">
        <f t="shared" si="961"/>
        <v>-7.6434615700706807</v>
      </c>
      <c r="W323" s="446">
        <f t="shared" si="962"/>
        <v>8.6203382655653638</v>
      </c>
      <c r="X323" s="453">
        <f t="shared" si="963"/>
        <v>89.808917197452232</v>
      </c>
      <c r="Y323" s="454">
        <f t="shared" ref="Y323:AA323" si="968">H323*$E323/1000</f>
        <v>2.066236372825986</v>
      </c>
      <c r="Z323" s="454">
        <f t="shared" si="968"/>
        <v>1.969846373246873</v>
      </c>
      <c r="AA323" s="454">
        <f t="shared" si="968"/>
        <v>5.9783105685269868</v>
      </c>
      <c r="AB323" s="454">
        <f t="shared" ref="AB323:AF323" si="969">L323*$E323/1000</f>
        <v>0.94596180979506694</v>
      </c>
      <c r="AC323" s="454">
        <f t="shared" si="969"/>
        <v>3.5548904860588655</v>
      </c>
      <c r="AD323" s="454">
        <f t="shared" si="969"/>
        <v>0.73504099930648426</v>
      </c>
      <c r="AE323" s="454">
        <f t="shared" si="969"/>
        <v>0.96072077643849318</v>
      </c>
      <c r="AF323" s="454">
        <f t="shared" si="969"/>
        <v>1.1651855524619552</v>
      </c>
      <c r="AG323" s="455">
        <f t="shared" si="966"/>
        <v>0.9190083561247534</v>
      </c>
      <c r="AH323" s="456"/>
      <c r="AI323" s="432">
        <f t="shared" si="967"/>
        <v>250.39099343633816</v>
      </c>
      <c r="AJ323" s="181"/>
      <c r="AK323" s="181"/>
      <c r="AL323" s="181"/>
      <c r="AM323" s="181"/>
    </row>
    <row r="324" spans="1:39" ht="12.75" customHeight="1">
      <c r="A324" s="418">
        <v>315</v>
      </c>
      <c r="B324" s="433">
        <v>10</v>
      </c>
      <c r="C324" s="458">
        <v>16</v>
      </c>
      <c r="D324" s="446">
        <f>測定日数!I20</f>
        <v>28</v>
      </c>
      <c r="E324" s="447">
        <f>mm!I20</f>
        <v>215.92356687898089</v>
      </c>
      <c r="F324" s="448">
        <f>pH!I20</f>
        <v>5.14</v>
      </c>
      <c r="G324" s="448">
        <f>EC!I20</f>
        <v>3.59</v>
      </c>
      <c r="H324" s="449">
        <f>'SO4'!I20</f>
        <v>23.111133320007998</v>
      </c>
      <c r="I324" s="449">
        <f>'NO3'!I20</f>
        <v>12.418373386619445</v>
      </c>
      <c r="J324" s="449">
        <f>Cl!I20</f>
        <v>254.4213465715172</v>
      </c>
      <c r="K324" s="449">
        <f>H!I20</f>
        <v>7.2443596007499069</v>
      </c>
      <c r="L324" s="449">
        <f>'NH4'!I20</f>
        <v>0</v>
      </c>
      <c r="M324" s="449">
        <f>Na!I20</f>
        <v>233.58215414943254</v>
      </c>
      <c r="N324" s="449">
        <f>K!I20</f>
        <v>11.253686221651581</v>
      </c>
      <c r="O324" s="449">
        <f>Mg!I20</f>
        <v>39.498045669615308</v>
      </c>
      <c r="P324" s="450">
        <f>Ca!I20</f>
        <v>6.4870259481037928</v>
      </c>
      <c r="Q324" s="451">
        <f t="shared" si="956"/>
        <v>0.76457780230823791</v>
      </c>
      <c r="R324" s="447">
        <f t="shared" si="957"/>
        <v>313.06198659815266</v>
      </c>
      <c r="S324" s="452">
        <f t="shared" si="958"/>
        <v>344.05034320727219</v>
      </c>
      <c r="T324" s="452">
        <f t="shared" si="959"/>
        <v>313.82656440046088</v>
      </c>
      <c r="U324" s="452">
        <f t="shared" si="960"/>
        <v>4.7158385565973751</v>
      </c>
      <c r="V324" s="452">
        <f t="shared" si="961"/>
        <v>4.5941388818031896</v>
      </c>
      <c r="W324" s="446">
        <f t="shared" si="962"/>
        <v>10.190892310998498</v>
      </c>
      <c r="X324" s="453">
        <f t="shared" si="963"/>
        <v>215.92356687898089</v>
      </c>
      <c r="Y324" s="454">
        <f t="shared" ref="Y324:AA324" si="970">H324*$E324/1000</f>
        <v>4.9902383410717901</v>
      </c>
      <c r="Z324" s="454">
        <f t="shared" si="970"/>
        <v>2.6814194764738799</v>
      </c>
      <c r="AA324" s="454">
        <f t="shared" si="970"/>
        <v>54.935564641875366</v>
      </c>
      <c r="AB324" s="454">
        <f t="shared" ref="AB324:AF324" si="971">L324*$E324/1000</f>
        <v>0</v>
      </c>
      <c r="AC324" s="454">
        <f t="shared" si="971"/>
        <v>50.435891883221416</v>
      </c>
      <c r="AD324" s="454">
        <f t="shared" si="971"/>
        <v>2.4299360695158505</v>
      </c>
      <c r="AE324" s="454">
        <f t="shared" si="971"/>
        <v>8.5285589057322237</v>
      </c>
      <c r="AF324" s="454">
        <f t="shared" si="971"/>
        <v>1.4007017811510736</v>
      </c>
      <c r="AG324" s="455">
        <f t="shared" si="966"/>
        <v>1.56422796474791</v>
      </c>
      <c r="AH324" s="456"/>
      <c r="AI324" s="432">
        <f t="shared" si="967"/>
        <v>657.11232980542491</v>
      </c>
      <c r="AJ324" s="181"/>
      <c r="AK324" s="181"/>
      <c r="AL324" s="181"/>
      <c r="AM324" s="181"/>
    </row>
    <row r="325" spans="1:39" ht="12.75" customHeight="1">
      <c r="A325" s="418">
        <v>316</v>
      </c>
      <c r="B325" s="433">
        <v>10</v>
      </c>
      <c r="C325" s="458">
        <v>17</v>
      </c>
      <c r="D325" s="446">
        <f>測定日数!I21</f>
        <v>35</v>
      </c>
      <c r="E325" s="447">
        <f>mm!I21</f>
        <v>139.5</v>
      </c>
      <c r="F325" s="448">
        <f>pH!I21</f>
        <v>5.2729999999999997</v>
      </c>
      <c r="G325" s="448">
        <f>EC!I21</f>
        <v>1.4480000000000002</v>
      </c>
      <c r="H325" s="449">
        <f>'SO4'!I21</f>
        <v>9.4778317177879909</v>
      </c>
      <c r="I325" s="449">
        <f>'NO3'!I21</f>
        <v>8.469431093342628</v>
      </c>
      <c r="J325" s="449">
        <f>Cl!I21</f>
        <v>74.254154420889421</v>
      </c>
      <c r="K325" s="449">
        <f>H!I21</f>
        <v>5.3333489548762145</v>
      </c>
      <c r="L325" s="449">
        <f>'NH4'!I21</f>
        <v>14.054297094023724</v>
      </c>
      <c r="M325" s="449">
        <f>Na!I21</f>
        <v>64.817386179924355</v>
      </c>
      <c r="N325" s="449">
        <f>K!I21</f>
        <v>1.2931469729315475</v>
      </c>
      <c r="O325" s="449">
        <f>Mg!I21</f>
        <v>7.6340957157075104</v>
      </c>
      <c r="P325" s="450">
        <f>Ca!I21</f>
        <v>2.7435115460721997</v>
      </c>
      <c r="Q325" s="451">
        <f t="shared" si="956"/>
        <v>1.0385363098373346</v>
      </c>
      <c r="R325" s="447">
        <f t="shared" si="957"/>
        <v>101.67924894980804</v>
      </c>
      <c r="S325" s="452">
        <f t="shared" si="958"/>
        <v>106.25339372531528</v>
      </c>
      <c r="T325" s="452">
        <f t="shared" si="959"/>
        <v>102.71778525964538</v>
      </c>
      <c r="U325" s="452">
        <f t="shared" si="960"/>
        <v>2.1998204402441703</v>
      </c>
      <c r="V325" s="452">
        <f t="shared" si="961"/>
        <v>1.6919120056858881</v>
      </c>
      <c r="W325" s="446">
        <f t="shared" si="962"/>
        <v>2.3271114783064548</v>
      </c>
      <c r="X325" s="453">
        <f t="shared" si="963"/>
        <v>139.5</v>
      </c>
      <c r="Y325" s="454">
        <f t="shared" ref="Y325:AA325" si="972">H325*$E325/1000</f>
        <v>1.3221575246314248</v>
      </c>
      <c r="Z325" s="454">
        <f t="shared" si="972"/>
        <v>1.1814856375212968</v>
      </c>
      <c r="AA325" s="454">
        <f t="shared" si="972"/>
        <v>10.358454541714075</v>
      </c>
      <c r="AB325" s="454">
        <f t="shared" ref="AB325:AF325" si="973">L325*$E325/1000</f>
        <v>1.9605744446163094</v>
      </c>
      <c r="AC325" s="454">
        <f t="shared" si="973"/>
        <v>9.042025372099447</v>
      </c>
      <c r="AD325" s="454">
        <f t="shared" si="973"/>
        <v>0.18039400272395087</v>
      </c>
      <c r="AE325" s="454">
        <f t="shared" si="973"/>
        <v>1.0649563523411978</v>
      </c>
      <c r="AF325" s="454">
        <f t="shared" si="973"/>
        <v>0.38271986067707181</v>
      </c>
      <c r="AG325" s="455">
        <f t="shared" si="966"/>
        <v>0.74400217920523182</v>
      </c>
      <c r="AH325" s="456"/>
      <c r="AI325" s="432">
        <f t="shared" si="967"/>
        <v>207.9326426751233</v>
      </c>
      <c r="AJ325" s="181"/>
      <c r="AK325" s="181"/>
      <c r="AL325" s="181"/>
      <c r="AM325" s="181"/>
    </row>
    <row r="326" spans="1:39" ht="12.75" customHeight="1">
      <c r="A326" s="418">
        <v>317</v>
      </c>
      <c r="B326" s="433">
        <v>10</v>
      </c>
      <c r="C326" s="458">
        <v>18</v>
      </c>
      <c r="D326" s="446">
        <f>測定日数!I22</f>
        <v>28</v>
      </c>
      <c r="E326" s="447">
        <f>mm!I22</f>
        <v>96.178343949044574</v>
      </c>
      <c r="F326" s="448">
        <f>pH!I22</f>
        <v>5.25</v>
      </c>
      <c r="G326" s="448">
        <f>EC!I22</f>
        <v>2.12</v>
      </c>
      <c r="H326" s="449">
        <f>'SO4'!I22</f>
        <v>86.4</v>
      </c>
      <c r="I326" s="449">
        <f>'NO3'!I22</f>
        <v>21.6</v>
      </c>
      <c r="J326" s="449">
        <f>Cl!I22</f>
        <v>51.2</v>
      </c>
      <c r="K326" s="449">
        <f>H!I22</f>
        <v>5.6234132519034921</v>
      </c>
      <c r="L326" s="449">
        <f>'NH4'!I22</f>
        <v>38.200000000000003</v>
      </c>
      <c r="M326" s="449">
        <f>Na!I22</f>
        <v>47.7</v>
      </c>
      <c r="N326" s="449">
        <f>K!I22</f>
        <v>1.45</v>
      </c>
      <c r="O326" s="449">
        <f>Mg!I22</f>
        <v>7.4</v>
      </c>
      <c r="P326" s="450">
        <f>Ca!I22</f>
        <v>61.2</v>
      </c>
      <c r="Q326" s="451">
        <f t="shared" si="956"/>
        <v>0.98496701105810991</v>
      </c>
      <c r="R326" s="447">
        <f t="shared" si="957"/>
        <v>245.6</v>
      </c>
      <c r="S326" s="452">
        <f t="shared" si="958"/>
        <v>230.17341325190353</v>
      </c>
      <c r="T326" s="452">
        <f t="shared" si="959"/>
        <v>246.5849670110581</v>
      </c>
      <c r="U326" s="452">
        <f t="shared" si="960"/>
        <v>-3.2424230355067549</v>
      </c>
      <c r="V326" s="452">
        <f t="shared" si="961"/>
        <v>-3.4423209824025727</v>
      </c>
      <c r="W326" s="446">
        <f t="shared" si="962"/>
        <v>24.08762720379832</v>
      </c>
      <c r="X326" s="453">
        <f t="shared" si="963"/>
        <v>96.178343949044574</v>
      </c>
      <c r="Y326" s="454">
        <f t="shared" ref="Y326:AA326" si="974">H326*$E326/1000</f>
        <v>8.3098089171974507</v>
      </c>
      <c r="Z326" s="454">
        <f t="shared" si="974"/>
        <v>2.0774522292993627</v>
      </c>
      <c r="AA326" s="454">
        <f t="shared" si="974"/>
        <v>4.9243312101910828</v>
      </c>
      <c r="AB326" s="454">
        <f t="shared" ref="AB326:AF326" si="975">L326*$E326/1000</f>
        <v>3.6740127388535031</v>
      </c>
      <c r="AC326" s="454">
        <f t="shared" si="975"/>
        <v>4.5877070063694267</v>
      </c>
      <c r="AD326" s="454">
        <f t="shared" si="975"/>
        <v>0.1394585987261146</v>
      </c>
      <c r="AE326" s="454">
        <f t="shared" si="975"/>
        <v>0.71171974522292991</v>
      </c>
      <c r="AF326" s="454">
        <f t="shared" si="975"/>
        <v>5.8861146496815282</v>
      </c>
      <c r="AG326" s="455">
        <f t="shared" si="966"/>
        <v>0.54085057390918923</v>
      </c>
      <c r="AH326" s="456"/>
      <c r="AI326" s="432">
        <f t="shared" si="967"/>
        <v>475.77341325190355</v>
      </c>
      <c r="AJ326" s="181"/>
      <c r="AK326" s="181"/>
      <c r="AL326" s="181"/>
      <c r="AM326" s="181"/>
    </row>
    <row r="327" spans="1:39" ht="12.75" customHeight="1">
      <c r="A327" s="418">
        <v>318</v>
      </c>
      <c r="B327" s="433">
        <v>10</v>
      </c>
      <c r="C327" s="458">
        <v>19</v>
      </c>
      <c r="D327" s="446">
        <f>測定日数!I23</f>
        <v>35</v>
      </c>
      <c r="E327" s="447">
        <f>mm!I23</f>
        <v>91.240157480314963</v>
      </c>
      <c r="F327" s="448">
        <f>pH!I23</f>
        <v>4.8600000000000003</v>
      </c>
      <c r="G327" s="448">
        <f>EC!I23</f>
        <v>1.67</v>
      </c>
      <c r="H327" s="449">
        <f>'SO4'!I23</f>
        <v>11.7</v>
      </c>
      <c r="I327" s="449">
        <f>'NO3'!I23</f>
        <v>16.600000000000001</v>
      </c>
      <c r="J327" s="449">
        <f>Cl!I23</f>
        <v>48.7</v>
      </c>
      <c r="K327" s="449">
        <f>H!I23</f>
        <v>13.803842646028839</v>
      </c>
      <c r="L327" s="449">
        <f>'NH4'!I23</f>
        <v>30</v>
      </c>
      <c r="M327" s="449">
        <f>Na!I23</f>
        <v>40.1</v>
      </c>
      <c r="N327" s="449">
        <f>K!I23</f>
        <v>1.4</v>
      </c>
      <c r="O327" s="449">
        <f>Mg!I23</f>
        <v>4.5</v>
      </c>
      <c r="P327" s="450">
        <f>Ca!I23</f>
        <v>4.7</v>
      </c>
      <c r="Q327" s="451">
        <f t="shared" si="956"/>
        <v>0.40125613459273951</v>
      </c>
      <c r="R327" s="447">
        <f t="shared" si="957"/>
        <v>88.7</v>
      </c>
      <c r="S327" s="452">
        <f t="shared" si="958"/>
        <v>103.70384264602885</v>
      </c>
      <c r="T327" s="452">
        <f t="shared" si="959"/>
        <v>89.101256134592745</v>
      </c>
      <c r="U327" s="452">
        <f t="shared" si="960"/>
        <v>7.7980992685431252</v>
      </c>
      <c r="V327" s="452">
        <f t="shared" si="961"/>
        <v>7.5737553642454687</v>
      </c>
      <c r="W327" s="446">
        <f t="shared" si="962"/>
        <v>0.77432795127615539</v>
      </c>
      <c r="X327" s="453">
        <f t="shared" si="963"/>
        <v>91.240157480314963</v>
      </c>
      <c r="Y327" s="454">
        <f t="shared" ref="Y327:AA327" si="976">H327*$E327/1000</f>
        <v>1.0675098425196849</v>
      </c>
      <c r="Z327" s="454">
        <f t="shared" si="976"/>
        <v>1.5145866141732285</v>
      </c>
      <c r="AA327" s="454">
        <f t="shared" si="976"/>
        <v>4.4433956692913386</v>
      </c>
      <c r="AB327" s="454">
        <f t="shared" ref="AB327:AF327" si="977">L327*$E327/1000</f>
        <v>2.7372047244094486</v>
      </c>
      <c r="AC327" s="454">
        <f t="shared" si="977"/>
        <v>3.6587303149606298</v>
      </c>
      <c r="AD327" s="454">
        <f t="shared" si="977"/>
        <v>0.12773622047244093</v>
      </c>
      <c r="AE327" s="454">
        <f t="shared" si="977"/>
        <v>0.41058070866141738</v>
      </c>
      <c r="AF327" s="454">
        <f t="shared" si="977"/>
        <v>0.42882874015748035</v>
      </c>
      <c r="AG327" s="455">
        <f t="shared" si="966"/>
        <v>1.2594647768571587</v>
      </c>
      <c r="AH327" s="456"/>
      <c r="AI327" s="432">
        <f t="shared" si="967"/>
        <v>192.40384264602886</v>
      </c>
      <c r="AJ327" s="181"/>
      <c r="AK327" s="181"/>
      <c r="AL327" s="181"/>
      <c r="AM327" s="181"/>
    </row>
    <row r="328" spans="1:39" ht="12.75" customHeight="1">
      <c r="A328" s="418">
        <v>319</v>
      </c>
      <c r="B328" s="433">
        <v>10</v>
      </c>
      <c r="C328" s="458">
        <v>20</v>
      </c>
      <c r="D328" s="446">
        <f>測定日数!I24</f>
        <v>35</v>
      </c>
      <c r="E328" s="447">
        <f>mm!I24</f>
        <v>110.828025477707</v>
      </c>
      <c r="F328" s="448">
        <f>pH!I24</f>
        <v>4.9400000000000004</v>
      </c>
      <c r="G328" s="448">
        <f>EC!I24</f>
        <v>1.81</v>
      </c>
      <c r="H328" s="449">
        <f>'SO4'!I24</f>
        <v>13.9</v>
      </c>
      <c r="I328" s="449">
        <f>'NO3'!I24</f>
        <v>22.9</v>
      </c>
      <c r="J328" s="449">
        <f>Cl!I24</f>
        <v>51.3</v>
      </c>
      <c r="K328" s="449">
        <f>H!I24</f>
        <v>11.481536214968818</v>
      </c>
      <c r="L328" s="449">
        <f>'NH4'!I24</f>
        <v>31.2</v>
      </c>
      <c r="M328" s="449">
        <f>Na!I24</f>
        <v>30.7</v>
      </c>
      <c r="N328" s="449">
        <f>K!I24</f>
        <v>0.6</v>
      </c>
      <c r="O328" s="449">
        <f>Mg!I24</f>
        <v>4.3</v>
      </c>
      <c r="P328" s="450">
        <f>Ca!I24</f>
        <v>3.9</v>
      </c>
      <c r="Q328" s="451">
        <f t="shared" si="956"/>
        <v>0.48241597979290862</v>
      </c>
      <c r="R328" s="447">
        <f t="shared" si="957"/>
        <v>102</v>
      </c>
      <c r="S328" s="452">
        <f t="shared" si="958"/>
        <v>90.381536214968818</v>
      </c>
      <c r="T328" s="452">
        <f t="shared" si="959"/>
        <v>102.4824159797929</v>
      </c>
      <c r="U328" s="452">
        <f t="shared" si="960"/>
        <v>-6.03928215442079</v>
      </c>
      <c r="V328" s="452">
        <f t="shared" si="961"/>
        <v>-6.2743087171645913</v>
      </c>
      <c r="W328" s="446">
        <f t="shared" si="962"/>
        <v>-4.3503631386875279</v>
      </c>
      <c r="X328" s="453">
        <f t="shared" si="963"/>
        <v>110.828025477707</v>
      </c>
      <c r="Y328" s="454">
        <f t="shared" ref="Y328:AA328" si="978">H328*$E328/1000</f>
        <v>1.5405095541401275</v>
      </c>
      <c r="Z328" s="454">
        <f t="shared" si="978"/>
        <v>2.5379617834394903</v>
      </c>
      <c r="AA328" s="454">
        <f t="shared" si="978"/>
        <v>5.6854777070063696</v>
      </c>
      <c r="AB328" s="454">
        <f t="shared" ref="AB328:AF328" si="979">L328*$E328/1000</f>
        <v>3.4578343949044585</v>
      </c>
      <c r="AC328" s="454">
        <f t="shared" si="979"/>
        <v>3.4024203821656047</v>
      </c>
      <c r="AD328" s="454">
        <f t="shared" si="979"/>
        <v>6.6496815286624197E-2</v>
      </c>
      <c r="AE328" s="454">
        <f t="shared" si="979"/>
        <v>0.47656050955414009</v>
      </c>
      <c r="AF328" s="454">
        <f t="shared" si="979"/>
        <v>0.43222929936305732</v>
      </c>
      <c r="AG328" s="455">
        <f t="shared" si="966"/>
        <v>1.2724759881557797</v>
      </c>
      <c r="AH328" s="456"/>
      <c r="AI328" s="432">
        <f t="shared" si="967"/>
        <v>192.38153621496883</v>
      </c>
      <c r="AJ328" s="181"/>
      <c r="AK328" s="181"/>
      <c r="AL328" s="181"/>
      <c r="AM328" s="181"/>
    </row>
    <row r="329" spans="1:39" ht="12.75" customHeight="1">
      <c r="A329" s="418">
        <v>320</v>
      </c>
      <c r="B329" s="433">
        <v>10</v>
      </c>
      <c r="C329" s="458">
        <v>21</v>
      </c>
      <c r="D329" s="446">
        <f>測定日数!I25</f>
        <v>35</v>
      </c>
      <c r="E329" s="447">
        <f>mm!I25</f>
        <v>73.077287664307391</v>
      </c>
      <c r="F329" s="448">
        <f>pH!I25</f>
        <v>4.7175772386296941</v>
      </c>
      <c r="G329" s="448">
        <f>EC!I25</f>
        <v>1.8038244297913739</v>
      </c>
      <c r="H329" s="449">
        <f>'SO4'!I25</f>
        <v>14.492994245411758</v>
      </c>
      <c r="I329" s="449">
        <f>'NO3'!I25</f>
        <v>24.201648660525791</v>
      </c>
      <c r="J329" s="449">
        <f>Cl!I25</f>
        <v>34.743949310171914</v>
      </c>
      <c r="K329" s="449">
        <f>H!I25</f>
        <v>19.16120253283972</v>
      </c>
      <c r="L329" s="449">
        <f>'NH4'!I25</f>
        <v>0</v>
      </c>
      <c r="M329" s="449">
        <f>Na!I25</f>
        <v>25.85307758303907</v>
      </c>
      <c r="N329" s="449">
        <f>K!I25</f>
        <v>0.69253980801834347</v>
      </c>
      <c r="O329" s="449">
        <f>Mg!I25</f>
        <v>3.032454877749307</v>
      </c>
      <c r="P329" s="450">
        <f>Ca!I25</f>
        <v>7.232548199460985</v>
      </c>
      <c r="Q329" s="451">
        <f t="shared" si="956"/>
        <v>0.28906727190942533</v>
      </c>
      <c r="R329" s="447">
        <f t="shared" si="957"/>
        <v>87.931586461521221</v>
      </c>
      <c r="S329" s="452">
        <f t="shared" si="958"/>
        <v>66.236826078317719</v>
      </c>
      <c r="T329" s="452">
        <f t="shared" si="959"/>
        <v>88.220653733430652</v>
      </c>
      <c r="U329" s="452">
        <f t="shared" si="960"/>
        <v>-14.072117644460613</v>
      </c>
      <c r="V329" s="452">
        <f t="shared" si="961"/>
        <v>-14.232931731054174</v>
      </c>
      <c r="W329" s="446">
        <f t="shared" si="962"/>
        <v>-6.1898025412128614</v>
      </c>
      <c r="X329" s="453">
        <f t="shared" si="963"/>
        <v>73.077287664307391</v>
      </c>
      <c r="Y329" s="454">
        <f t="shared" ref="Y329:AA329" si="980">H329*$E329/1000</f>
        <v>1.0591087095891067</v>
      </c>
      <c r="Z329" s="454">
        <f t="shared" si="980"/>
        <v>1.7685908411157429</v>
      </c>
      <c r="AA329" s="454">
        <f t="shared" si="980"/>
        <v>2.5389935783335473</v>
      </c>
      <c r="AB329" s="454">
        <f t="shared" ref="AB329:AF329" si="981">L329*$E329/1000</f>
        <v>0</v>
      </c>
      <c r="AC329" s="454">
        <f t="shared" si="981"/>
        <v>1.889272787543403</v>
      </c>
      <c r="AD329" s="454">
        <f t="shared" si="981"/>
        <v>5.0608930769540698E-2</v>
      </c>
      <c r="AE329" s="454">
        <f t="shared" si="981"/>
        <v>0.22160357743031822</v>
      </c>
      <c r="AF329" s="454">
        <f t="shared" si="981"/>
        <v>0.52853500531797881</v>
      </c>
      <c r="AG329" s="455">
        <f t="shared" si="966"/>
        <v>1.4002487094863836</v>
      </c>
      <c r="AH329" s="456"/>
      <c r="AI329" s="432">
        <f t="shared" si="967"/>
        <v>154.16841253983893</v>
      </c>
      <c r="AJ329" s="181"/>
      <c r="AK329" s="181"/>
      <c r="AL329" s="181"/>
      <c r="AM329" s="181"/>
    </row>
    <row r="330" spans="1:39" ht="12.75" customHeight="1">
      <c r="A330" s="418">
        <v>321</v>
      </c>
      <c r="B330" s="433">
        <v>10</v>
      </c>
      <c r="C330" s="458">
        <v>22</v>
      </c>
      <c r="D330" s="446">
        <f>測定日数!I26</f>
        <v>28</v>
      </c>
      <c r="E330" s="447">
        <f>mm!I26</f>
        <v>145.4</v>
      </c>
      <c r="F330" s="448">
        <f>pH!I26</f>
        <v>4.95</v>
      </c>
      <c r="G330" s="448">
        <f>EC!I26</f>
        <v>1.98</v>
      </c>
      <c r="H330" s="449">
        <f>'SO4'!I26</f>
        <v>15.23</v>
      </c>
      <c r="I330" s="449">
        <f>'NO3'!I26</f>
        <v>13.35</v>
      </c>
      <c r="J330" s="449">
        <f>Cl!I26</f>
        <v>92.35</v>
      </c>
      <c r="K330" s="449">
        <f>H!I26</f>
        <v>11.220184543019631</v>
      </c>
      <c r="L330" s="449">
        <f>'NH4'!I26</f>
        <v>15.82</v>
      </c>
      <c r="M330" s="449">
        <f>Na!I26</f>
        <v>65.959999999999994</v>
      </c>
      <c r="N330" s="449">
        <f>K!I26</f>
        <v>2.12</v>
      </c>
      <c r="O330" s="449">
        <f>Mg!I26</f>
        <v>9.39</v>
      </c>
      <c r="P330" s="450">
        <f>Ca!I26</f>
        <v>10.824999999999999</v>
      </c>
      <c r="Q330" s="451">
        <f t="shared" si="956"/>
        <v>0.49365289148633723</v>
      </c>
      <c r="R330" s="447">
        <f t="shared" si="957"/>
        <v>136.16</v>
      </c>
      <c r="S330" s="452">
        <f t="shared" si="958"/>
        <v>135.55018454301964</v>
      </c>
      <c r="T330" s="452">
        <f t="shared" si="959"/>
        <v>136.65365289148633</v>
      </c>
      <c r="U330" s="452">
        <f t="shared" si="960"/>
        <v>-0.22443599528887198</v>
      </c>
      <c r="V330" s="452">
        <f t="shared" si="961"/>
        <v>-0.40538309777950615</v>
      </c>
      <c r="W330" s="446">
        <f t="shared" si="962"/>
        <v>3.6030983995446437</v>
      </c>
      <c r="X330" s="453">
        <f t="shared" si="963"/>
        <v>145.4</v>
      </c>
      <c r="Y330" s="454">
        <f t="shared" ref="Y330:AA330" si="982">H330*$E330/1000</f>
        <v>2.214442</v>
      </c>
      <c r="Z330" s="454">
        <f t="shared" si="982"/>
        <v>1.94109</v>
      </c>
      <c r="AA330" s="454">
        <f t="shared" si="982"/>
        <v>13.42769</v>
      </c>
      <c r="AB330" s="454">
        <f t="shared" ref="AB330:AF330" si="983">L330*$E330/1000</f>
        <v>2.3002280000000002</v>
      </c>
      <c r="AC330" s="454">
        <f t="shared" si="983"/>
        <v>9.5905839999999998</v>
      </c>
      <c r="AD330" s="454">
        <f t="shared" si="983"/>
        <v>0.30824800000000002</v>
      </c>
      <c r="AE330" s="454">
        <f t="shared" si="983"/>
        <v>1.3653060000000001</v>
      </c>
      <c r="AF330" s="454">
        <f t="shared" si="983"/>
        <v>1.573955</v>
      </c>
      <c r="AG330" s="455">
        <f t="shared" si="966"/>
        <v>1.6314148325550544</v>
      </c>
      <c r="AH330" s="456"/>
      <c r="AI330" s="432">
        <f t="shared" si="967"/>
        <v>271.71018454301964</v>
      </c>
      <c r="AJ330" s="181"/>
      <c r="AK330" s="181"/>
      <c r="AL330" s="181"/>
      <c r="AM330" s="181"/>
    </row>
    <row r="331" spans="1:39" ht="12.75" customHeight="1">
      <c r="A331" s="418">
        <v>322</v>
      </c>
      <c r="B331" s="433">
        <v>10</v>
      </c>
      <c r="C331" s="458">
        <v>23</v>
      </c>
      <c r="D331" s="446">
        <f>測定日数!I27</f>
        <v>28</v>
      </c>
      <c r="E331" s="447">
        <f>mm!I27</f>
        <v>188.51050286441759</v>
      </c>
      <c r="F331" s="448">
        <f>pH!I27</f>
        <v>4.88</v>
      </c>
      <c r="G331" s="448">
        <f>EC!I27</f>
        <v>2.5499999999999998</v>
      </c>
      <c r="H331" s="449">
        <f>'SO4'!I27</f>
        <v>15.9</v>
      </c>
      <c r="I331" s="449">
        <f>'NO3'!I27</f>
        <v>12.1</v>
      </c>
      <c r="J331" s="449">
        <f>Cl!I27</f>
        <v>113.4</v>
      </c>
      <c r="K331" s="449">
        <f>H!I27</f>
        <v>13.182567385564075</v>
      </c>
      <c r="L331" s="449">
        <f>'NH4'!I27</f>
        <v>13.3</v>
      </c>
      <c r="M331" s="449">
        <f>Na!I27</f>
        <v>96.1</v>
      </c>
      <c r="N331" s="449">
        <f>K!I27</f>
        <v>1</v>
      </c>
      <c r="O331" s="449">
        <f>Mg!I27</f>
        <v>11.1</v>
      </c>
      <c r="P331" s="450">
        <f>Ca!I27</f>
        <v>5.2</v>
      </c>
      <c r="Q331" s="451">
        <f t="shared" si="956"/>
        <v>0.42016675361261135</v>
      </c>
      <c r="R331" s="447">
        <f t="shared" si="957"/>
        <v>157.30000000000001</v>
      </c>
      <c r="S331" s="452">
        <f t="shared" si="958"/>
        <v>156.18256738556403</v>
      </c>
      <c r="T331" s="452">
        <f t="shared" si="959"/>
        <v>157.72016675361263</v>
      </c>
      <c r="U331" s="452">
        <f t="shared" si="960"/>
        <v>-0.35645765688195713</v>
      </c>
      <c r="V331" s="452">
        <f t="shared" si="961"/>
        <v>-0.48983305999713594</v>
      </c>
      <c r="W331" s="446">
        <f t="shared" si="962"/>
        <v>-2.3226153996886212</v>
      </c>
      <c r="X331" s="453">
        <f t="shared" si="963"/>
        <v>188.51050286441759</v>
      </c>
      <c r="Y331" s="454">
        <f t="shared" ref="Y331:AA331" si="984">H331*$E331/1000</f>
        <v>2.99731699554424</v>
      </c>
      <c r="Z331" s="454">
        <f t="shared" si="984"/>
        <v>2.2809770846594528</v>
      </c>
      <c r="AA331" s="454">
        <f t="shared" si="984"/>
        <v>21.377091024824956</v>
      </c>
      <c r="AB331" s="454">
        <f t="shared" ref="AB331:AF331" si="985">L331*$E331/1000</f>
        <v>2.5071896880967541</v>
      </c>
      <c r="AC331" s="454">
        <f t="shared" si="985"/>
        <v>18.115859325270527</v>
      </c>
      <c r="AD331" s="454">
        <f t="shared" si="985"/>
        <v>0.18851050286441759</v>
      </c>
      <c r="AE331" s="454">
        <f t="shared" si="985"/>
        <v>2.0924665817950352</v>
      </c>
      <c r="AF331" s="454">
        <f t="shared" si="985"/>
        <v>0.98025461489497145</v>
      </c>
      <c r="AG331" s="455">
        <f t="shared" si="966"/>
        <v>2.4850524068967546</v>
      </c>
      <c r="AH331" s="456"/>
      <c r="AI331" s="432">
        <f t="shared" si="967"/>
        <v>313.48256738556404</v>
      </c>
      <c r="AJ331" s="181"/>
      <c r="AK331" s="181"/>
      <c r="AL331" s="181"/>
      <c r="AM331" s="181"/>
    </row>
    <row r="332" spans="1:39" ht="12.75" customHeight="1">
      <c r="A332" s="418">
        <v>323</v>
      </c>
      <c r="B332" s="433">
        <v>10</v>
      </c>
      <c r="C332" s="458">
        <v>24</v>
      </c>
      <c r="D332" s="446">
        <f>測定日数!I28</f>
        <v>28</v>
      </c>
      <c r="E332" s="447">
        <f>mm!I28</f>
        <v>173.16995544239342</v>
      </c>
      <c r="F332" s="448">
        <f>pH!I28</f>
        <v>4.92</v>
      </c>
      <c r="G332" s="448">
        <f>EC!I28</f>
        <v>2.33</v>
      </c>
      <c r="H332" s="449">
        <f>'SO4'!I28</f>
        <v>14.7</v>
      </c>
      <c r="I332" s="449">
        <f>'NO3'!I28</f>
        <v>12.6</v>
      </c>
      <c r="J332" s="449">
        <f>Cl!I28</f>
        <v>101.3</v>
      </c>
      <c r="K332" s="449">
        <f>H!I28</f>
        <v>12.022644346174133</v>
      </c>
      <c r="L332" s="449">
        <f>'NH4'!I28</f>
        <v>12.2</v>
      </c>
      <c r="M332" s="449">
        <f>Na!I28</f>
        <v>86.1</v>
      </c>
      <c r="N332" s="449">
        <f>K!I28</f>
        <v>1.5</v>
      </c>
      <c r="O332" s="449">
        <f>Mg!I28</f>
        <v>9.1</v>
      </c>
      <c r="P332" s="450">
        <f>Ca!I28</f>
        <v>4.7</v>
      </c>
      <c r="Q332" s="451">
        <f t="shared" si="956"/>
        <v>0.46070368408049417</v>
      </c>
      <c r="R332" s="447">
        <f t="shared" si="957"/>
        <v>143.29999999999998</v>
      </c>
      <c r="S332" s="452">
        <f t="shared" si="958"/>
        <v>139.42264434617411</v>
      </c>
      <c r="T332" s="452">
        <f t="shared" si="959"/>
        <v>143.76070368408048</v>
      </c>
      <c r="U332" s="452">
        <f t="shared" si="960"/>
        <v>-1.3714344186305512</v>
      </c>
      <c r="V332" s="452">
        <f t="shared" si="961"/>
        <v>-1.5318906878108192</v>
      </c>
      <c r="W332" s="446">
        <f t="shared" si="962"/>
        <v>-2.7809328307221208</v>
      </c>
      <c r="X332" s="453">
        <f t="shared" si="963"/>
        <v>173.16995544239342</v>
      </c>
      <c r="Y332" s="454">
        <f t="shared" ref="Y332:AA332" si="986">H332*$E332/1000</f>
        <v>2.5455983450031829</v>
      </c>
      <c r="Z332" s="454">
        <f t="shared" si="986"/>
        <v>2.1819414385741571</v>
      </c>
      <c r="AA332" s="454">
        <f t="shared" si="986"/>
        <v>17.542116486314452</v>
      </c>
      <c r="AB332" s="454">
        <f t="shared" ref="AB332:AF332" si="987">L332*$E332/1000</f>
        <v>2.1126734563971996</v>
      </c>
      <c r="AC332" s="454">
        <f t="shared" si="987"/>
        <v>14.909933163590072</v>
      </c>
      <c r="AD332" s="454">
        <f t="shared" si="987"/>
        <v>0.25975493316359011</v>
      </c>
      <c r="AE332" s="454">
        <f t="shared" si="987"/>
        <v>1.57584659452578</v>
      </c>
      <c r="AF332" s="454">
        <f t="shared" si="987"/>
        <v>0.81389879057924908</v>
      </c>
      <c r="AG332" s="455">
        <f t="shared" si="966"/>
        <v>2.0819607857267179</v>
      </c>
      <c r="AH332" s="456"/>
      <c r="AI332" s="432">
        <f t="shared" si="967"/>
        <v>282.72264434617409</v>
      </c>
      <c r="AJ332" s="181"/>
      <c r="AK332" s="181"/>
      <c r="AL332" s="181"/>
      <c r="AM332" s="181"/>
    </row>
    <row r="333" spans="1:39" ht="12.75" customHeight="1">
      <c r="A333" s="418">
        <v>324</v>
      </c>
      <c r="B333" s="433">
        <v>10</v>
      </c>
      <c r="C333" s="458">
        <v>25</v>
      </c>
      <c r="D333" s="446">
        <f>測定日数!I29</f>
        <v>29</v>
      </c>
      <c r="E333" s="447">
        <f>mm!I29</f>
        <v>96.815286624203821</v>
      </c>
      <c r="F333" s="448">
        <f>pH!I29</f>
        <v>4.63</v>
      </c>
      <c r="G333" s="448">
        <f>EC!I29</f>
        <v>2.27</v>
      </c>
      <c r="H333" s="449">
        <f>'SO4'!I29</f>
        <v>32.200000000000003</v>
      </c>
      <c r="I333" s="449">
        <f>'NO3'!I29</f>
        <v>14.9</v>
      </c>
      <c r="J333" s="449">
        <f>Cl!I29</f>
        <v>85.9</v>
      </c>
      <c r="K333" s="449">
        <f>H!I29</f>
        <v>23.442288153199236</v>
      </c>
      <c r="L333" s="449">
        <f>'NH4'!I29</f>
        <v>16</v>
      </c>
      <c r="M333" s="449">
        <f>Na!I29</f>
        <v>73.900000000000006</v>
      </c>
      <c r="N333" s="449">
        <f>K!I29</f>
        <v>2.4</v>
      </c>
      <c r="O333" s="449">
        <f>Mg!I29</f>
        <v>17.2</v>
      </c>
      <c r="P333" s="450">
        <f>Ca!I29</f>
        <v>10.8</v>
      </c>
      <c r="Q333" s="451">
        <f t="shared" si="956"/>
        <v>0.23627712902744274</v>
      </c>
      <c r="R333" s="447">
        <f t="shared" si="957"/>
        <v>165.2</v>
      </c>
      <c r="S333" s="452">
        <f t="shared" si="958"/>
        <v>171.74228815319924</v>
      </c>
      <c r="T333" s="452">
        <f t="shared" si="959"/>
        <v>165.43627712902747</v>
      </c>
      <c r="U333" s="452">
        <f t="shared" si="960"/>
        <v>1.9416643096531228</v>
      </c>
      <c r="V333" s="452">
        <f t="shared" si="961"/>
        <v>1.8702289153207237</v>
      </c>
      <c r="W333" s="446">
        <f t="shared" si="962"/>
        <v>12.438510997934886</v>
      </c>
      <c r="X333" s="453">
        <f t="shared" si="963"/>
        <v>96.815286624203821</v>
      </c>
      <c r="Y333" s="454">
        <f t="shared" ref="Y333:AA333" si="988">H333*$E333/1000</f>
        <v>3.1174522292993632</v>
      </c>
      <c r="Z333" s="454">
        <f t="shared" si="988"/>
        <v>1.4425477707006369</v>
      </c>
      <c r="AA333" s="454">
        <f t="shared" si="988"/>
        <v>8.3164331210191094</v>
      </c>
      <c r="AB333" s="454">
        <f t="shared" ref="AB333:AF333" si="989">L333*$E333/1000</f>
        <v>1.5490445859872612</v>
      </c>
      <c r="AC333" s="454">
        <f t="shared" si="989"/>
        <v>7.1546496815286629</v>
      </c>
      <c r="AD333" s="454">
        <f t="shared" si="989"/>
        <v>0.23235668789808914</v>
      </c>
      <c r="AE333" s="454">
        <f t="shared" si="989"/>
        <v>1.6652229299363057</v>
      </c>
      <c r="AF333" s="454">
        <f t="shared" si="989"/>
        <v>1.0456050955414014</v>
      </c>
      <c r="AG333" s="455">
        <f t="shared" si="966"/>
        <v>2.2695718466791619</v>
      </c>
      <c r="AH333" s="456"/>
      <c r="AI333" s="432">
        <f t="shared" si="967"/>
        <v>336.94228815319923</v>
      </c>
      <c r="AJ333" s="181"/>
      <c r="AK333" s="181"/>
      <c r="AL333" s="181"/>
      <c r="AM333" s="181"/>
    </row>
    <row r="334" spans="1:39" ht="12.75" customHeight="1">
      <c r="A334" s="418">
        <v>325</v>
      </c>
      <c r="B334" s="433">
        <v>10</v>
      </c>
      <c r="C334" s="458">
        <v>26</v>
      </c>
      <c r="D334" s="446"/>
      <c r="E334" s="447"/>
      <c r="F334" s="448"/>
      <c r="G334" s="448"/>
      <c r="H334" s="449"/>
      <c r="I334" s="449"/>
      <c r="J334" s="449"/>
      <c r="K334" s="449"/>
      <c r="L334" s="449"/>
      <c r="M334" s="449"/>
      <c r="N334" s="449"/>
      <c r="O334" s="449"/>
      <c r="P334" s="450"/>
      <c r="Q334" s="451"/>
      <c r="R334" s="447"/>
      <c r="S334" s="452"/>
      <c r="T334" s="452"/>
      <c r="U334" s="452"/>
      <c r="V334" s="452"/>
      <c r="W334" s="446"/>
      <c r="X334" s="453"/>
      <c r="Y334" s="454"/>
      <c r="Z334" s="454"/>
      <c r="AA334" s="454"/>
      <c r="AB334" s="454"/>
      <c r="AC334" s="454"/>
      <c r="AD334" s="454"/>
      <c r="AE334" s="454"/>
      <c r="AF334" s="454"/>
      <c r="AG334" s="455"/>
      <c r="AH334" s="456"/>
      <c r="AI334" s="432"/>
      <c r="AJ334" s="181"/>
      <c r="AK334" s="181"/>
      <c r="AL334" s="181"/>
      <c r="AM334" s="181"/>
    </row>
    <row r="335" spans="1:39" ht="12.75" customHeight="1">
      <c r="A335" s="418">
        <v>326</v>
      </c>
      <c r="B335" s="433">
        <v>10</v>
      </c>
      <c r="C335" s="458">
        <v>27</v>
      </c>
      <c r="D335" s="446">
        <f>測定日数!I31</f>
        <v>28</v>
      </c>
      <c r="E335" s="447">
        <f>mm!I31</f>
        <v>57.961783439490446</v>
      </c>
      <c r="F335" s="448">
        <f>pH!I31</f>
        <v>4.4800000000000004</v>
      </c>
      <c r="G335" s="448">
        <f>EC!I31</f>
        <v>1.91</v>
      </c>
      <c r="H335" s="449">
        <f>'SO4'!I31</f>
        <v>14.9</v>
      </c>
      <c r="I335" s="449">
        <f>'NO3'!I31</f>
        <v>27.6</v>
      </c>
      <c r="J335" s="449">
        <f>Cl!I31</f>
        <v>15.6</v>
      </c>
      <c r="K335" s="449">
        <f>H!I31</f>
        <v>33.113112148259084</v>
      </c>
      <c r="L335" s="449">
        <f>'NH4'!I31</f>
        <v>19.8</v>
      </c>
      <c r="M335" s="449">
        <f>Na!I31</f>
        <v>11</v>
      </c>
      <c r="N335" s="449">
        <f>K!I31</f>
        <v>0.8</v>
      </c>
      <c r="O335" s="449">
        <f>Mg!I31</f>
        <v>1.8</v>
      </c>
      <c r="P335" s="450">
        <f>Ca!I31</f>
        <v>4.8</v>
      </c>
      <c r="Q335" s="451">
        <f t="shared" ref="Q335:Q336" si="990">1.24*10^(F335-5.35)</f>
        <v>0.16727139744136532</v>
      </c>
      <c r="R335" s="447">
        <f t="shared" ref="R335:R336" si="991">SUM(H335:J335)+H335</f>
        <v>73</v>
      </c>
      <c r="S335" s="452">
        <f t="shared" ref="S335:S336" si="992">SUM(K335:P335)+O335+P335</f>
        <v>77.913112148259074</v>
      </c>
      <c r="T335" s="452">
        <f t="shared" ref="T335:T336" si="993">SUM(H335:J335,Q335)+H335</f>
        <v>73.167271397441368</v>
      </c>
      <c r="U335" s="452">
        <f t="shared" ref="U335:U336" si="994">(S335-R335)/(R335+S335)*100</f>
        <v>3.2555899738071576</v>
      </c>
      <c r="V335" s="452">
        <f t="shared" ref="V335:V336" si="995">(S335-T335)/(S335+T335)*100</f>
        <v>3.1412686673396832</v>
      </c>
      <c r="W335" s="446">
        <f t="shared" ref="W335:W336" si="996">100*((349.7*10^(2-F335)+(80*2*H335+71.5*I335+76.3*J335+73.5*L335+50.1*M335+73.5*N335+59.8*2*P335+53.3*2*O335)/10000)-G335)/((349.7*10^(2-F335)+(80*2*H335+71.5*I335+76.3*J335+73.5*L335+50.1*M335+73.5*N335+59.8*2*P335+53.3*2*O335)/10000)+G335)</f>
        <v>2.1979733506148422</v>
      </c>
      <c r="X335" s="453">
        <f t="shared" ref="X335:X336" si="997">E335</f>
        <v>57.961783439490446</v>
      </c>
      <c r="Y335" s="454">
        <f t="shared" ref="Y335:AA335" si="998">H335*$E335/1000</f>
        <v>0.86363057324840775</v>
      </c>
      <c r="Z335" s="454">
        <f t="shared" si="998"/>
        <v>1.5997452229299363</v>
      </c>
      <c r="AA335" s="454">
        <f t="shared" si="998"/>
        <v>0.90420382165605095</v>
      </c>
      <c r="AB335" s="454">
        <f t="shared" ref="AB335:AF335" si="999">L335*$E335/1000</f>
        <v>1.147643312101911</v>
      </c>
      <c r="AC335" s="454">
        <f t="shared" si="999"/>
        <v>0.63757961783439487</v>
      </c>
      <c r="AD335" s="454">
        <f t="shared" si="999"/>
        <v>4.6369426751592356E-2</v>
      </c>
      <c r="AE335" s="454">
        <f t="shared" si="999"/>
        <v>0.10433121019108281</v>
      </c>
      <c r="AF335" s="454">
        <f t="shared" si="999"/>
        <v>0.27821656050955412</v>
      </c>
      <c r="AG335" s="455">
        <f t="shared" ref="AG335:AG336" si="1000">K335*$E335/1000</f>
        <v>1.9192950353449532</v>
      </c>
      <c r="AH335" s="456"/>
      <c r="AI335" s="432">
        <f t="shared" ref="AI335:AI336" si="1001">R335+S335</f>
        <v>150.91311214825907</v>
      </c>
      <c r="AJ335" s="181"/>
      <c r="AK335" s="181"/>
      <c r="AL335" s="181"/>
      <c r="AM335" s="181"/>
    </row>
    <row r="336" spans="1:39" ht="12.75" customHeight="1">
      <c r="A336" s="418">
        <v>327</v>
      </c>
      <c r="B336" s="433">
        <v>10</v>
      </c>
      <c r="C336" s="458">
        <v>28</v>
      </c>
      <c r="D336" s="446">
        <f>測定日数!I32</f>
        <v>28</v>
      </c>
      <c r="E336" s="447">
        <f>mm!I32</f>
        <v>100</v>
      </c>
      <c r="F336" s="448">
        <f>pH!I32</f>
        <v>4.88</v>
      </c>
      <c r="G336" s="448">
        <f>EC!I32</f>
        <v>2.72</v>
      </c>
      <c r="H336" s="449">
        <f>'SO4'!I32</f>
        <v>23.943368727878408</v>
      </c>
      <c r="I336" s="449">
        <f>'NO3'!I32</f>
        <v>51.604579906466704</v>
      </c>
      <c r="J336" s="449">
        <f>Cl!I32</f>
        <v>36.671368124118473</v>
      </c>
      <c r="K336" s="449">
        <f>H!I32</f>
        <v>13.182567385564075</v>
      </c>
      <c r="L336" s="449">
        <f>'NH4'!I32</f>
        <v>88.69179600886919</v>
      </c>
      <c r="M336" s="449">
        <f>Na!I32</f>
        <v>34.828036569438396</v>
      </c>
      <c r="N336" s="449">
        <f>K!I32</f>
        <v>5.1150895140664963</v>
      </c>
      <c r="O336" s="449">
        <f>Mg!I32</f>
        <v>8.2304526748971192</v>
      </c>
      <c r="P336" s="450">
        <f>Ca!I32</f>
        <v>22.45508982035928</v>
      </c>
      <c r="Q336" s="451">
        <f t="shared" si="990"/>
        <v>0.42016675361261135</v>
      </c>
      <c r="R336" s="447">
        <f t="shared" si="991"/>
        <v>136.16268548634201</v>
      </c>
      <c r="S336" s="452">
        <f t="shared" si="992"/>
        <v>203.18857446845095</v>
      </c>
      <c r="T336" s="452">
        <f t="shared" si="993"/>
        <v>136.5828522399546</v>
      </c>
      <c r="U336" s="452">
        <f t="shared" si="994"/>
        <v>19.751183181414405</v>
      </c>
      <c r="V336" s="452">
        <f t="shared" si="995"/>
        <v>19.60309696249352</v>
      </c>
      <c r="W336" s="446">
        <f t="shared" si="996"/>
        <v>-0.12640705243208344</v>
      </c>
      <c r="X336" s="453">
        <f t="shared" si="997"/>
        <v>100</v>
      </c>
      <c r="Y336" s="454">
        <f t="shared" ref="Y336:AA336" si="1002">H336*$E336/1000</f>
        <v>2.3943368727878407</v>
      </c>
      <c r="Z336" s="454">
        <f t="shared" si="1002"/>
        <v>5.1604579906466705</v>
      </c>
      <c r="AA336" s="454">
        <f t="shared" si="1002"/>
        <v>3.6671368124118473</v>
      </c>
      <c r="AB336" s="454">
        <f t="shared" ref="AB336:AF336" si="1003">L336*$E336/1000</f>
        <v>8.8691796008869179</v>
      </c>
      <c r="AC336" s="454">
        <f t="shared" si="1003"/>
        <v>3.4828036569438394</v>
      </c>
      <c r="AD336" s="454">
        <f t="shared" si="1003"/>
        <v>0.51150895140664965</v>
      </c>
      <c r="AE336" s="454">
        <f t="shared" si="1003"/>
        <v>0.82304526748971196</v>
      </c>
      <c r="AF336" s="454">
        <f t="shared" si="1003"/>
        <v>2.2455089820359282</v>
      </c>
      <c r="AG336" s="455">
        <f t="shared" si="1000"/>
        <v>1.3182567385564075</v>
      </c>
      <c r="AH336" s="456"/>
      <c r="AI336" s="432">
        <f t="shared" si="1001"/>
        <v>339.35125995479297</v>
      </c>
      <c r="AJ336" s="181"/>
      <c r="AK336" s="181"/>
      <c r="AL336" s="181"/>
      <c r="AM336" s="181"/>
    </row>
    <row r="337" spans="1:39" ht="12.75" customHeight="1">
      <c r="A337" s="418">
        <v>328</v>
      </c>
      <c r="B337" s="433">
        <v>10</v>
      </c>
      <c r="C337" s="458">
        <v>29</v>
      </c>
      <c r="D337" s="446"/>
      <c r="E337" s="447"/>
      <c r="F337" s="448"/>
      <c r="G337" s="448"/>
      <c r="H337" s="449"/>
      <c r="I337" s="449"/>
      <c r="J337" s="449"/>
      <c r="K337" s="449"/>
      <c r="L337" s="449"/>
      <c r="M337" s="449"/>
      <c r="N337" s="449"/>
      <c r="O337" s="449"/>
      <c r="P337" s="450"/>
      <c r="Q337" s="451"/>
      <c r="R337" s="447"/>
      <c r="S337" s="452"/>
      <c r="T337" s="452"/>
      <c r="U337" s="452"/>
      <c r="V337" s="452"/>
      <c r="W337" s="446"/>
      <c r="X337" s="453"/>
      <c r="Y337" s="454"/>
      <c r="Z337" s="454"/>
      <c r="AA337" s="454"/>
      <c r="AB337" s="454"/>
      <c r="AC337" s="454"/>
      <c r="AD337" s="454"/>
      <c r="AE337" s="454"/>
      <c r="AF337" s="454"/>
      <c r="AG337" s="455"/>
      <c r="AH337" s="456"/>
      <c r="AI337" s="432"/>
      <c r="AJ337" s="181"/>
      <c r="AK337" s="181"/>
      <c r="AL337" s="181"/>
      <c r="AM337" s="181"/>
    </row>
    <row r="338" spans="1:39" ht="12.75" customHeight="1">
      <c r="A338" s="418">
        <v>329</v>
      </c>
      <c r="B338" s="433">
        <v>10</v>
      </c>
      <c r="C338" s="458">
        <v>30</v>
      </c>
      <c r="D338" s="446">
        <f>測定日数!I34</f>
        <v>28</v>
      </c>
      <c r="E338" s="447">
        <f>mm!I34</f>
        <v>102.22929936305732</v>
      </c>
      <c r="F338" s="448">
        <f>pH!I34</f>
        <v>4.7</v>
      </c>
      <c r="G338" s="448">
        <f>EC!I34</f>
        <v>1.56</v>
      </c>
      <c r="H338" s="449">
        <f>'SO4'!I34</f>
        <v>10.51</v>
      </c>
      <c r="I338" s="449">
        <f>'NO3'!I34</f>
        <v>21.94</v>
      </c>
      <c r="J338" s="449">
        <f>Cl!I34</f>
        <v>20.28</v>
      </c>
      <c r="K338" s="449">
        <f>H!I34</f>
        <v>19.952623149688797</v>
      </c>
      <c r="L338" s="449">
        <f>'NH4'!I34</f>
        <v>16.670000000000002</v>
      </c>
      <c r="M338" s="449">
        <f>Na!I34</f>
        <v>18.260000000000002</v>
      </c>
      <c r="N338" s="449">
        <f>K!I34</f>
        <v>0.77</v>
      </c>
      <c r="O338" s="449">
        <f>Mg!I34</f>
        <v>2.5099999999999998</v>
      </c>
      <c r="P338" s="450">
        <f>Ca!I34</f>
        <v>3.49</v>
      </c>
      <c r="Q338" s="451">
        <f t="shared" ref="Q338:Q355" si="1004">1.24*10^(F338-5.35)</f>
        <v>0.27760142118247438</v>
      </c>
      <c r="R338" s="447">
        <f t="shared" ref="R338:R355" si="1005">SUM(H338:J338)+H338</f>
        <v>63.24</v>
      </c>
      <c r="S338" s="452">
        <f t="shared" ref="S338:S355" si="1006">SUM(K338:P338)+O338+P338</f>
        <v>67.652623149688793</v>
      </c>
      <c r="T338" s="452">
        <f t="shared" ref="T338:T355" si="1007">SUM(H338:J338,Q338)+H338</f>
        <v>63.517601421182476</v>
      </c>
      <c r="U338" s="452">
        <f t="shared" ref="U338:U355" si="1008">(S338-R338)/(R338+S338)*100</f>
        <v>3.3711778735173752</v>
      </c>
      <c r="V338" s="452">
        <f t="shared" ref="V338:V355" si="1009">(S338-T338)/(S338+T338)*100</f>
        <v>3.1524088199392883</v>
      </c>
      <c r="W338" s="446">
        <f t="shared" ref="W338:W355" si="1010">100*((349.7*10^(2-F338)+(80*2*H338+71.5*I338+76.3*J338+73.5*L338+50.1*M338+73.5*N338+59.8*2*P338+53.3*2*O338)/10000)-G338)/((349.7*10^(2-F338)+(80*2*H338+71.5*I338+76.3*J338+73.5*L338+50.1*M338+73.5*N338+59.8*2*P338+53.3*2*O338)/10000)+G338)</f>
        <v>-3.1175123703661152</v>
      </c>
      <c r="X338" s="453">
        <f t="shared" ref="X338:X355" si="1011">E338</f>
        <v>102.22929936305732</v>
      </c>
      <c r="Y338" s="454">
        <f t="shared" ref="Y338:AA338" si="1012">H338*$E338/1000</f>
        <v>1.0744299363057324</v>
      </c>
      <c r="Z338" s="454">
        <f t="shared" si="1012"/>
        <v>2.2429108280254777</v>
      </c>
      <c r="AA338" s="454">
        <f t="shared" si="1012"/>
        <v>2.0732101910828029</v>
      </c>
      <c r="AB338" s="454">
        <f t="shared" ref="AB338:AF338" si="1013">L338*$E338/1000</f>
        <v>1.7041624203821657</v>
      </c>
      <c r="AC338" s="454">
        <f t="shared" si="1013"/>
        <v>1.8667070063694269</v>
      </c>
      <c r="AD338" s="454">
        <f t="shared" si="1013"/>
        <v>7.871656050955414E-2</v>
      </c>
      <c r="AE338" s="454">
        <f t="shared" si="1013"/>
        <v>0.25659554140127389</v>
      </c>
      <c r="AF338" s="454">
        <f t="shared" si="1013"/>
        <v>0.35678025477707009</v>
      </c>
      <c r="AG338" s="455">
        <f t="shared" ref="AG338:AG355" si="1014">K338*$E338/1000</f>
        <v>2.0397426850478038</v>
      </c>
      <c r="AH338" s="456"/>
      <c r="AI338" s="432">
        <f t="shared" ref="AI338:AI355" si="1015">R338+S338</f>
        <v>130.8926231496888</v>
      </c>
      <c r="AJ338" s="181"/>
      <c r="AK338" s="181"/>
      <c r="AL338" s="181"/>
      <c r="AM338" s="181"/>
    </row>
    <row r="339" spans="1:39" ht="12.75" customHeight="1">
      <c r="A339" s="418">
        <v>330</v>
      </c>
      <c r="B339" s="433">
        <v>10</v>
      </c>
      <c r="C339" s="458">
        <v>31</v>
      </c>
      <c r="D339" s="446">
        <f>測定日数!I35</f>
        <v>28</v>
      </c>
      <c r="E339" s="447">
        <f>mm!I35</f>
        <v>62.7</v>
      </c>
      <c r="F339" s="448">
        <f>pH!I35</f>
        <v>4.2</v>
      </c>
      <c r="G339" s="448">
        <f>EC!I35</f>
        <v>3.65</v>
      </c>
      <c r="H339" s="449">
        <f>'SO4'!I35</f>
        <v>26.79</v>
      </c>
      <c r="I339" s="449">
        <f>'NO3'!I35</f>
        <v>47.43</v>
      </c>
      <c r="J339" s="449">
        <f>Cl!I35</f>
        <v>15.61</v>
      </c>
      <c r="K339" s="449">
        <f>H!I35</f>
        <v>63.095734448019307</v>
      </c>
      <c r="L339" s="449">
        <f>'NH4'!I35</f>
        <v>23.31</v>
      </c>
      <c r="M339" s="449">
        <f>Na!I35</f>
        <v>11.9</v>
      </c>
      <c r="N339" s="449">
        <f>K!I35</f>
        <v>2.0499999999999998</v>
      </c>
      <c r="O339" s="449">
        <f>Mg!I35</f>
        <v>3.58</v>
      </c>
      <c r="P339" s="450">
        <f>Ca!I35</f>
        <v>2.14</v>
      </c>
      <c r="Q339" s="451">
        <f t="shared" si="1004"/>
        <v>8.7785277263633166E-2</v>
      </c>
      <c r="R339" s="447">
        <f t="shared" si="1005"/>
        <v>116.62</v>
      </c>
      <c r="S339" s="452">
        <f t="shared" si="1006"/>
        <v>111.7957344480193</v>
      </c>
      <c r="T339" s="452">
        <f t="shared" si="1007"/>
        <v>116.70778527726364</v>
      </c>
      <c r="U339" s="452">
        <f t="shared" si="1008"/>
        <v>-2.1120548300399866</v>
      </c>
      <c r="V339" s="452">
        <f t="shared" si="1009"/>
        <v>-2.149660904632813</v>
      </c>
      <c r="W339" s="446">
        <f t="shared" si="1010"/>
        <v>-3.5006055093813524</v>
      </c>
      <c r="X339" s="453">
        <f t="shared" si="1011"/>
        <v>62.7</v>
      </c>
      <c r="Y339" s="454">
        <f t="shared" ref="Y339:AA339" si="1016">H339*$E339/1000</f>
        <v>1.6797329999999999</v>
      </c>
      <c r="Z339" s="454">
        <f t="shared" si="1016"/>
        <v>2.9738610000000003</v>
      </c>
      <c r="AA339" s="454">
        <f t="shared" si="1016"/>
        <v>0.97874699999999992</v>
      </c>
      <c r="AB339" s="454">
        <f t="shared" ref="AB339:AF339" si="1017">L339*$E339/1000</f>
        <v>1.4615370000000001</v>
      </c>
      <c r="AC339" s="454">
        <f t="shared" si="1017"/>
        <v>0.74613000000000007</v>
      </c>
      <c r="AD339" s="454">
        <f t="shared" si="1017"/>
        <v>0.12853500000000001</v>
      </c>
      <c r="AE339" s="454">
        <f t="shared" si="1017"/>
        <v>0.224466</v>
      </c>
      <c r="AF339" s="454">
        <f t="shared" si="1017"/>
        <v>0.13417800000000002</v>
      </c>
      <c r="AG339" s="455">
        <f t="shared" si="1014"/>
        <v>3.9561025498908107</v>
      </c>
      <c r="AH339" s="456"/>
      <c r="AI339" s="432">
        <f t="shared" si="1015"/>
        <v>228.41573444801929</v>
      </c>
      <c r="AJ339" s="181"/>
      <c r="AK339" s="181"/>
      <c r="AL339" s="181"/>
      <c r="AM339" s="181"/>
    </row>
    <row r="340" spans="1:39" ht="12.75" customHeight="1">
      <c r="A340" s="418">
        <v>331</v>
      </c>
      <c r="B340" s="433">
        <v>10</v>
      </c>
      <c r="C340" s="458">
        <v>32</v>
      </c>
      <c r="D340" s="446">
        <f>測定日数!I36</f>
        <v>28</v>
      </c>
      <c r="E340" s="447">
        <f>mm!I36</f>
        <v>202.22929936305732</v>
      </c>
      <c r="F340" s="448">
        <f>pH!I36</f>
        <v>4.5450605634296046</v>
      </c>
      <c r="G340" s="448">
        <f>EC!I36</f>
        <v>1.679222992125984</v>
      </c>
      <c r="H340" s="449">
        <f>'SO4'!I36</f>
        <v>11.524479679052423</v>
      </c>
      <c r="I340" s="449">
        <f>'NO3'!I36</f>
        <v>19.005858684243776</v>
      </c>
      <c r="J340" s="449">
        <f>Cl!I36</f>
        <v>11.447028349166279</v>
      </c>
      <c r="K340" s="449">
        <f>H!I36</f>
        <v>28.506207137415426</v>
      </c>
      <c r="L340" s="449">
        <f>'NH4'!I36</f>
        <v>10.948718720986419</v>
      </c>
      <c r="M340" s="449">
        <f>Na!I36</f>
        <v>7.3371167881961696</v>
      </c>
      <c r="N340" s="449">
        <f>K!I36</f>
        <v>0.62561997151000592</v>
      </c>
      <c r="O340" s="449">
        <f>Mg!I36</f>
        <v>0.95931369881824979</v>
      </c>
      <c r="P340" s="450">
        <f>Ca!I36</f>
        <v>1.5445094063840825</v>
      </c>
      <c r="Q340" s="451">
        <f t="shared" si="1004"/>
        <v>0.19430422700472041</v>
      </c>
      <c r="R340" s="447">
        <f t="shared" si="1005"/>
        <v>53.501846391514903</v>
      </c>
      <c r="S340" s="452">
        <f t="shared" si="1006"/>
        <v>52.425308828512676</v>
      </c>
      <c r="T340" s="452">
        <f t="shared" si="1007"/>
        <v>53.696150618519624</v>
      </c>
      <c r="U340" s="452">
        <f t="shared" si="1008"/>
        <v>-1.0162998909638292</v>
      </c>
      <c r="V340" s="452">
        <f t="shared" si="1009"/>
        <v>-1.1975351607760867</v>
      </c>
      <c r="W340" s="446">
        <f t="shared" si="1010"/>
        <v>-3.8403964423995496</v>
      </c>
      <c r="X340" s="453">
        <f t="shared" si="1011"/>
        <v>202.22929936305732</v>
      </c>
      <c r="Y340" s="454">
        <f t="shared" ref="Y340:AA340" si="1018">H340*$E340/1000</f>
        <v>2.3305874510185629</v>
      </c>
      <c r="Z340" s="454">
        <f t="shared" si="1018"/>
        <v>3.8435414855078975</v>
      </c>
      <c r="AA340" s="454">
        <f t="shared" si="1018"/>
        <v>2.3149245228409514</v>
      </c>
      <c r="AB340" s="454">
        <f t="shared" ref="AB340:AF340" si="1019">L340*$E340/1000</f>
        <v>2.2141517158682729</v>
      </c>
      <c r="AC340" s="454">
        <f t="shared" si="1019"/>
        <v>1.4837799874218367</v>
      </c>
      <c r="AD340" s="454">
        <f t="shared" si="1019"/>
        <v>0.12651868850600437</v>
      </c>
      <c r="AE340" s="454">
        <f t="shared" si="1019"/>
        <v>0.19400133718139764</v>
      </c>
      <c r="AF340" s="454">
        <f t="shared" si="1019"/>
        <v>0.31234505511270461</v>
      </c>
      <c r="AG340" s="455">
        <f t="shared" si="1014"/>
        <v>5.7647902968977061</v>
      </c>
      <c r="AH340" s="456"/>
      <c r="AI340" s="432">
        <f t="shared" si="1015"/>
        <v>105.92715522002757</v>
      </c>
      <c r="AJ340" s="181"/>
      <c r="AK340" s="181"/>
      <c r="AL340" s="181"/>
      <c r="AM340" s="181"/>
    </row>
    <row r="341" spans="1:39" ht="12.75" customHeight="1">
      <c r="A341" s="418">
        <v>332</v>
      </c>
      <c r="B341" s="433">
        <v>10</v>
      </c>
      <c r="C341" s="458">
        <v>33</v>
      </c>
      <c r="D341" s="446">
        <f>測定日数!I37</f>
        <v>28</v>
      </c>
      <c r="E341" s="447">
        <f>mm!I37</f>
        <v>111.46496815286625</v>
      </c>
      <c r="F341" s="448">
        <f>pH!I37</f>
        <v>4.66</v>
      </c>
      <c r="G341" s="448">
        <f>EC!I37</f>
        <v>1.71</v>
      </c>
      <c r="H341" s="449">
        <f>'SO4'!I37</f>
        <v>13.1</v>
      </c>
      <c r="I341" s="449">
        <f>'NO3'!I37</f>
        <v>24.21</v>
      </c>
      <c r="J341" s="449">
        <f>Cl!I37</f>
        <v>22.31</v>
      </c>
      <c r="K341" s="449">
        <f>H!I37</f>
        <v>21.877616239495527</v>
      </c>
      <c r="L341" s="449">
        <f>'NH4'!I37</f>
        <v>136.19999999999999</v>
      </c>
      <c r="M341" s="449">
        <f>Na!I37</f>
        <v>12.7</v>
      </c>
      <c r="N341" s="449">
        <f>K!I37</f>
        <v>0.38</v>
      </c>
      <c r="O341" s="449">
        <f>Mg!I37</f>
        <v>1.1100000000000001</v>
      </c>
      <c r="P341" s="450">
        <f>Ca!I37</f>
        <v>2.87</v>
      </c>
      <c r="Q341" s="451">
        <f t="shared" si="1004"/>
        <v>0.25317550513902187</v>
      </c>
      <c r="R341" s="447">
        <f t="shared" si="1005"/>
        <v>72.72</v>
      </c>
      <c r="S341" s="452">
        <f t="shared" si="1006"/>
        <v>179.11761623949553</v>
      </c>
      <c r="T341" s="452">
        <f t="shared" si="1007"/>
        <v>72.973175505139025</v>
      </c>
      <c r="U341" s="452">
        <f t="shared" si="1008"/>
        <v>42.248500374269845</v>
      </c>
      <c r="V341" s="452">
        <f t="shared" si="1009"/>
        <v>42.105639797378942</v>
      </c>
      <c r="W341" s="446">
        <f t="shared" si="1010"/>
        <v>17.423912725087696</v>
      </c>
      <c r="X341" s="453">
        <f t="shared" si="1011"/>
        <v>111.46496815286625</v>
      </c>
      <c r="Y341" s="454">
        <f t="shared" ref="Y341:AA341" si="1020">H341*$E341/1000</f>
        <v>1.4601910828025477</v>
      </c>
      <c r="Z341" s="454">
        <f t="shared" si="1020"/>
        <v>2.6985668789808921</v>
      </c>
      <c r="AA341" s="454">
        <f t="shared" si="1020"/>
        <v>2.4867834394904458</v>
      </c>
      <c r="AB341" s="454">
        <f t="shared" ref="AB341:AF341" si="1021">L341*$E341/1000</f>
        <v>15.181528662420382</v>
      </c>
      <c r="AC341" s="454">
        <f t="shared" si="1021"/>
        <v>1.4156050955414012</v>
      </c>
      <c r="AD341" s="454">
        <f t="shared" si="1021"/>
        <v>4.2356687898089176E-2</v>
      </c>
      <c r="AE341" s="454">
        <f t="shared" si="1021"/>
        <v>0.12372611464968154</v>
      </c>
      <c r="AF341" s="454">
        <f t="shared" si="1021"/>
        <v>0.31990445859872613</v>
      </c>
      <c r="AG341" s="455">
        <f t="shared" si="1014"/>
        <v>2.4385877973959982</v>
      </c>
      <c r="AH341" s="456"/>
      <c r="AI341" s="432">
        <f t="shared" si="1015"/>
        <v>251.83761623949553</v>
      </c>
      <c r="AJ341" s="181"/>
      <c r="AK341" s="181"/>
      <c r="AL341" s="181"/>
      <c r="AM341" s="181"/>
    </row>
    <row r="342" spans="1:39" ht="12.75" customHeight="1">
      <c r="A342" s="418">
        <v>333</v>
      </c>
      <c r="B342" s="433">
        <v>10</v>
      </c>
      <c r="C342" s="458">
        <v>34</v>
      </c>
      <c r="D342" s="446">
        <f>測定日数!I38</f>
        <v>28</v>
      </c>
      <c r="E342" s="447">
        <f>mm!I38</f>
        <v>55.432845321451303</v>
      </c>
      <c r="F342" s="448">
        <f>pH!I38</f>
        <v>5</v>
      </c>
      <c r="G342" s="448">
        <f>EC!I38</f>
        <v>1.3</v>
      </c>
      <c r="H342" s="449">
        <f>'SO4'!I38</f>
        <v>8.5</v>
      </c>
      <c r="I342" s="449">
        <f>'NO3'!I38</f>
        <v>8.5</v>
      </c>
      <c r="J342" s="449">
        <f>Cl!I38</f>
        <v>45.2</v>
      </c>
      <c r="K342" s="449">
        <f>H!I38</f>
        <v>10</v>
      </c>
      <c r="L342" s="449">
        <f>'NH4'!I38</f>
        <v>9</v>
      </c>
      <c r="M342" s="449">
        <f>Na!I38</f>
        <v>42.3</v>
      </c>
      <c r="N342" s="449">
        <f>K!I38</f>
        <v>1.9</v>
      </c>
      <c r="O342" s="449">
        <f>Mg!I38</f>
        <v>5.4</v>
      </c>
      <c r="P342" s="450">
        <f>Ca!I38</f>
        <v>1.8</v>
      </c>
      <c r="Q342" s="451">
        <f t="shared" si="1004"/>
        <v>0.55388765426719466</v>
      </c>
      <c r="R342" s="447">
        <f t="shared" si="1005"/>
        <v>70.7</v>
      </c>
      <c r="S342" s="452">
        <f t="shared" si="1006"/>
        <v>77.599999999999994</v>
      </c>
      <c r="T342" s="452">
        <f t="shared" si="1007"/>
        <v>71.253887654267203</v>
      </c>
      <c r="U342" s="452">
        <f t="shared" si="1008"/>
        <v>4.6527309507754486</v>
      </c>
      <c r="V342" s="452">
        <f t="shared" si="1009"/>
        <v>4.2633164949460207</v>
      </c>
      <c r="W342" s="446">
        <f t="shared" si="1010"/>
        <v>-1.4641669538232704</v>
      </c>
      <c r="X342" s="453">
        <f t="shared" si="1011"/>
        <v>55.432845321451303</v>
      </c>
      <c r="Y342" s="454">
        <f t="shared" ref="Y342:AA342" si="1022">H342*$E342/1000</f>
        <v>0.47117918523233604</v>
      </c>
      <c r="Z342" s="454">
        <f t="shared" si="1022"/>
        <v>0.47117918523233604</v>
      </c>
      <c r="AA342" s="454">
        <f t="shared" si="1022"/>
        <v>2.5055646085295988</v>
      </c>
      <c r="AB342" s="454">
        <f t="shared" ref="AB342:AF342" si="1023">L342*$E342/1000</f>
        <v>0.4988956078930617</v>
      </c>
      <c r="AC342" s="454">
        <f t="shared" si="1023"/>
        <v>2.34480935709739</v>
      </c>
      <c r="AD342" s="454">
        <f t="shared" si="1023"/>
        <v>0.10532240611075747</v>
      </c>
      <c r="AE342" s="454">
        <f t="shared" si="1023"/>
        <v>0.29933736473583705</v>
      </c>
      <c r="AF342" s="454">
        <f t="shared" si="1023"/>
        <v>9.9779121578612351E-2</v>
      </c>
      <c r="AG342" s="455">
        <f t="shared" si="1014"/>
        <v>0.55432845321451307</v>
      </c>
      <c r="AH342" s="456"/>
      <c r="AI342" s="432">
        <f t="shared" si="1015"/>
        <v>148.30000000000001</v>
      </c>
      <c r="AJ342" s="181"/>
      <c r="AK342" s="181"/>
      <c r="AL342" s="181"/>
      <c r="AM342" s="181"/>
    </row>
    <row r="343" spans="1:39" ht="12.75" customHeight="1">
      <c r="A343" s="418">
        <v>334</v>
      </c>
      <c r="B343" s="433">
        <v>10</v>
      </c>
      <c r="C343" s="458">
        <v>35</v>
      </c>
      <c r="D343" s="446">
        <f>測定日数!I39</f>
        <v>28</v>
      </c>
      <c r="E343" s="447">
        <f>mm!I39</f>
        <v>151.34456456385652</v>
      </c>
      <c r="F343" s="448">
        <f>pH!I39</f>
        <v>4.4800000000000004</v>
      </c>
      <c r="G343" s="448">
        <f>EC!I39</f>
        <v>2.6</v>
      </c>
      <c r="H343" s="449">
        <f>'SO4'!I39</f>
        <v>20.7</v>
      </c>
      <c r="I343" s="449">
        <f>'NO3'!I39</f>
        <v>22.4</v>
      </c>
      <c r="J343" s="449">
        <f>Cl!I39</f>
        <v>49.3</v>
      </c>
      <c r="K343" s="449">
        <f>H!I39</f>
        <v>33.113112148259084</v>
      </c>
      <c r="L343" s="449">
        <f>'NH4'!I39</f>
        <v>15.4</v>
      </c>
      <c r="M343" s="449">
        <f>Na!I39</f>
        <v>43.8</v>
      </c>
      <c r="N343" s="449">
        <f>K!I39</f>
        <v>1.3</v>
      </c>
      <c r="O343" s="449">
        <f>Mg!I39</f>
        <v>7.5</v>
      </c>
      <c r="P343" s="450">
        <f>Ca!I39</f>
        <v>4.5</v>
      </c>
      <c r="Q343" s="451">
        <f t="shared" si="1004"/>
        <v>0.16727139744136532</v>
      </c>
      <c r="R343" s="447">
        <f t="shared" si="1005"/>
        <v>113.1</v>
      </c>
      <c r="S343" s="452">
        <f t="shared" si="1006"/>
        <v>117.61311214825908</v>
      </c>
      <c r="T343" s="452">
        <f t="shared" si="1007"/>
        <v>113.26727139744136</v>
      </c>
      <c r="U343" s="452">
        <f t="shared" si="1008"/>
        <v>1.9561576306763619</v>
      </c>
      <c r="V343" s="452">
        <f t="shared" si="1009"/>
        <v>1.8822910305662668</v>
      </c>
      <c r="W343" s="446">
        <f t="shared" si="1010"/>
        <v>-1.9320528294331074</v>
      </c>
      <c r="X343" s="453">
        <f t="shared" si="1011"/>
        <v>151.34456456385652</v>
      </c>
      <c r="Y343" s="454">
        <f t="shared" ref="Y343:AA343" si="1024">H343*$E343/1000</f>
        <v>3.1328324864718295</v>
      </c>
      <c r="Z343" s="454">
        <f t="shared" si="1024"/>
        <v>3.390118246230386</v>
      </c>
      <c r="AA343" s="454">
        <f t="shared" si="1024"/>
        <v>7.4612870329981265</v>
      </c>
      <c r="AB343" s="454">
        <f t="shared" ref="AB343:AF343" si="1025">L343*$E343/1000</f>
        <v>2.3307062942833903</v>
      </c>
      <c r="AC343" s="454">
        <f t="shared" si="1025"/>
        <v>6.6288919278969152</v>
      </c>
      <c r="AD343" s="454">
        <f t="shared" si="1025"/>
        <v>0.19674793393301349</v>
      </c>
      <c r="AE343" s="454">
        <f t="shared" si="1025"/>
        <v>1.1350842342289238</v>
      </c>
      <c r="AF343" s="454">
        <f t="shared" si="1025"/>
        <v>0.68105054053735437</v>
      </c>
      <c r="AG343" s="455">
        <f t="shared" si="1014"/>
        <v>5.0114895394324188</v>
      </c>
      <c r="AH343" s="456"/>
      <c r="AI343" s="432">
        <f t="shared" si="1015"/>
        <v>230.71311214825909</v>
      </c>
      <c r="AJ343" s="181"/>
      <c r="AK343" s="181"/>
      <c r="AL343" s="181"/>
      <c r="AM343" s="181"/>
    </row>
    <row r="344" spans="1:39" ht="12.75" customHeight="1">
      <c r="A344" s="418">
        <v>334.5</v>
      </c>
      <c r="B344" s="433">
        <v>10</v>
      </c>
      <c r="C344" s="458">
        <v>36</v>
      </c>
      <c r="D344" s="434">
        <f>測定日数!I40</f>
        <v>28</v>
      </c>
      <c r="E344" s="459">
        <f>mm!I40</f>
        <v>72.865753096044855</v>
      </c>
      <c r="F344" s="436">
        <f>pH!I40</f>
        <v>4.2822324261734259</v>
      </c>
      <c r="G344" s="436">
        <f>EC!I40</f>
        <v>2.9430041152263375</v>
      </c>
      <c r="H344" s="437">
        <f>'SO4'!I40</f>
        <v>32.016832032248075</v>
      </c>
      <c r="I344" s="437">
        <f>'NO3'!I40</f>
        <v>31.194743130227</v>
      </c>
      <c r="J344" s="437">
        <f>Cl!I40</f>
        <v>16.075658339612431</v>
      </c>
      <c r="K344" s="437">
        <f>H!I40</f>
        <v>52.211668726096214</v>
      </c>
      <c r="L344" s="437">
        <f>'NH4'!I40</f>
        <v>19.189910074683738</v>
      </c>
      <c r="M344" s="437">
        <f>Na!I40</f>
        <v>10.265998687898849</v>
      </c>
      <c r="N344" s="437">
        <f>K!I40</f>
        <v>0.8886503250432396</v>
      </c>
      <c r="O344" s="437">
        <f>Mg!I40</f>
        <v>2.5950199551784676</v>
      </c>
      <c r="P344" s="438">
        <f>Ca!I40</f>
        <v>6.4143482172483743</v>
      </c>
      <c r="Q344" s="439">
        <f t="shared" si="1004"/>
        <v>0.10608503190597182</v>
      </c>
      <c r="R344" s="459">
        <f t="shared" si="1005"/>
        <v>111.30406553433558</v>
      </c>
      <c r="S344" s="437">
        <f t="shared" si="1006"/>
        <v>100.57496415857574</v>
      </c>
      <c r="T344" s="437">
        <f t="shared" si="1007"/>
        <v>111.41015056624155</v>
      </c>
      <c r="U344" s="433">
        <f t="shared" si="1008"/>
        <v>-5.063786346062729</v>
      </c>
      <c r="V344" s="433">
        <f t="shared" si="1009"/>
        <v>-5.11129586703822</v>
      </c>
      <c r="W344" s="458">
        <f t="shared" si="1010"/>
        <v>0.74526155781072723</v>
      </c>
      <c r="X344" s="460">
        <f t="shared" si="1011"/>
        <v>72.865753096044855</v>
      </c>
      <c r="Y344" s="461">
        <f t="shared" ref="Y344:AA344" si="1026">H344*$E344/1000</f>
        <v>2.3329305777793286</v>
      </c>
      <c r="Z344" s="461">
        <f t="shared" si="1026"/>
        <v>2.2730284508216618</v>
      </c>
      <c r="AA344" s="461">
        <f t="shared" si="1026"/>
        <v>1.171364951430574</v>
      </c>
      <c r="AB344" s="461">
        <f t="shared" ref="AB344:AF344" si="1027">L344*$E344/1000</f>
        <v>1.3982872494372089</v>
      </c>
      <c r="AC344" s="461">
        <f t="shared" si="1027"/>
        <v>0.74803972567675792</v>
      </c>
      <c r="AD344" s="461">
        <f t="shared" si="1027"/>
        <v>6.4752175173320714E-2</v>
      </c>
      <c r="AE344" s="461">
        <f t="shared" si="1027"/>
        <v>0.18908808333334359</v>
      </c>
      <c r="AF344" s="461">
        <f t="shared" si="1027"/>
        <v>0.46738631347007553</v>
      </c>
      <c r="AG344" s="458">
        <f t="shared" si="1014"/>
        <v>3.8044425621282136</v>
      </c>
      <c r="AH344" s="462"/>
      <c r="AI344" s="254">
        <f t="shared" si="1015"/>
        <v>211.87902969291133</v>
      </c>
      <c r="AJ344" s="181"/>
      <c r="AK344" s="181"/>
      <c r="AL344" s="181"/>
      <c r="AM344" s="181"/>
    </row>
    <row r="345" spans="1:39" ht="12.75" customHeight="1">
      <c r="A345" s="418">
        <v>335</v>
      </c>
      <c r="B345" s="433">
        <v>10</v>
      </c>
      <c r="C345" s="458">
        <v>37</v>
      </c>
      <c r="D345" s="446">
        <f>測定日数!I41</f>
        <v>28</v>
      </c>
      <c r="E345" s="447">
        <f>mm!I41</f>
        <v>93.484076433121018</v>
      </c>
      <c r="F345" s="448">
        <f>pH!I41</f>
        <v>4.8499999999999996</v>
      </c>
      <c r="G345" s="448">
        <f>EC!I41</f>
        <v>3.25</v>
      </c>
      <c r="H345" s="449">
        <f>'SO4'!I41</f>
        <v>20.194954176191608</v>
      </c>
      <c r="I345" s="449">
        <f>'NO3'!I41</f>
        <v>17.417978256557145</v>
      </c>
      <c r="J345" s="449">
        <f>Cl!I41</f>
        <v>172.06023800726035</v>
      </c>
      <c r="K345" s="449">
        <f>H!I41</f>
        <v>14.125375446227558</v>
      </c>
      <c r="L345" s="449">
        <f>'NH4'!I41</f>
        <v>12.196271267248022</v>
      </c>
      <c r="M345" s="449">
        <f>Na!I41</f>
        <v>145.71679614437707</v>
      </c>
      <c r="N345" s="449">
        <f>K!I41</f>
        <v>4.348015131092656</v>
      </c>
      <c r="O345" s="449">
        <f>Mg!I41</f>
        <v>18.103270931907016</v>
      </c>
      <c r="P345" s="450">
        <f>Ca!I41</f>
        <v>11.727132092419779</v>
      </c>
      <c r="Q345" s="451">
        <f t="shared" si="1004"/>
        <v>0.39212242986087903</v>
      </c>
      <c r="R345" s="447">
        <f t="shared" si="1005"/>
        <v>229.8681246162007</v>
      </c>
      <c r="S345" s="452">
        <f t="shared" si="1006"/>
        <v>236.04726403759895</v>
      </c>
      <c r="T345" s="452">
        <f t="shared" si="1007"/>
        <v>230.26024704606158</v>
      </c>
      <c r="U345" s="452">
        <f t="shared" si="1008"/>
        <v>1.3262363879527668</v>
      </c>
      <c r="V345" s="452">
        <f t="shared" si="1009"/>
        <v>1.2410301901611698</v>
      </c>
      <c r="W345" s="446">
        <f t="shared" si="1010"/>
        <v>2.8301950710898103</v>
      </c>
      <c r="X345" s="453">
        <f t="shared" si="1011"/>
        <v>93.484076433121018</v>
      </c>
      <c r="Y345" s="454">
        <f t="shared" ref="Y345:AA345" si="1028">H345*$E345/1000</f>
        <v>1.8879066397704727</v>
      </c>
      <c r="Z345" s="454">
        <f t="shared" si="1028"/>
        <v>1.6283036106464281</v>
      </c>
      <c r="AA345" s="454">
        <f t="shared" si="1028"/>
        <v>16.084892440971721</v>
      </c>
      <c r="AB345" s="454">
        <f t="shared" ref="AB345:AF345" si="1029">L345*$E345/1000</f>
        <v>1.140157155346492</v>
      </c>
      <c r="AC345" s="454">
        <f t="shared" si="1029"/>
        <v>13.62220010835046</v>
      </c>
      <c r="AD345" s="454">
        <f t="shared" si="1029"/>
        <v>0.40647017884743258</v>
      </c>
      <c r="AE345" s="454">
        <f t="shared" si="1029"/>
        <v>1.6923675634878934</v>
      </c>
      <c r="AF345" s="454">
        <f t="shared" si="1029"/>
        <v>1.096300112869077</v>
      </c>
      <c r="AG345" s="455">
        <f t="shared" si="1014"/>
        <v>1.3204976778616679</v>
      </c>
      <c r="AH345" s="456"/>
      <c r="AI345" s="432">
        <f t="shared" si="1015"/>
        <v>465.91538865379965</v>
      </c>
      <c r="AJ345" s="181"/>
      <c r="AK345" s="181"/>
      <c r="AL345" s="181"/>
      <c r="AM345" s="181"/>
    </row>
    <row r="346" spans="1:39" ht="12.75" customHeight="1">
      <c r="A346" s="418">
        <v>336</v>
      </c>
      <c r="B346" s="433">
        <v>10</v>
      </c>
      <c r="C346" s="458">
        <v>38</v>
      </c>
      <c r="D346" s="446">
        <f>測定日数!I42</f>
        <v>28</v>
      </c>
      <c r="E346" s="447">
        <f>mm!I42</f>
        <v>82.495225970719289</v>
      </c>
      <c r="F346" s="448">
        <f>pH!I42</f>
        <v>5.1805363213175761</v>
      </c>
      <c r="G346" s="448">
        <f>EC!I42</f>
        <v>1.238887924382716</v>
      </c>
      <c r="H346" s="449">
        <f>'SO4'!I42</f>
        <v>9.3262363511231392</v>
      </c>
      <c r="I346" s="449">
        <f>'NO3'!I42</f>
        <v>14.787453330346471</v>
      </c>
      <c r="J346" s="449">
        <f>Cl!I42</f>
        <v>39.479977490630091</v>
      </c>
      <c r="K346" s="449">
        <f>H!I42</f>
        <v>6.5987804442514459</v>
      </c>
      <c r="L346" s="449">
        <f>'NH4'!I42</f>
        <v>6.0622283984834793</v>
      </c>
      <c r="M346" s="449">
        <f>Na!I42</f>
        <v>36.276335212023611</v>
      </c>
      <c r="N346" s="449">
        <f>K!I42</f>
        <v>4.6999387799304264</v>
      </c>
      <c r="O346" s="449">
        <f>Mg!I42</f>
        <v>4.2378590156573637</v>
      </c>
      <c r="P346" s="450">
        <f>Ca!I42</f>
        <v>4.4933281584978193</v>
      </c>
      <c r="Q346" s="451">
        <f t="shared" si="1004"/>
        <v>0.83937881999046704</v>
      </c>
      <c r="R346" s="447">
        <f t="shared" si="1005"/>
        <v>72.919903523222843</v>
      </c>
      <c r="S346" s="452">
        <f t="shared" si="1006"/>
        <v>71.099657182999337</v>
      </c>
      <c r="T346" s="452">
        <f t="shared" si="1007"/>
        <v>73.759282343213314</v>
      </c>
      <c r="U346" s="452">
        <f t="shared" si="1008"/>
        <v>-1.2638882741327955</v>
      </c>
      <c r="V346" s="452">
        <f t="shared" si="1009"/>
        <v>-1.8360103759648954</v>
      </c>
      <c r="W346" s="446">
        <f t="shared" si="1010"/>
        <v>-3.8642035824927543</v>
      </c>
      <c r="X346" s="453">
        <f t="shared" si="1011"/>
        <v>82.495225970719289</v>
      </c>
      <c r="Y346" s="454">
        <f t="shared" ref="Y346:AA346" si="1030">H346*$E346/1000</f>
        <v>0.76936997524223993</v>
      </c>
      <c r="Z346" s="454">
        <f t="shared" si="1030"/>
        <v>1.2198943040183976</v>
      </c>
      <c r="AA346" s="454">
        <f t="shared" si="1030"/>
        <v>3.2569096644084405</v>
      </c>
      <c r="AB346" s="454">
        <f t="shared" ref="AB346:AF346" si="1031">L346*$E346/1000</f>
        <v>0.50010490161900634</v>
      </c>
      <c r="AC346" s="454">
        <f t="shared" si="1031"/>
        <v>2.992624470705449</v>
      </c>
      <c r="AD346" s="454">
        <f t="shared" si="1031"/>
        <v>0.3877225116989072</v>
      </c>
      <c r="AE346" s="454">
        <f t="shared" si="1031"/>
        <v>0.34960313712870422</v>
      </c>
      <c r="AF346" s="454">
        <f t="shared" si="1031"/>
        <v>0.37067812179587362</v>
      </c>
      <c r="AG346" s="455">
        <f t="shared" si="1014"/>
        <v>0.54436788387968649</v>
      </c>
      <c r="AH346" s="456"/>
      <c r="AI346" s="432">
        <f t="shared" si="1015"/>
        <v>144.01956070622219</v>
      </c>
      <c r="AJ346" s="181"/>
      <c r="AK346" s="181"/>
      <c r="AL346" s="181"/>
      <c r="AM346" s="181"/>
    </row>
    <row r="347" spans="1:39" ht="12.75" customHeight="1">
      <c r="A347" s="418">
        <v>337</v>
      </c>
      <c r="B347" s="433">
        <v>10</v>
      </c>
      <c r="C347" s="458">
        <v>39</v>
      </c>
      <c r="D347" s="446">
        <f>測定日数!I43</f>
        <v>28</v>
      </c>
      <c r="E347" s="447">
        <f>mm!I43</f>
        <v>22</v>
      </c>
      <c r="F347" s="448">
        <f>pH!I43</f>
        <v>4.5</v>
      </c>
      <c r="G347" s="448">
        <f>EC!I43</f>
        <v>1.76</v>
      </c>
      <c r="H347" s="449">
        <f>'SO4'!I43</f>
        <v>14.3</v>
      </c>
      <c r="I347" s="449">
        <f>'NO3'!I43</f>
        <v>19.23</v>
      </c>
      <c r="J347" s="449">
        <f>Cl!I43</f>
        <v>21.54</v>
      </c>
      <c r="K347" s="449">
        <f>H!I43</f>
        <v>31.622776601683803</v>
      </c>
      <c r="L347" s="449">
        <f>'NH4'!I43</f>
        <v>15.41</v>
      </c>
      <c r="M347" s="449">
        <f>Na!I43</f>
        <v>18.12</v>
      </c>
      <c r="N347" s="449">
        <f>K!I43</f>
        <v>1.62</v>
      </c>
      <c r="O347" s="449">
        <f>Mg!I43</f>
        <v>1.69</v>
      </c>
      <c r="P347" s="450">
        <f>Ca!I43</f>
        <v>1.45</v>
      </c>
      <c r="Q347" s="451">
        <f t="shared" si="1004"/>
        <v>0.17515465553322163</v>
      </c>
      <c r="R347" s="447">
        <f t="shared" si="1005"/>
        <v>69.37</v>
      </c>
      <c r="S347" s="452">
        <f t="shared" si="1006"/>
        <v>73.052776601683817</v>
      </c>
      <c r="T347" s="452">
        <f t="shared" si="1007"/>
        <v>69.545154655533224</v>
      </c>
      <c r="U347" s="452">
        <f t="shared" si="1008"/>
        <v>2.5858059290498847</v>
      </c>
      <c r="V347" s="452">
        <f t="shared" si="1009"/>
        <v>2.4597986206571059</v>
      </c>
      <c r="W347" s="446">
        <f t="shared" si="1010"/>
        <v>3.5035423339507599</v>
      </c>
      <c r="X347" s="453">
        <f t="shared" si="1011"/>
        <v>22</v>
      </c>
      <c r="Y347" s="454">
        <f t="shared" ref="Y347:AA347" si="1032">H347*$E347/1000</f>
        <v>0.31460000000000005</v>
      </c>
      <c r="Z347" s="454">
        <f t="shared" si="1032"/>
        <v>0.42305999999999999</v>
      </c>
      <c r="AA347" s="454">
        <f t="shared" si="1032"/>
        <v>0.47387999999999997</v>
      </c>
      <c r="AB347" s="454">
        <f t="shared" ref="AB347:AF347" si="1033">L347*$E347/1000</f>
        <v>0.33901999999999999</v>
      </c>
      <c r="AC347" s="454">
        <f t="shared" si="1033"/>
        <v>0.39864000000000005</v>
      </c>
      <c r="AD347" s="454">
        <f t="shared" si="1033"/>
        <v>3.5639999999999998E-2</v>
      </c>
      <c r="AE347" s="454">
        <f t="shared" si="1033"/>
        <v>3.7179999999999998E-2</v>
      </c>
      <c r="AF347" s="454">
        <f t="shared" si="1033"/>
        <v>3.1899999999999998E-2</v>
      </c>
      <c r="AG347" s="455">
        <f t="shared" si="1014"/>
        <v>0.69570108523704366</v>
      </c>
      <c r="AH347" s="456"/>
      <c r="AI347" s="432">
        <f t="shared" si="1015"/>
        <v>142.42277660168384</v>
      </c>
      <c r="AJ347" s="181"/>
      <c r="AK347" s="181"/>
      <c r="AL347" s="181"/>
      <c r="AM347" s="181"/>
    </row>
    <row r="348" spans="1:39" ht="12.75" customHeight="1">
      <c r="A348" s="418">
        <v>338</v>
      </c>
      <c r="B348" s="433">
        <v>10</v>
      </c>
      <c r="C348" s="458">
        <v>40</v>
      </c>
      <c r="D348" s="446">
        <f>測定日数!I44</f>
        <v>34</v>
      </c>
      <c r="E348" s="447">
        <f>mm!I44</f>
        <v>65.70063694267516</v>
      </c>
      <c r="F348" s="448">
        <f>pH!I44</f>
        <v>4.5599999999999996</v>
      </c>
      <c r="G348" s="448">
        <f>EC!I44</f>
        <v>1.65</v>
      </c>
      <c r="H348" s="449">
        <f>'SO4'!I44</f>
        <v>12.1</v>
      </c>
      <c r="I348" s="449">
        <f>'NO3'!I44</f>
        <v>22.3</v>
      </c>
      <c r="J348" s="449">
        <f>Cl!I44</f>
        <v>9.5</v>
      </c>
      <c r="K348" s="449">
        <f>H!I44</f>
        <v>27.542287033381701</v>
      </c>
      <c r="L348" s="449">
        <f>'NH4'!I44</f>
        <v>18.7</v>
      </c>
      <c r="M348" s="449">
        <f>Na!I44</f>
        <v>9.6</v>
      </c>
      <c r="N348" s="449">
        <f>K!I44</f>
        <v>0.8</v>
      </c>
      <c r="O348" s="449">
        <f>Mg!I44</f>
        <v>2.2000000000000002</v>
      </c>
      <c r="P348" s="450">
        <f>Ca!I44</f>
        <v>4.5</v>
      </c>
      <c r="Q348" s="451">
        <f t="shared" si="1004"/>
        <v>0.20110445207250729</v>
      </c>
      <c r="R348" s="447">
        <f t="shared" si="1005"/>
        <v>56</v>
      </c>
      <c r="S348" s="452">
        <f t="shared" si="1006"/>
        <v>70.042287033381697</v>
      </c>
      <c r="T348" s="452">
        <f t="shared" si="1007"/>
        <v>56.201104452072506</v>
      </c>
      <c r="U348" s="452">
        <f t="shared" si="1008"/>
        <v>11.140933224785634</v>
      </c>
      <c r="V348" s="452">
        <f t="shared" si="1009"/>
        <v>10.963886836725214</v>
      </c>
      <c r="W348" s="446">
        <f t="shared" si="1010"/>
        <v>0.22304013281503152</v>
      </c>
      <c r="X348" s="453">
        <f t="shared" si="1011"/>
        <v>65.70063694267516</v>
      </c>
      <c r="Y348" s="454">
        <f t="shared" ref="Y348:AA348" si="1034">H348*$E348/1000</f>
        <v>0.79497770700636938</v>
      </c>
      <c r="Z348" s="454">
        <f t="shared" si="1034"/>
        <v>1.4651242038216561</v>
      </c>
      <c r="AA348" s="454">
        <f t="shared" si="1034"/>
        <v>0.62415605095541404</v>
      </c>
      <c r="AB348" s="454">
        <f t="shared" ref="AB348:AF348" si="1035">L348*$E348/1000</f>
        <v>1.2286019108280255</v>
      </c>
      <c r="AC348" s="454">
        <f t="shared" si="1035"/>
        <v>0.63072611464968154</v>
      </c>
      <c r="AD348" s="454">
        <f t="shared" si="1035"/>
        <v>5.2560509554140135E-2</v>
      </c>
      <c r="AE348" s="454">
        <f t="shared" si="1035"/>
        <v>0.14454140127388534</v>
      </c>
      <c r="AF348" s="454">
        <f t="shared" si="1035"/>
        <v>0.29565286624203824</v>
      </c>
      <c r="AG348" s="455">
        <f t="shared" si="1014"/>
        <v>1.8095458009511609</v>
      </c>
      <c r="AH348" s="456"/>
      <c r="AI348" s="432">
        <f t="shared" si="1015"/>
        <v>126.0422870333817</v>
      </c>
      <c r="AJ348" s="181"/>
      <c r="AK348" s="181"/>
      <c r="AL348" s="181"/>
      <c r="AM348" s="181"/>
    </row>
    <row r="349" spans="1:39" ht="12.75" customHeight="1">
      <c r="A349" s="418">
        <v>339</v>
      </c>
      <c r="B349" s="433">
        <v>10</v>
      </c>
      <c r="C349" s="458">
        <v>41</v>
      </c>
      <c r="D349" s="446">
        <f>測定日数!I45</f>
        <v>28</v>
      </c>
      <c r="E349" s="447">
        <f>mm!I45</f>
        <v>184.87261146496817</v>
      </c>
      <c r="F349" s="448">
        <f>pH!I45</f>
        <v>4.66</v>
      </c>
      <c r="G349" s="448">
        <f>EC!I45</f>
        <v>1.2969999999999999</v>
      </c>
      <c r="H349" s="449">
        <f>'SO4'!I45</f>
        <v>9.91</v>
      </c>
      <c r="I349" s="449">
        <f>'NO3'!I45</f>
        <v>7.65</v>
      </c>
      <c r="J349" s="449">
        <f>Cl!I45</f>
        <v>12.53</v>
      </c>
      <c r="K349" s="449">
        <f>H!I45</f>
        <v>21.877616239495527</v>
      </c>
      <c r="L349" s="449">
        <f>'NH4'!I45</f>
        <v>7.42</v>
      </c>
      <c r="M349" s="449">
        <f>Na!I45</f>
        <v>12.6</v>
      </c>
      <c r="N349" s="449">
        <f>K!I45</f>
        <v>1.04</v>
      </c>
      <c r="O349" s="449">
        <f>Mg!I45</f>
        <v>1.71</v>
      </c>
      <c r="P349" s="450">
        <f>Ca!I45</f>
        <v>0.5</v>
      </c>
      <c r="Q349" s="451">
        <f t="shared" si="1004"/>
        <v>0.25317550513902187</v>
      </c>
      <c r="R349" s="447">
        <f t="shared" si="1005"/>
        <v>40</v>
      </c>
      <c r="S349" s="452">
        <f t="shared" si="1006"/>
        <v>47.357616239495528</v>
      </c>
      <c r="T349" s="452">
        <f t="shared" si="1007"/>
        <v>40.253175505139026</v>
      </c>
      <c r="U349" s="452">
        <f t="shared" si="1008"/>
        <v>8.4224095805501769</v>
      </c>
      <c r="V349" s="452">
        <f t="shared" si="1009"/>
        <v>8.1090931754895266</v>
      </c>
      <c r="W349" s="446">
        <f t="shared" si="1010"/>
        <v>-2.9186507380720297</v>
      </c>
      <c r="X349" s="453">
        <f t="shared" si="1011"/>
        <v>184.87261146496817</v>
      </c>
      <c r="Y349" s="454">
        <f t="shared" ref="Y349:AA349" si="1036">H349*$E349/1000</f>
        <v>1.8320875796178346</v>
      </c>
      <c r="Z349" s="454">
        <f t="shared" si="1036"/>
        <v>1.4142754777070066</v>
      </c>
      <c r="AA349" s="454">
        <f t="shared" si="1036"/>
        <v>2.3164538216560508</v>
      </c>
      <c r="AB349" s="454">
        <f t="shared" ref="AB349:AF349" si="1037">L349*$E349/1000</f>
        <v>1.371754777070064</v>
      </c>
      <c r="AC349" s="454">
        <f t="shared" si="1037"/>
        <v>2.3293949044585989</v>
      </c>
      <c r="AD349" s="454">
        <f t="shared" si="1037"/>
        <v>0.19226751592356692</v>
      </c>
      <c r="AE349" s="454">
        <f t="shared" si="1037"/>
        <v>0.31613216560509555</v>
      </c>
      <c r="AF349" s="454">
        <f t="shared" si="1037"/>
        <v>9.2436305732484084E-2</v>
      </c>
      <c r="AG349" s="455">
        <f t="shared" si="1014"/>
        <v>4.0445720468239346</v>
      </c>
      <c r="AH349" s="456"/>
      <c r="AI349" s="432">
        <f t="shared" si="1015"/>
        <v>87.357616239495528</v>
      </c>
      <c r="AJ349" s="181"/>
      <c r="AK349" s="181"/>
      <c r="AL349" s="181"/>
      <c r="AM349" s="181"/>
    </row>
    <row r="350" spans="1:39" ht="12.75" customHeight="1">
      <c r="A350" s="418">
        <v>340</v>
      </c>
      <c r="B350" s="433">
        <v>10</v>
      </c>
      <c r="C350" s="458">
        <v>42</v>
      </c>
      <c r="D350" s="446">
        <f>測定日数!I46</f>
        <v>28</v>
      </c>
      <c r="E350" s="447">
        <f>mm!I46</f>
        <v>93.630573248407643</v>
      </c>
      <c r="F350" s="448">
        <f>pH!I46</f>
        <v>4.4252558448693549</v>
      </c>
      <c r="G350" s="448">
        <f>EC!I46</f>
        <v>1.7811768707482993</v>
      </c>
      <c r="H350" s="449">
        <f>'SO4'!I46</f>
        <v>17.38979274163832</v>
      </c>
      <c r="I350" s="449">
        <f>'NO3'!I46</f>
        <v>19.032099659863949</v>
      </c>
      <c r="J350" s="449">
        <f>Cl!I46</f>
        <v>21.097600457986012</v>
      </c>
      <c r="K350" s="449">
        <f>H!I46</f>
        <v>37.56160619546727</v>
      </c>
      <c r="L350" s="449">
        <f>'NH4'!I46</f>
        <v>18.289692694633413</v>
      </c>
      <c r="M350" s="449">
        <f>Na!I46</f>
        <v>20.616953493049397</v>
      </c>
      <c r="N350" s="449">
        <f>K!I46</f>
        <v>2.6686677185656871</v>
      </c>
      <c r="O350" s="449">
        <f>Mg!I46</f>
        <v>1.9393868858035019</v>
      </c>
      <c r="P350" s="450">
        <f>Ca!I46</f>
        <v>3.8310003996598638</v>
      </c>
      <c r="Q350" s="451">
        <f t="shared" si="1004"/>
        <v>0.14746112064133055</v>
      </c>
      <c r="R350" s="447">
        <f t="shared" si="1005"/>
        <v>74.909285601126598</v>
      </c>
      <c r="S350" s="452">
        <f t="shared" si="1006"/>
        <v>90.677694672642474</v>
      </c>
      <c r="T350" s="452">
        <f t="shared" si="1007"/>
        <v>75.056746721767936</v>
      </c>
      <c r="U350" s="452">
        <f t="shared" si="1008"/>
        <v>9.5227348463300512</v>
      </c>
      <c r="V350" s="452">
        <f t="shared" si="1009"/>
        <v>9.425287718984265</v>
      </c>
      <c r="W350" s="446">
        <f t="shared" si="1010"/>
        <v>10.803451315316824</v>
      </c>
      <c r="X350" s="453">
        <f t="shared" si="1011"/>
        <v>93.630573248407643</v>
      </c>
      <c r="Y350" s="454">
        <f t="shared" ref="Y350:AA350" si="1038">H350*$E350/1000</f>
        <v>1.6282162630705943</v>
      </c>
      <c r="Z350" s="454">
        <f t="shared" si="1038"/>
        <v>1.7819864012738855</v>
      </c>
      <c r="AA350" s="454">
        <f t="shared" si="1038"/>
        <v>1.9753804250470981</v>
      </c>
      <c r="AB350" s="454">
        <f t="shared" ref="AB350:AF350" si="1039">L350*$E350/1000</f>
        <v>1.7124744115357398</v>
      </c>
      <c r="AC350" s="454">
        <f t="shared" si="1039"/>
        <v>1.9303771741899753</v>
      </c>
      <c r="AD350" s="454">
        <f t="shared" si="1039"/>
        <v>0.24986888829882548</v>
      </c>
      <c r="AE350" s="454">
        <f t="shared" si="1039"/>
        <v>0.18158590586822598</v>
      </c>
      <c r="AF350" s="454">
        <f t="shared" si="1039"/>
        <v>0.35869876353503183</v>
      </c>
      <c r="AG350" s="455">
        <f t="shared" si="1014"/>
        <v>3.5169147202125406</v>
      </c>
      <c r="AH350" s="456"/>
      <c r="AI350" s="432">
        <f t="shared" si="1015"/>
        <v>165.58698027376909</v>
      </c>
      <c r="AJ350" s="181"/>
      <c r="AK350" s="181"/>
      <c r="AL350" s="181"/>
      <c r="AM350" s="181"/>
    </row>
    <row r="351" spans="1:39" ht="12.75" customHeight="1">
      <c r="A351" s="418">
        <v>341</v>
      </c>
      <c r="B351" s="433">
        <v>10</v>
      </c>
      <c r="C351" s="458">
        <v>43</v>
      </c>
      <c r="D351" s="446">
        <f>測定日数!I47</f>
        <v>28</v>
      </c>
      <c r="E351" s="447">
        <f>mm!I47</f>
        <v>62</v>
      </c>
      <c r="F351" s="448">
        <f>pH!I47</f>
        <v>4.5999999999999996</v>
      </c>
      <c r="G351" s="448">
        <f>EC!I47</f>
        <v>2.27</v>
      </c>
      <c r="H351" s="449">
        <f>'SO4'!I47</f>
        <v>18.7</v>
      </c>
      <c r="I351" s="449">
        <f>'NO3'!I47</f>
        <v>23.26</v>
      </c>
      <c r="J351" s="449">
        <f>Cl!I47</f>
        <v>43.26</v>
      </c>
      <c r="K351" s="449">
        <f>H!I47</f>
        <v>25.118864315095834</v>
      </c>
      <c r="L351" s="449">
        <f>'NH4'!I47</f>
        <v>23.98</v>
      </c>
      <c r="M351" s="449">
        <f>Na!I47</f>
        <v>38.64</v>
      </c>
      <c r="N351" s="449">
        <f>K!I47</f>
        <v>3.5</v>
      </c>
      <c r="O351" s="449">
        <f>Mg!I47</f>
        <v>4.75</v>
      </c>
      <c r="P351" s="450">
        <f>Ca!I47</f>
        <v>6.09</v>
      </c>
      <c r="Q351" s="451">
        <f t="shared" si="1004"/>
        <v>0.22050664684482638</v>
      </c>
      <c r="R351" s="447">
        <f t="shared" si="1005"/>
        <v>103.92</v>
      </c>
      <c r="S351" s="452">
        <f t="shared" si="1006"/>
        <v>112.91886431509585</v>
      </c>
      <c r="T351" s="452">
        <f t="shared" si="1007"/>
        <v>104.14050664684483</v>
      </c>
      <c r="U351" s="452">
        <f t="shared" si="1008"/>
        <v>4.1500237254606214</v>
      </c>
      <c r="V351" s="452">
        <f t="shared" si="1009"/>
        <v>4.0442196203499652</v>
      </c>
      <c r="W351" s="446">
        <f t="shared" si="1010"/>
        <v>-1.7247205647277488</v>
      </c>
      <c r="X351" s="453">
        <f t="shared" si="1011"/>
        <v>62</v>
      </c>
      <c r="Y351" s="454">
        <f t="shared" ref="Y351:AA351" si="1040">H351*$E351/1000</f>
        <v>1.1593999999999998</v>
      </c>
      <c r="Z351" s="454">
        <f t="shared" si="1040"/>
        <v>1.4421200000000001</v>
      </c>
      <c r="AA351" s="454">
        <f t="shared" si="1040"/>
        <v>2.6821199999999998</v>
      </c>
      <c r="AB351" s="454">
        <f t="shared" ref="AB351:AF351" si="1041">L351*$E351/1000</f>
        <v>1.4867600000000001</v>
      </c>
      <c r="AC351" s="454">
        <f t="shared" si="1041"/>
        <v>2.39568</v>
      </c>
      <c r="AD351" s="454">
        <f t="shared" si="1041"/>
        <v>0.217</v>
      </c>
      <c r="AE351" s="454">
        <f t="shared" si="1041"/>
        <v>0.29449999999999998</v>
      </c>
      <c r="AF351" s="454">
        <f t="shared" si="1041"/>
        <v>0.37757999999999997</v>
      </c>
      <c r="AG351" s="455">
        <f t="shared" si="1014"/>
        <v>1.5573695875359417</v>
      </c>
      <c r="AH351" s="456"/>
      <c r="AI351" s="432">
        <f t="shared" si="1015"/>
        <v>216.83886431509586</v>
      </c>
      <c r="AJ351" s="181"/>
      <c r="AK351" s="181"/>
      <c r="AL351" s="181"/>
      <c r="AM351" s="181"/>
    </row>
    <row r="352" spans="1:39" ht="12.75" customHeight="1">
      <c r="A352" s="418">
        <v>342</v>
      </c>
      <c r="B352" s="433">
        <v>10</v>
      </c>
      <c r="C352" s="458">
        <v>44</v>
      </c>
      <c r="D352" s="446">
        <f>測定日数!I48</f>
        <v>28</v>
      </c>
      <c r="E352" s="447">
        <f>mm!I48</f>
        <v>97.165605095541409</v>
      </c>
      <c r="F352" s="448">
        <f>pH!I48</f>
        <v>4.5999999999999996</v>
      </c>
      <c r="G352" s="448">
        <f>EC!I48</f>
        <v>1.73</v>
      </c>
      <c r="H352" s="449">
        <f>'SO4'!I48</f>
        <v>15.6</v>
      </c>
      <c r="I352" s="449">
        <f>'NO3'!I48</f>
        <v>16.100000000000001</v>
      </c>
      <c r="J352" s="449">
        <f>Cl!I48</f>
        <v>33.799999999999997</v>
      </c>
      <c r="K352" s="449">
        <f>H!I48</f>
        <v>25.118864315095834</v>
      </c>
      <c r="L352" s="449">
        <f>'NH4'!I48</f>
        <v>21.4</v>
      </c>
      <c r="M352" s="449">
        <f>Na!I48</f>
        <v>28.4</v>
      </c>
      <c r="N352" s="449">
        <f>K!I48</f>
        <v>2.5</v>
      </c>
      <c r="O352" s="449">
        <f>Mg!I48</f>
        <v>1.44</v>
      </c>
      <c r="P352" s="450">
        <f>Ca!I48</f>
        <v>1.1399999999999999</v>
      </c>
      <c r="Q352" s="451">
        <f t="shared" si="1004"/>
        <v>0.22050664684482638</v>
      </c>
      <c r="R352" s="447">
        <f t="shared" si="1005"/>
        <v>81.099999999999994</v>
      </c>
      <c r="S352" s="452">
        <f t="shared" si="1006"/>
        <v>82.578864315095828</v>
      </c>
      <c r="T352" s="452">
        <f t="shared" si="1007"/>
        <v>81.320506646844819</v>
      </c>
      <c r="U352" s="452">
        <f t="shared" si="1008"/>
        <v>0.90351574791531619</v>
      </c>
      <c r="V352" s="452">
        <f t="shared" si="1009"/>
        <v>0.76776235373301949</v>
      </c>
      <c r="W352" s="446">
        <f t="shared" si="1010"/>
        <v>3.2965665275634746</v>
      </c>
      <c r="X352" s="453">
        <f t="shared" si="1011"/>
        <v>97.165605095541409</v>
      </c>
      <c r="Y352" s="454">
        <f t="shared" ref="Y352:AA352" si="1042">H352*$E352/1000</f>
        <v>1.5157834394904459</v>
      </c>
      <c r="Z352" s="454">
        <f t="shared" si="1042"/>
        <v>1.5643662420382167</v>
      </c>
      <c r="AA352" s="454">
        <f t="shared" si="1042"/>
        <v>3.2841974522292996</v>
      </c>
      <c r="AB352" s="454">
        <f t="shared" ref="AB352:AF352" si="1043">L352*$E352/1000</f>
        <v>2.0793439490445862</v>
      </c>
      <c r="AC352" s="454">
        <f t="shared" si="1043"/>
        <v>2.7595031847133757</v>
      </c>
      <c r="AD352" s="454">
        <f t="shared" si="1043"/>
        <v>0.24291401273885352</v>
      </c>
      <c r="AE352" s="454">
        <f t="shared" si="1043"/>
        <v>0.13991847133757962</v>
      </c>
      <c r="AF352" s="454">
        <f t="shared" si="1043"/>
        <v>0.11076878980891719</v>
      </c>
      <c r="AG352" s="455">
        <f t="shared" si="1014"/>
        <v>2.4406896504890891</v>
      </c>
      <c r="AH352" s="456"/>
      <c r="AI352" s="432">
        <f t="shared" si="1015"/>
        <v>163.67886431509584</v>
      </c>
      <c r="AJ352" s="181"/>
      <c r="AK352" s="181"/>
      <c r="AL352" s="181"/>
      <c r="AM352" s="181"/>
    </row>
    <row r="353" spans="1:39" ht="12.75" customHeight="1">
      <c r="A353" s="418">
        <v>343</v>
      </c>
      <c r="B353" s="433">
        <v>10</v>
      </c>
      <c r="C353" s="458">
        <v>45</v>
      </c>
      <c r="D353" s="446">
        <f>測定日数!I49</f>
        <v>28</v>
      </c>
      <c r="E353" s="447">
        <f>mm!I49</f>
        <v>75.83</v>
      </c>
      <c r="F353" s="448">
        <f>pH!I49</f>
        <v>4.6238554397198595</v>
      </c>
      <c r="G353" s="448">
        <f>EC!I49</f>
        <v>1.6160000000000001</v>
      </c>
      <c r="H353" s="449">
        <f>'SO4'!I49</f>
        <v>15.595000000000001</v>
      </c>
      <c r="I353" s="449">
        <f>'NO3'!I49</f>
        <v>13.9</v>
      </c>
      <c r="J353" s="449">
        <f>Cl!I49</f>
        <v>13.35</v>
      </c>
      <c r="K353" s="449">
        <f>H!I49</f>
        <v>23.776315789473689</v>
      </c>
      <c r="L353" s="449">
        <f>'NH4'!I49</f>
        <v>20.329999999999998</v>
      </c>
      <c r="M353" s="449">
        <f>Na!I49</f>
        <v>8.26</v>
      </c>
      <c r="N353" s="449">
        <f>K!I49</f>
        <v>1.1299999999999999</v>
      </c>
      <c r="O353" s="449">
        <f>Mg!I49</f>
        <v>1.0249999999999999</v>
      </c>
      <c r="P353" s="450">
        <f>Ca!I49</f>
        <v>3.25</v>
      </c>
      <c r="Q353" s="451">
        <f t="shared" si="1004"/>
        <v>0.2329577295202368</v>
      </c>
      <c r="R353" s="447">
        <f t="shared" si="1005"/>
        <v>58.44</v>
      </c>
      <c r="S353" s="452">
        <f t="shared" si="1006"/>
        <v>62.046315789473681</v>
      </c>
      <c r="T353" s="452">
        <f t="shared" si="1007"/>
        <v>58.672957729520235</v>
      </c>
      <c r="U353" s="452">
        <f t="shared" si="1008"/>
        <v>2.993133092205273</v>
      </c>
      <c r="V353" s="452">
        <f t="shared" si="1009"/>
        <v>2.7943823398031662</v>
      </c>
      <c r="W353" s="446">
        <f t="shared" si="1010"/>
        <v>-2.6966330005459005</v>
      </c>
      <c r="X353" s="453">
        <f t="shared" si="1011"/>
        <v>75.83</v>
      </c>
      <c r="Y353" s="454">
        <f t="shared" ref="Y353:AA353" si="1044">H353*$E353/1000</f>
        <v>1.18256885</v>
      </c>
      <c r="Z353" s="454">
        <f t="shared" si="1044"/>
        <v>1.0540370000000001</v>
      </c>
      <c r="AA353" s="454">
        <f t="shared" si="1044"/>
        <v>1.0123305</v>
      </c>
      <c r="AB353" s="454">
        <f t="shared" ref="AB353:AF353" si="1045">L353*$E353/1000</f>
        <v>1.5416238999999998</v>
      </c>
      <c r="AC353" s="454">
        <f t="shared" si="1045"/>
        <v>0.62635579999999991</v>
      </c>
      <c r="AD353" s="454">
        <f t="shared" si="1045"/>
        <v>8.5687899999999984E-2</v>
      </c>
      <c r="AE353" s="454">
        <f t="shared" si="1045"/>
        <v>7.7725749999999996E-2</v>
      </c>
      <c r="AF353" s="454">
        <f t="shared" si="1045"/>
        <v>0.24644749999999999</v>
      </c>
      <c r="AG353" s="455">
        <f t="shared" si="1014"/>
        <v>1.8029580263157898</v>
      </c>
      <c r="AH353" s="456"/>
      <c r="AI353" s="432">
        <f t="shared" si="1015"/>
        <v>120.48631578947368</v>
      </c>
      <c r="AJ353" s="181"/>
      <c r="AK353" s="181"/>
      <c r="AL353" s="181"/>
      <c r="AM353" s="181"/>
    </row>
    <row r="354" spans="1:39" ht="12.75" customHeight="1">
      <c r="A354" s="418">
        <v>344</v>
      </c>
      <c r="B354" s="433">
        <v>10</v>
      </c>
      <c r="C354" s="458">
        <v>46</v>
      </c>
      <c r="D354" s="446">
        <f>測定日数!I50</f>
        <v>28</v>
      </c>
      <c r="E354" s="447">
        <f>mm!I50</f>
        <v>132.00636942675158</v>
      </c>
      <c r="F354" s="448">
        <f>pH!I50</f>
        <v>5.0228815377276197</v>
      </c>
      <c r="G354" s="448">
        <f>EC!I50</f>
        <v>1.1209867310012063</v>
      </c>
      <c r="H354" s="449">
        <f>'SO4'!I50</f>
        <v>9.3847902327265889</v>
      </c>
      <c r="I354" s="449">
        <f>'NO3'!I50</f>
        <v>5.7351308708656399</v>
      </c>
      <c r="J354" s="449">
        <f>Cl!I50</f>
        <v>37.005476952743081</v>
      </c>
      <c r="K354" s="449">
        <f>H!I50</f>
        <v>9.4867719818120673</v>
      </c>
      <c r="L354" s="449">
        <f>'NH4'!I50</f>
        <v>10.429039164212796</v>
      </c>
      <c r="M354" s="449">
        <f>Na!I50</f>
        <v>37.299691351714223</v>
      </c>
      <c r="N354" s="449">
        <f>K!I50</f>
        <v>0.96567219877281041</v>
      </c>
      <c r="O354" s="449">
        <f>Mg!I50</f>
        <v>4.310262262452496</v>
      </c>
      <c r="P354" s="450">
        <f>Ca!I50</f>
        <v>2.6255348533556964</v>
      </c>
      <c r="Q354" s="451">
        <f t="shared" si="1004"/>
        <v>0.58385260584854581</v>
      </c>
      <c r="R354" s="447">
        <f t="shared" si="1005"/>
        <v>61.510188289061901</v>
      </c>
      <c r="S354" s="452">
        <f t="shared" si="1006"/>
        <v>72.052768928128287</v>
      </c>
      <c r="T354" s="452">
        <f t="shared" si="1007"/>
        <v>62.094040894910449</v>
      </c>
      <c r="U354" s="452">
        <f t="shared" si="1008"/>
        <v>7.8933417309133267</v>
      </c>
      <c r="V354" s="452">
        <f t="shared" si="1009"/>
        <v>7.4237531599558775</v>
      </c>
      <c r="W354" s="446">
        <f t="shared" si="1010"/>
        <v>1.418139215033531</v>
      </c>
      <c r="X354" s="453">
        <f t="shared" si="1011"/>
        <v>132.00636942675158</v>
      </c>
      <c r="Y354" s="454">
        <f t="shared" ref="Y354:AA354" si="1046">H354*$E354/1000</f>
        <v>1.2388520864538759</v>
      </c>
      <c r="Z354" s="454">
        <f t="shared" si="1046"/>
        <v>0.75707380445025718</v>
      </c>
      <c r="AA354" s="454">
        <f t="shared" si="1046"/>
        <v>4.8849586614369445</v>
      </c>
      <c r="AB354" s="454">
        <f t="shared" ref="AB354:AF354" si="1047">L354*$E354/1000</f>
        <v>1.3766995966771349</v>
      </c>
      <c r="AC354" s="454">
        <f t="shared" si="1047"/>
        <v>4.923796836078199</v>
      </c>
      <c r="AD354" s="454">
        <f t="shared" si="1047"/>
        <v>0.12747488101634707</v>
      </c>
      <c r="AE354" s="454">
        <f t="shared" si="1047"/>
        <v>0.56898207254349031</v>
      </c>
      <c r="AF354" s="454">
        <f t="shared" si="1047"/>
        <v>0.34658732379488405</v>
      </c>
      <c r="AG354" s="455">
        <f t="shared" si="1014"/>
        <v>1.25231432689844</v>
      </c>
      <c r="AH354" s="456"/>
      <c r="AI354" s="432">
        <f t="shared" si="1015"/>
        <v>133.56295721719019</v>
      </c>
      <c r="AJ354" s="181"/>
      <c r="AK354" s="181"/>
      <c r="AL354" s="181"/>
      <c r="AM354" s="181"/>
    </row>
    <row r="355" spans="1:39" ht="12.75" customHeight="1">
      <c r="A355" s="418">
        <v>345</v>
      </c>
      <c r="B355" s="433">
        <v>10</v>
      </c>
      <c r="C355" s="458">
        <v>47</v>
      </c>
      <c r="D355" s="446">
        <f>測定日数!I51</f>
        <v>28</v>
      </c>
      <c r="E355" s="447">
        <f>mm!I51</f>
        <v>46.114649681528661</v>
      </c>
      <c r="F355" s="448">
        <f>pH!I51</f>
        <v>4.6318596231862923</v>
      </c>
      <c r="G355" s="448">
        <f>EC!I51</f>
        <v>2.08</v>
      </c>
      <c r="H355" s="449">
        <f>'SO4'!I51</f>
        <v>13.754149389508504</v>
      </c>
      <c r="I355" s="449">
        <f>'NO3'!I51</f>
        <v>6.0639369096417752</v>
      </c>
      <c r="J355" s="449">
        <f>Cl!I51</f>
        <v>12.234650999922184</v>
      </c>
      <c r="K355" s="449">
        <f>H!I51</f>
        <v>23.342124268104804</v>
      </c>
      <c r="L355" s="449">
        <f>'NH4'!I51</f>
        <v>12.976596071209332</v>
      </c>
      <c r="M355" s="449">
        <f>Na!I51</f>
        <v>8.6485707422531828</v>
      </c>
      <c r="N355" s="449">
        <f>K!I51</f>
        <v>0.80135224880247546</v>
      </c>
      <c r="O355" s="449">
        <f>Mg!I51</f>
        <v>0.94800063400054346</v>
      </c>
      <c r="P355" s="450">
        <f>Ca!I51</f>
        <v>1.3224279156702676</v>
      </c>
      <c r="Q355" s="451">
        <f t="shared" si="1004"/>
        <v>0.23729102283292999</v>
      </c>
      <c r="R355" s="447">
        <f t="shared" si="1005"/>
        <v>45.806886688580967</v>
      </c>
      <c r="S355" s="452">
        <f t="shared" si="1006"/>
        <v>50.30950042971142</v>
      </c>
      <c r="T355" s="452">
        <f t="shared" si="1007"/>
        <v>46.044177711413894</v>
      </c>
      <c r="U355" s="452">
        <f t="shared" si="1008"/>
        <v>4.6845432668926632</v>
      </c>
      <c r="V355" s="452">
        <f t="shared" si="1009"/>
        <v>4.4267357516443546</v>
      </c>
      <c r="W355" s="446">
        <f t="shared" si="1010"/>
        <v>-21.510686418321129</v>
      </c>
      <c r="X355" s="453">
        <f t="shared" si="1011"/>
        <v>46.114649681528661</v>
      </c>
      <c r="Y355" s="454">
        <f t="shared" ref="Y355:AA355" si="1048">H355*$E355/1000</f>
        <v>0.634267780764596</v>
      </c>
      <c r="Z355" s="454">
        <f t="shared" si="1048"/>
        <v>0.27963632627902202</v>
      </c>
      <c r="AA355" s="454">
        <f t="shared" si="1048"/>
        <v>0.56419664483717591</v>
      </c>
      <c r="AB355" s="454">
        <f t="shared" ref="AB355:AF355" si="1049">L355*$E355/1000</f>
        <v>0.59841118188251952</v>
      </c>
      <c r="AC355" s="454">
        <f t="shared" si="1049"/>
        <v>0.39882581002492384</v>
      </c>
      <c r="AD355" s="454">
        <f t="shared" si="1049"/>
        <v>3.6954078225031356E-2</v>
      </c>
      <c r="AE355" s="454">
        <f t="shared" si="1049"/>
        <v>4.371671713480213E-2</v>
      </c>
      <c r="AF355" s="454">
        <f t="shared" si="1049"/>
        <v>6.0983300060208523E-2</v>
      </c>
      <c r="AG355" s="455">
        <f t="shared" si="1014"/>
        <v>1.0764138834463617</v>
      </c>
      <c r="AH355" s="456"/>
      <c r="AI355" s="432">
        <f t="shared" si="1015"/>
        <v>96.11638711829238</v>
      </c>
      <c r="AJ355" s="181"/>
      <c r="AK355" s="181"/>
      <c r="AL355" s="181"/>
      <c r="AM355" s="181"/>
    </row>
    <row r="356" spans="1:39" ht="12.75" customHeight="1">
      <c r="A356" s="418">
        <v>346</v>
      </c>
      <c r="B356" s="433">
        <v>10</v>
      </c>
      <c r="C356" s="458">
        <v>48</v>
      </c>
      <c r="D356" s="446"/>
      <c r="E356" s="447"/>
      <c r="F356" s="448"/>
      <c r="G356" s="448"/>
      <c r="H356" s="449"/>
      <c r="I356" s="449"/>
      <c r="J356" s="449"/>
      <c r="K356" s="449"/>
      <c r="L356" s="449"/>
      <c r="M356" s="449"/>
      <c r="N356" s="449"/>
      <c r="O356" s="449"/>
      <c r="P356" s="450"/>
      <c r="Q356" s="451"/>
      <c r="R356" s="447"/>
      <c r="S356" s="452"/>
      <c r="T356" s="452"/>
      <c r="U356" s="452"/>
      <c r="V356" s="452"/>
      <c r="W356" s="446"/>
      <c r="X356" s="453"/>
      <c r="Y356" s="454"/>
      <c r="Z356" s="454"/>
      <c r="AA356" s="454"/>
      <c r="AB356" s="454"/>
      <c r="AC356" s="454"/>
      <c r="AD356" s="454"/>
      <c r="AE356" s="454"/>
      <c r="AF356" s="454"/>
      <c r="AG356" s="455"/>
      <c r="AH356" s="456"/>
      <c r="AI356" s="432"/>
      <c r="AJ356" s="181"/>
      <c r="AK356" s="181"/>
      <c r="AL356" s="181"/>
      <c r="AM356" s="181"/>
    </row>
    <row r="357" spans="1:39" ht="12.75" customHeight="1">
      <c r="A357" s="418">
        <v>347</v>
      </c>
      <c r="B357" s="433">
        <v>10</v>
      </c>
      <c r="C357" s="458">
        <v>49</v>
      </c>
      <c r="D357" s="446">
        <f>測定日数!I53</f>
        <v>28</v>
      </c>
      <c r="E357" s="447">
        <f>mm!I53</f>
        <v>49.394904458598731</v>
      </c>
      <c r="F357" s="448">
        <f>pH!I53</f>
        <v>4.7665473841443289</v>
      </c>
      <c r="G357" s="448">
        <f>EC!I53</f>
        <v>1.2122424242424199</v>
      </c>
      <c r="H357" s="449">
        <f>'SO4'!I53</f>
        <v>10.260651334324089</v>
      </c>
      <c r="I357" s="449">
        <f>'NO3'!I53</f>
        <v>10.501813911932526</v>
      </c>
      <c r="J357" s="449">
        <f>Cl!I53</f>
        <v>18.931224783737832</v>
      </c>
      <c r="K357" s="449">
        <f>H!I53</f>
        <v>17.117983989959111</v>
      </c>
      <c r="L357" s="449">
        <f>'NH4'!I53</f>
        <v>14.266080233916695</v>
      </c>
      <c r="M357" s="449">
        <f>Na!I53</f>
        <v>20.177615121152243</v>
      </c>
      <c r="N357" s="449">
        <f>K!I53</f>
        <v>0.69565630207365547</v>
      </c>
      <c r="O357" s="449">
        <f>Mg!I53</f>
        <v>1.7149029127907698</v>
      </c>
      <c r="P357" s="450">
        <f>Ca!I53</f>
        <v>1.1859589328969078</v>
      </c>
      <c r="Q357" s="451">
        <f t="shared" ref="Q357:Q361" si="1050">1.24*10^(F357-5.35)</f>
        <v>0.32357061123090691</v>
      </c>
      <c r="R357" s="447">
        <f t="shared" ref="R357:R361" si="1051">SUM(H357:J357)+H357</f>
        <v>49.954341364318537</v>
      </c>
      <c r="S357" s="452">
        <f t="shared" ref="S357:S361" si="1052">SUM(K357:P357)+O357+P357</f>
        <v>58.059059338477063</v>
      </c>
      <c r="T357" s="452">
        <f t="shared" ref="T357:T361" si="1053">SUM(H357:J357,Q357)+H357</f>
        <v>50.277911975549443</v>
      </c>
      <c r="U357" s="452">
        <f t="shared" ref="U357:U361" si="1054">(S357-R357)/(R357+S357)*100</f>
        <v>7.5034374637079262</v>
      </c>
      <c r="V357" s="452">
        <f t="shared" ref="V357:V361" si="1055">(S357-T357)/(S357+T357)*100</f>
        <v>7.1823563724825918</v>
      </c>
      <c r="W357" s="446">
        <f t="shared" ref="W357:W361" si="1056">100*((349.7*10^(2-F357)+(80*2*H357+71.5*I357+76.3*J357+73.5*L357+50.1*M357+73.5*N357+59.8*2*P357+53.3*2*O357)/10000)-G357)/((349.7*10^(2-F357)+(80*2*H357+71.5*I357+76.3*J357+73.5*L357+50.1*M357+73.5*N357+59.8*2*P357+53.3*2*O357)/10000)+G357)</f>
        <v>0.55784183685580679</v>
      </c>
      <c r="X357" s="453">
        <f t="shared" ref="X357:X361" si="1057">E357</f>
        <v>49.394904458598731</v>
      </c>
      <c r="Y357" s="454">
        <f t="shared" ref="Y357:AA357" si="1058">H357*$E357/1000</f>
        <v>0.50682389234193193</v>
      </c>
      <c r="Z357" s="454">
        <f t="shared" si="1058"/>
        <v>0.51873609482189009</v>
      </c>
      <c r="AA357" s="454">
        <f t="shared" si="1058"/>
        <v>0.93510603947698667</v>
      </c>
      <c r="AB357" s="454">
        <f t="shared" ref="AB357:AF357" si="1059">L357*$E357/1000</f>
        <v>0.7046716701530189</v>
      </c>
      <c r="AC357" s="454">
        <f t="shared" si="1059"/>
        <v>0.99667137111169213</v>
      </c>
      <c r="AD357" s="454">
        <f t="shared" si="1059"/>
        <v>3.4361876576950307E-2</v>
      </c>
      <c r="AE357" s="454">
        <f t="shared" si="1059"/>
        <v>8.4707465533072748E-2</v>
      </c>
      <c r="AF357" s="454">
        <f t="shared" si="1059"/>
        <v>5.8580328182264468E-2</v>
      </c>
      <c r="AG357" s="455">
        <f t="shared" ref="AG357:AG361" si="1060">K357*$E357/1000</f>
        <v>0.84554118370785292</v>
      </c>
      <c r="AH357" s="456"/>
      <c r="AI357" s="432">
        <f t="shared" ref="AI357:AI361" si="1061">R357+S357</f>
        <v>108.01340070279559</v>
      </c>
      <c r="AJ357" s="181"/>
      <c r="AK357" s="181"/>
      <c r="AL357" s="181"/>
      <c r="AM357" s="181"/>
    </row>
    <row r="358" spans="1:39" ht="12.75" customHeight="1">
      <c r="A358" s="418">
        <v>348</v>
      </c>
      <c r="B358" s="433">
        <v>10</v>
      </c>
      <c r="C358" s="458">
        <v>50</v>
      </c>
      <c r="D358" s="446">
        <f>測定日数!I54</f>
        <v>28</v>
      </c>
      <c r="E358" s="447">
        <f>mm!I54</f>
        <v>112.3793053171873</v>
      </c>
      <c r="F358" s="448">
        <f>pH!I54</f>
        <v>4.74</v>
      </c>
      <c r="G358" s="448">
        <f>EC!I54</f>
        <v>2.2000000000000002</v>
      </c>
      <c r="H358" s="449">
        <f>'SO4'!I54</f>
        <v>15.5</v>
      </c>
      <c r="I358" s="449">
        <f>'NO3'!I54</f>
        <v>14.7</v>
      </c>
      <c r="J358" s="449">
        <f>Cl!I54</f>
        <v>82.9</v>
      </c>
      <c r="K358" s="449">
        <f>H!I54</f>
        <v>18.197008586099834</v>
      </c>
      <c r="L358" s="449">
        <f>'NH4'!I54</f>
        <v>16.899999999999999</v>
      </c>
      <c r="M358" s="449">
        <f>Na!I54</f>
        <v>73.599999999999994</v>
      </c>
      <c r="N358" s="449">
        <f>K!I54</f>
        <v>2</v>
      </c>
      <c r="O358" s="449">
        <f>Mg!I54</f>
        <v>8.3000000000000007</v>
      </c>
      <c r="P358" s="450">
        <f>Ca!I54</f>
        <v>3</v>
      </c>
      <c r="Q358" s="451">
        <f t="shared" si="1050"/>
        <v>0.3043839055449441</v>
      </c>
      <c r="R358" s="447">
        <f t="shared" si="1051"/>
        <v>128.60000000000002</v>
      </c>
      <c r="S358" s="452">
        <f t="shared" si="1052"/>
        <v>133.29700858609982</v>
      </c>
      <c r="T358" s="452">
        <f t="shared" si="1053"/>
        <v>128.90438390554493</v>
      </c>
      <c r="U358" s="452">
        <f t="shared" si="1054"/>
        <v>1.7934563710587916</v>
      </c>
      <c r="V358" s="452">
        <f t="shared" si="1055"/>
        <v>1.675286556952539</v>
      </c>
      <c r="W358" s="446">
        <f t="shared" si="1056"/>
        <v>1.2121802142641784</v>
      </c>
      <c r="X358" s="453">
        <f t="shared" si="1057"/>
        <v>112.3793053171873</v>
      </c>
      <c r="Y358" s="454">
        <f t="shared" ref="Y358:AA358" si="1062">H358*$E358/1000</f>
        <v>1.7418792324164032</v>
      </c>
      <c r="Z358" s="454">
        <f t="shared" si="1062"/>
        <v>1.6519757881626533</v>
      </c>
      <c r="AA358" s="454">
        <f t="shared" si="1062"/>
        <v>9.3162444107948286</v>
      </c>
      <c r="AB358" s="454">
        <f t="shared" ref="AB358:AF358" si="1063">L358*$E358/1000</f>
        <v>1.8992102598604652</v>
      </c>
      <c r="AC358" s="454">
        <f t="shared" si="1063"/>
        <v>8.2711168713449847</v>
      </c>
      <c r="AD358" s="454">
        <f t="shared" si="1063"/>
        <v>0.22475861063437461</v>
      </c>
      <c r="AE358" s="454">
        <f t="shared" si="1063"/>
        <v>0.93274823413265473</v>
      </c>
      <c r="AF358" s="454">
        <f t="shared" si="1063"/>
        <v>0.3371379159515619</v>
      </c>
      <c r="AG358" s="455">
        <f t="shared" si="1060"/>
        <v>2.0449671837567922</v>
      </c>
      <c r="AH358" s="456"/>
      <c r="AI358" s="432">
        <f t="shared" si="1061"/>
        <v>261.89700858609984</v>
      </c>
      <c r="AJ358" s="181"/>
      <c r="AK358" s="181"/>
      <c r="AL358" s="181"/>
      <c r="AM358" s="181"/>
    </row>
    <row r="359" spans="1:39" ht="12.75" customHeight="1">
      <c r="A359" s="418">
        <v>349</v>
      </c>
      <c r="B359" s="433">
        <v>10</v>
      </c>
      <c r="C359" s="458">
        <v>51</v>
      </c>
      <c r="D359" s="446">
        <f>測定日数!I55</f>
        <v>28</v>
      </c>
      <c r="E359" s="447">
        <f>mm!I55</f>
        <v>97.5</v>
      </c>
      <c r="F359" s="448">
        <f>pH!I55</f>
        <v>5.29</v>
      </c>
      <c r="G359" s="448">
        <f>EC!I55</f>
        <v>1.05</v>
      </c>
      <c r="H359" s="449">
        <f>'SO4'!I55</f>
        <v>10.547793705595135</v>
      </c>
      <c r="I359" s="449">
        <f>'NO3'!I55</f>
        <v>11.871889343176178</v>
      </c>
      <c r="J359" s="449">
        <f>Cl!I55</f>
        <v>36.070477310509204</v>
      </c>
      <c r="K359" s="449">
        <f>H!I55</f>
        <v>5.1286138399136494</v>
      </c>
      <c r="L359" s="449">
        <f>'NH4'!I55</f>
        <v>19.377722360683759</v>
      </c>
      <c r="M359" s="449">
        <f>Na!I55</f>
        <v>30.484551091638796</v>
      </c>
      <c r="N359" s="449">
        <f>K!I55</f>
        <v>2.6290882073578596</v>
      </c>
      <c r="O359" s="449">
        <f>Mg!I55</f>
        <v>5.1095281690408347</v>
      </c>
      <c r="P359" s="450">
        <f>Ca!I55</f>
        <v>3.5068588778054863</v>
      </c>
      <c r="Q359" s="451">
        <f t="shared" si="1050"/>
        <v>1.0799948515455411</v>
      </c>
      <c r="R359" s="447">
        <f t="shared" si="1051"/>
        <v>69.037954064875649</v>
      </c>
      <c r="S359" s="452">
        <f t="shared" si="1052"/>
        <v>74.852749593286703</v>
      </c>
      <c r="T359" s="452">
        <f t="shared" si="1053"/>
        <v>70.117948916421199</v>
      </c>
      <c r="U359" s="452">
        <f t="shared" si="1054"/>
        <v>4.0411196697078653</v>
      </c>
      <c r="V359" s="452">
        <f t="shared" si="1055"/>
        <v>3.2660397759954503</v>
      </c>
      <c r="W359" s="446">
        <f t="shared" si="1056"/>
        <v>3.1857127132951768</v>
      </c>
      <c r="X359" s="453">
        <f t="shared" si="1057"/>
        <v>97.5</v>
      </c>
      <c r="Y359" s="454">
        <f t="shared" ref="Y359:AA359" si="1064">H359*$E359/1000</f>
        <v>1.0284098862955258</v>
      </c>
      <c r="Z359" s="454">
        <f t="shared" si="1064"/>
        <v>1.1575092109596774</v>
      </c>
      <c r="AA359" s="454">
        <f t="shared" si="1064"/>
        <v>3.5168715377746476</v>
      </c>
      <c r="AB359" s="454">
        <f t="shared" ref="AB359:AF359" si="1065">L359*$E359/1000</f>
        <v>1.8893279301666663</v>
      </c>
      <c r="AC359" s="454">
        <f t="shared" si="1065"/>
        <v>2.9722437314347827</v>
      </c>
      <c r="AD359" s="454">
        <f t="shared" si="1065"/>
        <v>0.25633610021739134</v>
      </c>
      <c r="AE359" s="454">
        <f t="shared" si="1065"/>
        <v>0.49817899648148134</v>
      </c>
      <c r="AF359" s="454">
        <f t="shared" si="1065"/>
        <v>0.34191874058603494</v>
      </c>
      <c r="AG359" s="455">
        <f t="shared" si="1060"/>
        <v>0.50003984939158075</v>
      </c>
      <c r="AH359" s="456"/>
      <c r="AI359" s="432">
        <f t="shared" si="1061"/>
        <v>143.89070365816235</v>
      </c>
      <c r="AJ359" s="181"/>
      <c r="AK359" s="181"/>
      <c r="AL359" s="181"/>
      <c r="AM359" s="181"/>
    </row>
    <row r="360" spans="1:39" ht="12.75" customHeight="1">
      <c r="A360" s="418">
        <v>350</v>
      </c>
      <c r="B360" s="433">
        <v>10</v>
      </c>
      <c r="C360" s="458">
        <v>52</v>
      </c>
      <c r="D360" s="446">
        <f>測定日数!I56</f>
        <v>28</v>
      </c>
      <c r="E360" s="447">
        <f>mm!I56</f>
        <v>9.3805923458363107</v>
      </c>
      <c r="F360" s="448">
        <f>pH!I56</f>
        <v>6.3</v>
      </c>
      <c r="G360" s="448">
        <f>EC!I56</f>
        <v>4</v>
      </c>
      <c r="H360" s="449">
        <f>'SO4'!I56</f>
        <v>36</v>
      </c>
      <c r="I360" s="449">
        <f>'NO3'!I56</f>
        <v>27.3</v>
      </c>
      <c r="J360" s="449">
        <f>Cl!I56</f>
        <v>194.8</v>
      </c>
      <c r="K360" s="449">
        <f>H!I56</f>
        <v>0.50118723362727247</v>
      </c>
      <c r="L360" s="449">
        <f>'NH4'!I56</f>
        <v>18.600000000000001</v>
      </c>
      <c r="M360" s="449">
        <f>Na!I56</f>
        <v>166.7</v>
      </c>
      <c r="N360" s="449">
        <f>K!I56</f>
        <v>6.7</v>
      </c>
      <c r="O360" s="449">
        <f>Mg!I56</f>
        <v>22.6</v>
      </c>
      <c r="P360" s="450">
        <f>Ca!I56</f>
        <v>36.9</v>
      </c>
      <c r="Q360" s="451">
        <f t="shared" si="1050"/>
        <v>11.051511632858452</v>
      </c>
      <c r="R360" s="447">
        <f t="shared" si="1051"/>
        <v>294.10000000000002</v>
      </c>
      <c r="S360" s="452">
        <f t="shared" si="1052"/>
        <v>311.50118723362726</v>
      </c>
      <c r="T360" s="452">
        <f t="shared" si="1053"/>
        <v>305.1515116328585</v>
      </c>
      <c r="U360" s="452">
        <f t="shared" si="1054"/>
        <v>2.8733740290562295</v>
      </c>
      <c r="V360" s="452">
        <f t="shared" si="1055"/>
        <v>1.0297004476653655</v>
      </c>
      <c r="W360" s="446">
        <f t="shared" si="1056"/>
        <v>-0.27063649472066958</v>
      </c>
      <c r="X360" s="453">
        <f t="shared" si="1057"/>
        <v>9.3805923458363107</v>
      </c>
      <c r="Y360" s="454">
        <f t="shared" ref="Y360:AA360" si="1066">H360*$E360/1000</f>
        <v>0.33770132445010714</v>
      </c>
      <c r="Z360" s="454">
        <f t="shared" si="1066"/>
        <v>0.2560901710413313</v>
      </c>
      <c r="AA360" s="454">
        <f t="shared" si="1066"/>
        <v>1.8273393889689133</v>
      </c>
      <c r="AB360" s="454">
        <f t="shared" ref="AB360:AF360" si="1067">L360*$E360/1000</f>
        <v>0.17447901763255538</v>
      </c>
      <c r="AC360" s="454">
        <f t="shared" si="1067"/>
        <v>1.5637447440509129</v>
      </c>
      <c r="AD360" s="454">
        <f t="shared" si="1067"/>
        <v>6.2849968717103286E-2</v>
      </c>
      <c r="AE360" s="454">
        <f t="shared" si="1067"/>
        <v>0.21200138701590063</v>
      </c>
      <c r="AF360" s="454">
        <f t="shared" si="1067"/>
        <v>0.3461438575613599</v>
      </c>
      <c r="AG360" s="455">
        <f t="shared" si="1060"/>
        <v>4.7014331275948666E-3</v>
      </c>
      <c r="AH360" s="456"/>
      <c r="AI360" s="432">
        <f t="shared" si="1061"/>
        <v>605.60118723362734</v>
      </c>
      <c r="AJ360" s="181"/>
      <c r="AK360" s="181"/>
      <c r="AL360" s="181"/>
      <c r="AM360" s="181"/>
    </row>
    <row r="361" spans="1:39" ht="12.75" customHeight="1">
      <c r="A361" s="418">
        <v>351</v>
      </c>
      <c r="B361" s="433">
        <v>11</v>
      </c>
      <c r="C361" s="458">
        <v>1</v>
      </c>
      <c r="D361" s="446">
        <f>測定日数!J5</f>
        <v>35</v>
      </c>
      <c r="E361" s="447">
        <f>mm!J5</f>
        <v>105.5</v>
      </c>
      <c r="F361" s="448">
        <f>pH!J5</f>
        <v>4.6875596877229926</v>
      </c>
      <c r="G361" s="448">
        <f>EC!J5</f>
        <v>3.9828246445497628</v>
      </c>
      <c r="H361" s="449">
        <f>'SO4'!J5</f>
        <v>23.211776103899016</v>
      </c>
      <c r="I361" s="449">
        <f>'NO3'!J5</f>
        <v>9.9082026265746901</v>
      </c>
      <c r="J361" s="449">
        <f>Cl!J5</f>
        <v>197.97036602519563</v>
      </c>
      <c r="K361" s="449">
        <f>H!J5</f>
        <v>20.532428174592308</v>
      </c>
      <c r="L361" s="449">
        <f>'NH4'!J5</f>
        <v>22.751490071550108</v>
      </c>
      <c r="M361" s="449">
        <f>Na!J5</f>
        <v>162.45564517577461</v>
      </c>
      <c r="N361" s="449">
        <f>K!J5</f>
        <v>3.7926422334126655</v>
      </c>
      <c r="O361" s="449">
        <f>Mg!J5</f>
        <v>18.282656906835175</v>
      </c>
      <c r="P361" s="450">
        <f>Ca!J5</f>
        <v>6.102918493304033</v>
      </c>
      <c r="Q361" s="451">
        <f t="shared" si="1050"/>
        <v>0.26976237274878123</v>
      </c>
      <c r="R361" s="447">
        <f t="shared" si="1051"/>
        <v>254.30212085956833</v>
      </c>
      <c r="S361" s="452">
        <f t="shared" si="1052"/>
        <v>258.30335645560808</v>
      </c>
      <c r="T361" s="452">
        <f t="shared" si="1053"/>
        <v>254.57188323231711</v>
      </c>
      <c r="U361" s="452">
        <f t="shared" si="1054"/>
        <v>0.78056824850889794</v>
      </c>
      <c r="V361" s="452">
        <f t="shared" si="1055"/>
        <v>0.72755963527533651</v>
      </c>
      <c r="W361" s="446">
        <f t="shared" si="1056"/>
        <v>-0.44352306695751958</v>
      </c>
      <c r="X361" s="453">
        <f t="shared" si="1057"/>
        <v>105.5</v>
      </c>
      <c r="Y361" s="454">
        <f t="shared" ref="Y361:AA361" si="1068">H361*$E361/1000</f>
        <v>2.4488423789613463</v>
      </c>
      <c r="Z361" s="454">
        <f t="shared" si="1068"/>
        <v>1.0453153771036299</v>
      </c>
      <c r="AA361" s="454">
        <f t="shared" si="1068"/>
        <v>20.885873615658141</v>
      </c>
      <c r="AB361" s="454">
        <f t="shared" ref="AB361:AF361" si="1069">L361*$E361/1000</f>
        <v>2.4002822025485364</v>
      </c>
      <c r="AC361" s="454">
        <f t="shared" si="1069"/>
        <v>17.139070566044222</v>
      </c>
      <c r="AD361" s="454">
        <f t="shared" si="1069"/>
        <v>0.40012375562503621</v>
      </c>
      <c r="AE361" s="454">
        <f t="shared" si="1069"/>
        <v>1.9288203036711109</v>
      </c>
      <c r="AF361" s="454">
        <f t="shared" si="1069"/>
        <v>0.64385790104357543</v>
      </c>
      <c r="AG361" s="455">
        <f t="shared" si="1060"/>
        <v>2.1661711724194883</v>
      </c>
      <c r="AH361" s="456"/>
      <c r="AI361" s="432">
        <f t="shared" si="1061"/>
        <v>512.60547731517636</v>
      </c>
      <c r="AJ361" s="181"/>
      <c r="AK361" s="181"/>
      <c r="AL361" s="181"/>
      <c r="AM361" s="181"/>
    </row>
    <row r="362" spans="1:39" ht="12.75" customHeight="1">
      <c r="A362" s="418">
        <v>352</v>
      </c>
      <c r="B362" s="433">
        <v>11</v>
      </c>
      <c r="C362" s="458">
        <v>2</v>
      </c>
      <c r="D362" s="434"/>
      <c r="E362" s="435"/>
      <c r="F362" s="436"/>
      <c r="G362" s="436"/>
      <c r="H362" s="437"/>
      <c r="I362" s="437"/>
      <c r="J362" s="437"/>
      <c r="K362" s="437"/>
      <c r="L362" s="437"/>
      <c r="M362" s="437"/>
      <c r="N362" s="437"/>
      <c r="O362" s="437"/>
      <c r="P362" s="438"/>
      <c r="Q362" s="439"/>
      <c r="R362" s="440"/>
      <c r="S362" s="441"/>
      <c r="T362" s="441"/>
      <c r="U362" s="441"/>
      <c r="V362" s="441"/>
      <c r="W362" s="434"/>
      <c r="X362" s="442"/>
      <c r="Y362" s="443"/>
      <c r="Z362" s="443"/>
      <c r="AA362" s="443"/>
      <c r="AB362" s="443"/>
      <c r="AC362" s="443"/>
      <c r="AD362" s="443"/>
      <c r="AE362" s="443"/>
      <c r="AF362" s="443"/>
      <c r="AG362" s="444"/>
      <c r="AH362" s="445"/>
      <c r="AI362" s="432"/>
      <c r="AJ362" s="181"/>
      <c r="AK362" s="181"/>
      <c r="AL362" s="181"/>
      <c r="AM362" s="181"/>
    </row>
    <row r="363" spans="1:39" ht="12.75" customHeight="1">
      <c r="A363" s="418">
        <v>353</v>
      </c>
      <c r="B363" s="433">
        <v>11</v>
      </c>
      <c r="C363" s="458">
        <v>3</v>
      </c>
      <c r="D363" s="446">
        <f>測定日数!J7</f>
        <v>35</v>
      </c>
      <c r="E363" s="447">
        <f>mm!J7</f>
        <v>63.057324840764331</v>
      </c>
      <c r="F363" s="448">
        <f>pH!J7</f>
        <v>4.87</v>
      </c>
      <c r="G363" s="448">
        <f>EC!J7</f>
        <v>3.78</v>
      </c>
      <c r="H363" s="449">
        <f>'SO4'!J7</f>
        <v>26.3</v>
      </c>
      <c r="I363" s="449">
        <f>'NO3'!J7</f>
        <v>12.7</v>
      </c>
      <c r="J363" s="449">
        <f>Cl!J7</f>
        <v>172.2</v>
      </c>
      <c r="K363" s="449">
        <f>H!J7</f>
        <v>13.489628825916535</v>
      </c>
      <c r="L363" s="449">
        <f>'NH4'!J7</f>
        <v>26.4</v>
      </c>
      <c r="M363" s="449">
        <f>Na!J7</f>
        <v>136.9</v>
      </c>
      <c r="N363" s="449">
        <f>K!J7</f>
        <v>4.5</v>
      </c>
      <c r="O363" s="449">
        <f>Mg!J7</f>
        <v>17.399999999999999</v>
      </c>
      <c r="P363" s="450">
        <f>Ca!J7</f>
        <v>9.3000000000000007</v>
      </c>
      <c r="Q363" s="451">
        <f t="shared" ref="Q363:Q364" si="1070">1.24*10^(F363-5.35)</f>
        <v>0.41060259063841337</v>
      </c>
      <c r="R363" s="447">
        <f t="shared" ref="R363:R364" si="1071">SUM(H363:J363)+H363</f>
        <v>237.5</v>
      </c>
      <c r="S363" s="452">
        <f t="shared" ref="S363:S364" si="1072">SUM(K363:P363)+O363+P363</f>
        <v>234.68962882591657</v>
      </c>
      <c r="T363" s="452">
        <f t="shared" ref="T363:T364" si="1073">SUM(H363:J363,Q363)+H363</f>
        <v>237.9106025906384</v>
      </c>
      <c r="U363" s="452">
        <f t="shared" ref="U363:U364" si="1074">(S363-R363)/(R363+S363)*100</f>
        <v>-0.59517850510002113</v>
      </c>
      <c r="V363" s="452">
        <f t="shared" ref="V363:V364" si="1075">(S363-T363)/(S363+T363)*100</f>
        <v>-0.68154299355025749</v>
      </c>
      <c r="W363" s="446">
        <f t="shared" ref="W363:W364" si="1076">100*((349.7*10^(2-F363)+(80*2*H363+71.5*I363+76.3*J363+73.5*L363+50.1*M363+73.5*N363+59.8*2*P363+53.3*2*O363)/10000)-G363)/((349.7*10^(2-F363)+(80*2*H363+71.5*I363+76.3*J363+73.5*L363+50.1*M363+73.5*N363+59.8*2*P363+53.3*2*O363)/10000)+G363)</f>
        <v>-3.7475463630646257</v>
      </c>
      <c r="X363" s="453">
        <f t="shared" ref="X363:X364" si="1077">E363</f>
        <v>63.057324840764331</v>
      </c>
      <c r="Y363" s="454">
        <f t="shared" ref="Y363:AA363" si="1078">H363*$E363/1000</f>
        <v>1.658407643312102</v>
      </c>
      <c r="Z363" s="454">
        <f t="shared" si="1078"/>
        <v>0.80082802547770704</v>
      </c>
      <c r="AA363" s="454">
        <f t="shared" si="1078"/>
        <v>10.858471337579616</v>
      </c>
      <c r="AB363" s="454">
        <f t="shared" ref="AB363:AF363" si="1079">L363*$E363/1000</f>
        <v>1.6647133757961783</v>
      </c>
      <c r="AC363" s="454">
        <f t="shared" si="1079"/>
        <v>8.6325477707006382</v>
      </c>
      <c r="AD363" s="454">
        <f t="shared" si="1079"/>
        <v>0.28375796178343948</v>
      </c>
      <c r="AE363" s="454">
        <f t="shared" si="1079"/>
        <v>1.0971974522292991</v>
      </c>
      <c r="AF363" s="454">
        <f t="shared" si="1079"/>
        <v>0.58643312101910827</v>
      </c>
      <c r="AG363" s="455">
        <f t="shared" ref="AG363:AG364" si="1080">K363*$E363/1000</f>
        <v>0.85061990685715727</v>
      </c>
      <c r="AH363" s="456"/>
      <c r="AI363" s="432">
        <f t="shared" ref="AI363:AI364" si="1081">R363+S363</f>
        <v>472.18962882591654</v>
      </c>
      <c r="AJ363" s="181"/>
      <c r="AK363" s="181"/>
      <c r="AL363" s="181"/>
      <c r="AM363" s="181"/>
    </row>
    <row r="364" spans="1:39" ht="12.75" customHeight="1">
      <c r="A364" s="418">
        <v>354</v>
      </c>
      <c r="B364" s="433">
        <v>11</v>
      </c>
      <c r="C364" s="458">
        <v>4</v>
      </c>
      <c r="D364" s="446">
        <f>測定日数!J8</f>
        <v>35</v>
      </c>
      <c r="E364" s="447">
        <f>mm!J8</f>
        <v>76.388535031847127</v>
      </c>
      <c r="F364" s="448">
        <f>pH!J8</f>
        <v>4.88</v>
      </c>
      <c r="G364" s="448">
        <f>EC!J8</f>
        <v>1.71</v>
      </c>
      <c r="H364" s="449">
        <f>'SO4'!J8</f>
        <v>12.8</v>
      </c>
      <c r="I364" s="449">
        <f>'NO3'!J8</f>
        <v>15.8</v>
      </c>
      <c r="J364" s="449">
        <f>Cl!J8</f>
        <v>60.6</v>
      </c>
      <c r="K364" s="449">
        <f>H!J8</f>
        <v>13.182567385564075</v>
      </c>
      <c r="L364" s="449">
        <f>'NH4'!J8</f>
        <v>22.5</v>
      </c>
      <c r="M364" s="449">
        <f>Na!J8</f>
        <v>53</v>
      </c>
      <c r="N364" s="449">
        <f>K!J8</f>
        <v>3</v>
      </c>
      <c r="O364" s="449">
        <f>Mg!J8</f>
        <v>4.8</v>
      </c>
      <c r="P364" s="450">
        <f>Ca!J8</f>
        <v>3.6</v>
      </c>
      <c r="Q364" s="451">
        <f t="shared" si="1070"/>
        <v>0.42016675361261135</v>
      </c>
      <c r="R364" s="447">
        <f t="shared" si="1071"/>
        <v>102</v>
      </c>
      <c r="S364" s="452">
        <f t="shared" si="1072"/>
        <v>108.48256738556407</v>
      </c>
      <c r="T364" s="452">
        <f t="shared" si="1073"/>
        <v>102.42016675361261</v>
      </c>
      <c r="U364" s="452">
        <f t="shared" si="1074"/>
        <v>3.0798595180992998</v>
      </c>
      <c r="V364" s="452">
        <f t="shared" si="1075"/>
        <v>2.8745007297775604</v>
      </c>
      <c r="W364" s="446">
        <f t="shared" si="1076"/>
        <v>2.2388275099011548</v>
      </c>
      <c r="X364" s="453">
        <f t="shared" si="1077"/>
        <v>76.388535031847127</v>
      </c>
      <c r="Y364" s="454">
        <f t="shared" ref="Y364:AA364" si="1082">H364*$E364/1000</f>
        <v>0.97777324840764324</v>
      </c>
      <c r="Z364" s="454">
        <f t="shared" si="1082"/>
        <v>1.2069388535031846</v>
      </c>
      <c r="AA364" s="454">
        <f t="shared" si="1082"/>
        <v>4.6291452229299361</v>
      </c>
      <c r="AB364" s="454">
        <f t="shared" ref="AB364:AF364" si="1083">L364*$E364/1000</f>
        <v>1.7187420382165604</v>
      </c>
      <c r="AC364" s="454">
        <f t="shared" si="1083"/>
        <v>4.0485923566878981</v>
      </c>
      <c r="AD364" s="454">
        <f t="shared" si="1083"/>
        <v>0.22916560509554137</v>
      </c>
      <c r="AE364" s="454">
        <f t="shared" si="1083"/>
        <v>0.3666649681528662</v>
      </c>
      <c r="AF364" s="454">
        <f t="shared" si="1083"/>
        <v>0.27499872611464971</v>
      </c>
      <c r="AG364" s="455">
        <f t="shared" si="1080"/>
        <v>1.0069970105418466</v>
      </c>
      <c r="AH364" s="456"/>
      <c r="AI364" s="432">
        <f t="shared" si="1081"/>
        <v>210.48256738556407</v>
      </c>
      <c r="AJ364" s="181"/>
      <c r="AK364" s="181"/>
      <c r="AL364" s="181"/>
      <c r="AM364" s="181"/>
    </row>
    <row r="365" spans="1:39" ht="12.75" customHeight="1">
      <c r="A365" s="418">
        <v>355</v>
      </c>
      <c r="B365" s="433">
        <v>11</v>
      </c>
      <c r="C365" s="458">
        <v>5</v>
      </c>
      <c r="D365" s="446"/>
      <c r="E365" s="447"/>
      <c r="F365" s="448"/>
      <c r="G365" s="448"/>
      <c r="H365" s="449"/>
      <c r="I365" s="449"/>
      <c r="J365" s="449"/>
      <c r="K365" s="449"/>
      <c r="L365" s="449"/>
      <c r="M365" s="449"/>
      <c r="N365" s="449"/>
      <c r="O365" s="449"/>
      <c r="P365" s="450"/>
      <c r="Q365" s="451"/>
      <c r="R365" s="447"/>
      <c r="S365" s="452"/>
      <c r="T365" s="452"/>
      <c r="U365" s="452"/>
      <c r="V365" s="452"/>
      <c r="W365" s="446"/>
      <c r="X365" s="453"/>
      <c r="Y365" s="454"/>
      <c r="Z365" s="454"/>
      <c r="AA365" s="454"/>
      <c r="AB365" s="454"/>
      <c r="AC365" s="454"/>
      <c r="AD365" s="454"/>
      <c r="AE365" s="454"/>
      <c r="AF365" s="454"/>
      <c r="AG365" s="455"/>
      <c r="AH365" s="456"/>
      <c r="AI365" s="432"/>
      <c r="AJ365" s="181"/>
      <c r="AK365" s="181"/>
      <c r="AL365" s="181"/>
      <c r="AM365" s="181"/>
    </row>
    <row r="366" spans="1:39" ht="12.75" customHeight="1">
      <c r="A366" s="418">
        <v>356</v>
      </c>
      <c r="B366" s="433">
        <v>11</v>
      </c>
      <c r="C366" s="458">
        <v>6</v>
      </c>
      <c r="D366" s="446">
        <f>測定日数!J10</f>
        <v>35</v>
      </c>
      <c r="E366" s="447">
        <f>mm!J10</f>
        <v>64.5</v>
      </c>
      <c r="F366" s="448">
        <f>pH!J10</f>
        <v>4.790559734094094</v>
      </c>
      <c r="G366" s="448">
        <f>EC!J10</f>
        <v>2.34</v>
      </c>
      <c r="H366" s="449">
        <f>'SO4'!J10</f>
        <v>10.422338105867306</v>
      </c>
      <c r="I366" s="449">
        <f>'NO3'!J10</f>
        <v>19.861147676856319</v>
      </c>
      <c r="J366" s="449">
        <f>Cl!J10</f>
        <v>32.796610577185902</v>
      </c>
      <c r="K366" s="449">
        <f>H!J10</f>
        <v>16.197211975371815</v>
      </c>
      <c r="L366" s="449">
        <f>'NH4'!J10</f>
        <v>19.90037986214957</v>
      </c>
      <c r="M366" s="449">
        <f>Na!J10</f>
        <v>24.299286174305649</v>
      </c>
      <c r="N366" s="449">
        <f>K!J10</f>
        <v>1.8121199865183684</v>
      </c>
      <c r="O366" s="449">
        <f>Mg!J10</f>
        <v>2.3424850862921498</v>
      </c>
      <c r="P366" s="450">
        <f>Ca!J10</f>
        <v>4.0702993238329501</v>
      </c>
      <c r="Q366" s="451">
        <f t="shared" ref="Q366:Q368" si="1084">1.24*10^(F366-5.35)</f>
        <v>0.3419648116659782</v>
      </c>
      <c r="R366" s="447">
        <f t="shared" ref="R366:R368" si="1085">SUM(H366:J366)+H366</f>
        <v>73.50243446577683</v>
      </c>
      <c r="S366" s="452">
        <f t="shared" ref="S366:S368" si="1086">SUM(K366:P366)+O366+P366</f>
        <v>75.034566818595607</v>
      </c>
      <c r="T366" s="452">
        <f t="shared" ref="T366:T368" si="1087">SUM(H366:J366,Q366)+H366</f>
        <v>73.844399277442818</v>
      </c>
      <c r="U366" s="452">
        <f t="shared" ref="U366:U368" si="1088">(S366-R366)/(R366+S366)*100</f>
        <v>1.0314819469699186</v>
      </c>
      <c r="V366" s="452">
        <f t="shared" ref="V366:V368" si="1089">(S366-T366)/(S366+T366)*100</f>
        <v>0.79941953679678235</v>
      </c>
      <c r="W366" s="446">
        <f t="shared" ref="W366:W368" si="1090">100*((349.7*10^(2-F366)+(80*2*H366+71.5*I366+76.3*J366+73.5*L366+50.1*M366+73.5*N366+59.8*2*P366+53.3*2*O366)/10000)-G366)/((349.7*10^(2-F366)+(80*2*H366+71.5*I366+76.3*J366+73.5*L366+50.1*M366+73.5*N366+59.8*2*P366+53.3*2*O366)/10000)+G366)</f>
        <v>-22.500350712628475</v>
      </c>
      <c r="X366" s="453">
        <f t="shared" ref="X366:X368" si="1091">E366</f>
        <v>64.5</v>
      </c>
      <c r="Y366" s="454">
        <f t="shared" ref="Y366:AA366" si="1092">H366*$E366/1000</f>
        <v>0.6722408078284412</v>
      </c>
      <c r="Z366" s="454">
        <f t="shared" si="1092"/>
        <v>1.2810440251572326</v>
      </c>
      <c r="AA366" s="454">
        <f t="shared" si="1092"/>
        <v>2.1153813822284904</v>
      </c>
      <c r="AB366" s="454">
        <f t="shared" ref="AB366:AF366" si="1093">L366*$E366/1000</f>
        <v>1.2835745011086475</v>
      </c>
      <c r="AC366" s="454">
        <f t="shared" si="1093"/>
        <v>1.5673039582427144</v>
      </c>
      <c r="AD366" s="454">
        <f t="shared" si="1093"/>
        <v>0.11688173913043477</v>
      </c>
      <c r="AE366" s="454">
        <f t="shared" si="1093"/>
        <v>0.15109028806584365</v>
      </c>
      <c r="AF366" s="454">
        <f t="shared" si="1093"/>
        <v>0.2625343063872253</v>
      </c>
      <c r="AG366" s="455">
        <f t="shared" ref="AG366:AG368" si="1094">K366*$E366/1000</f>
        <v>1.0447201724114821</v>
      </c>
      <c r="AH366" s="456"/>
      <c r="AI366" s="432">
        <f t="shared" ref="AI366:AI368" si="1095">R366+S366</f>
        <v>148.53700128437242</v>
      </c>
      <c r="AJ366" s="181"/>
      <c r="AK366" s="181"/>
      <c r="AL366" s="181"/>
      <c r="AM366" s="181"/>
    </row>
    <row r="367" spans="1:39" ht="12.75" customHeight="1">
      <c r="A367" s="418">
        <v>357</v>
      </c>
      <c r="B367" s="433">
        <v>11</v>
      </c>
      <c r="C367" s="458">
        <v>7</v>
      </c>
      <c r="D367" s="446">
        <f>測定日数!J11</f>
        <v>35</v>
      </c>
      <c r="E367" s="447">
        <f>mm!J11</f>
        <v>39</v>
      </c>
      <c r="F367" s="448">
        <f>pH!J11</f>
        <v>4.43</v>
      </c>
      <c r="G367" s="448">
        <f>EC!J11</f>
        <v>2.4500000000000002</v>
      </c>
      <c r="H367" s="449">
        <f>'SO4'!J11</f>
        <v>22.4</v>
      </c>
      <c r="I367" s="449">
        <f>'NO3'!J11</f>
        <v>29.7</v>
      </c>
      <c r="J367" s="449">
        <f>Cl!J11</f>
        <v>17.600000000000001</v>
      </c>
      <c r="K367" s="449">
        <f>H!J11</f>
        <v>37.153522909717289</v>
      </c>
      <c r="L367" s="449">
        <f>'NH4'!J11</f>
        <v>23.8</v>
      </c>
      <c r="M367" s="449">
        <f>Na!J11</f>
        <v>11.2</v>
      </c>
      <c r="N367" s="449">
        <f>K!J11</f>
        <v>1.4</v>
      </c>
      <c r="O367" s="449">
        <f>Mg!J11</f>
        <v>2.2999999999999998</v>
      </c>
      <c r="P367" s="450">
        <f>Ca!J11</f>
        <v>2.8</v>
      </c>
      <c r="Q367" s="451">
        <f t="shared" si="1084"/>
        <v>0.14908078989255918</v>
      </c>
      <c r="R367" s="447">
        <f t="shared" si="1085"/>
        <v>92.1</v>
      </c>
      <c r="S367" s="452">
        <f t="shared" si="1086"/>
        <v>83.75352290971729</v>
      </c>
      <c r="T367" s="452">
        <f t="shared" si="1087"/>
        <v>92.24908078989256</v>
      </c>
      <c r="U367" s="452">
        <f t="shared" si="1088"/>
        <v>-4.746266638381627</v>
      </c>
      <c r="V367" s="452">
        <f t="shared" si="1089"/>
        <v>-4.8269501141443074</v>
      </c>
      <c r="W367" s="446">
        <f t="shared" si="1090"/>
        <v>-3.0789103340255122</v>
      </c>
      <c r="X367" s="453">
        <f t="shared" si="1091"/>
        <v>39</v>
      </c>
      <c r="Y367" s="454">
        <f t="shared" ref="Y367:AA367" si="1096">H367*$E367/1000</f>
        <v>0.87359999999999993</v>
      </c>
      <c r="Z367" s="454">
        <f t="shared" si="1096"/>
        <v>1.1582999999999999</v>
      </c>
      <c r="AA367" s="454">
        <f t="shared" si="1096"/>
        <v>0.68640000000000012</v>
      </c>
      <c r="AB367" s="454">
        <f t="shared" ref="AB367:AF367" si="1097">L367*$E367/1000</f>
        <v>0.92820000000000003</v>
      </c>
      <c r="AC367" s="454">
        <f t="shared" si="1097"/>
        <v>0.43679999999999997</v>
      </c>
      <c r="AD367" s="454">
        <f t="shared" si="1097"/>
        <v>5.4599999999999996E-2</v>
      </c>
      <c r="AE367" s="454">
        <f t="shared" si="1097"/>
        <v>8.9699999999999988E-2</v>
      </c>
      <c r="AF367" s="454">
        <f t="shared" si="1097"/>
        <v>0.10919999999999999</v>
      </c>
      <c r="AG367" s="455">
        <f t="shared" si="1094"/>
        <v>1.4489873934789743</v>
      </c>
      <c r="AH367" s="456"/>
      <c r="AI367" s="432">
        <f t="shared" si="1095"/>
        <v>175.8535229097173</v>
      </c>
      <c r="AJ367" s="181"/>
      <c r="AK367" s="181"/>
      <c r="AL367" s="181"/>
      <c r="AM367" s="181"/>
    </row>
    <row r="368" spans="1:39" ht="12.75" customHeight="1">
      <c r="A368" s="418">
        <v>358</v>
      </c>
      <c r="B368" s="433">
        <v>11</v>
      </c>
      <c r="C368" s="458">
        <v>8</v>
      </c>
      <c r="D368" s="434">
        <f>測定日数!J12</f>
        <v>35</v>
      </c>
      <c r="E368" s="435">
        <f>mm!J12</f>
        <v>203.66242038216564</v>
      </c>
      <c r="F368" s="436">
        <f>pH!J12</f>
        <v>4.7374110442910125</v>
      </c>
      <c r="G368" s="436">
        <f>EC!J12</f>
        <v>4.8261798279906172</v>
      </c>
      <c r="H368" s="437">
        <f>'SO4'!J12</f>
        <v>25.427824472243937</v>
      </c>
      <c r="I368" s="437">
        <f>'NO3'!J12</f>
        <v>13.831471159423943</v>
      </c>
      <c r="J368" s="437">
        <f>Cl!J12</f>
        <v>261.38377236270838</v>
      </c>
      <c r="K368" s="437">
        <f>H!J12</f>
        <v>18.305810223264693</v>
      </c>
      <c r="L368" s="437">
        <f>'NH4'!J12</f>
        <v>15.099843627834247</v>
      </c>
      <c r="M368" s="437">
        <f>Na!J12</f>
        <v>223.80562939796712</v>
      </c>
      <c r="N368" s="437">
        <f>K!J12</f>
        <v>5.5256164402736294</v>
      </c>
      <c r="O368" s="437">
        <f>Mg!J12</f>
        <v>24.980858888599307</v>
      </c>
      <c r="P368" s="438">
        <f>Ca!J12</f>
        <v>5.8587959343236893</v>
      </c>
      <c r="Q368" s="439">
        <f t="shared" si="1084"/>
        <v>0.30257478227500895</v>
      </c>
      <c r="R368" s="440">
        <f t="shared" si="1085"/>
        <v>326.07089246662019</v>
      </c>
      <c r="S368" s="441">
        <f t="shared" si="1086"/>
        <v>324.41620933518561</v>
      </c>
      <c r="T368" s="441">
        <f t="shared" si="1087"/>
        <v>326.37346724889522</v>
      </c>
      <c r="U368" s="441">
        <f t="shared" si="1088"/>
        <v>-0.25437600943219618</v>
      </c>
      <c r="V368" s="441">
        <f t="shared" si="1089"/>
        <v>-0.30075122334192977</v>
      </c>
      <c r="W368" s="434">
        <f t="shared" si="1090"/>
        <v>-0.80095510817742899</v>
      </c>
      <c r="X368" s="442">
        <f t="shared" si="1091"/>
        <v>203.66242038216564</v>
      </c>
      <c r="Y368" s="443">
        <f t="shared" ref="Y368:AA368" si="1098">H368*$E368/1000</f>
        <v>5.1786922770700636</v>
      </c>
      <c r="Z368" s="443">
        <f t="shared" si="1098"/>
        <v>2.8169508937743988</v>
      </c>
      <c r="AA368" s="443">
        <f t="shared" si="1098"/>
        <v>53.234051728010201</v>
      </c>
      <c r="AB368" s="443">
        <f t="shared" ref="AB368:AF368" si="1099">L368*$E368/1000</f>
        <v>3.0752707006369433</v>
      </c>
      <c r="AC368" s="443">
        <f t="shared" si="1099"/>
        <v>45.580796178343945</v>
      </c>
      <c r="AD368" s="443">
        <f t="shared" si="1099"/>
        <v>1.1253604183296135</v>
      </c>
      <c r="AE368" s="443">
        <f t="shared" si="1099"/>
        <v>5.0876621844774705</v>
      </c>
      <c r="AF368" s="443">
        <f t="shared" si="1099"/>
        <v>1.1932165605095539</v>
      </c>
      <c r="AG368" s="444">
        <f t="shared" si="1094"/>
        <v>3.7282056171266795</v>
      </c>
      <c r="AH368" s="445"/>
      <c r="AI368" s="432">
        <f t="shared" si="1095"/>
        <v>650.48710180180581</v>
      </c>
      <c r="AJ368" s="181"/>
      <c r="AK368" s="181"/>
      <c r="AL368" s="181"/>
      <c r="AM368" s="181"/>
    </row>
    <row r="369" spans="1:39" ht="12.75" customHeight="1">
      <c r="A369" s="418">
        <v>359</v>
      </c>
      <c r="B369" s="433">
        <v>11</v>
      </c>
      <c r="C369" s="458">
        <v>9</v>
      </c>
      <c r="D369" s="446"/>
      <c r="E369" s="447"/>
      <c r="F369" s="448"/>
      <c r="G369" s="448"/>
      <c r="H369" s="449"/>
      <c r="I369" s="449"/>
      <c r="J369" s="449"/>
      <c r="K369" s="449"/>
      <c r="L369" s="449"/>
      <c r="M369" s="449"/>
      <c r="N369" s="449"/>
      <c r="O369" s="449"/>
      <c r="P369" s="450"/>
      <c r="Q369" s="451"/>
      <c r="R369" s="447"/>
      <c r="S369" s="452"/>
      <c r="T369" s="452"/>
      <c r="U369" s="452"/>
      <c r="V369" s="452"/>
      <c r="W369" s="446"/>
      <c r="X369" s="453"/>
      <c r="Y369" s="454"/>
      <c r="Z369" s="454"/>
      <c r="AA369" s="454"/>
      <c r="AB369" s="454"/>
      <c r="AC369" s="454"/>
      <c r="AD369" s="454"/>
      <c r="AE369" s="454"/>
      <c r="AF369" s="454"/>
      <c r="AG369" s="455"/>
      <c r="AH369" s="456"/>
      <c r="AI369" s="432"/>
      <c r="AJ369" s="181"/>
      <c r="AK369" s="181"/>
      <c r="AL369" s="181"/>
      <c r="AM369" s="181"/>
    </row>
    <row r="370" spans="1:39" ht="12.75" customHeight="1">
      <c r="A370" s="418">
        <v>360</v>
      </c>
      <c r="B370" s="433">
        <v>11</v>
      </c>
      <c r="C370" s="458">
        <v>10</v>
      </c>
      <c r="D370" s="446"/>
      <c r="E370" s="447"/>
      <c r="F370" s="448"/>
      <c r="G370" s="448"/>
      <c r="H370" s="449"/>
      <c r="I370" s="449"/>
      <c r="J370" s="449"/>
      <c r="K370" s="449"/>
      <c r="L370" s="449"/>
      <c r="M370" s="449"/>
      <c r="N370" s="449"/>
      <c r="O370" s="449"/>
      <c r="P370" s="450"/>
      <c r="Q370" s="451"/>
      <c r="R370" s="447"/>
      <c r="S370" s="452"/>
      <c r="T370" s="452"/>
      <c r="U370" s="452"/>
      <c r="V370" s="452"/>
      <c r="W370" s="446"/>
      <c r="X370" s="453"/>
      <c r="Y370" s="454"/>
      <c r="Z370" s="454"/>
      <c r="AA370" s="454"/>
      <c r="AB370" s="454"/>
      <c r="AC370" s="454"/>
      <c r="AD370" s="454"/>
      <c r="AE370" s="454"/>
      <c r="AF370" s="454"/>
      <c r="AG370" s="455"/>
      <c r="AH370" s="456"/>
      <c r="AI370" s="432"/>
      <c r="AJ370" s="181"/>
      <c r="AK370" s="181"/>
      <c r="AL370" s="181"/>
      <c r="AM370" s="181"/>
    </row>
    <row r="371" spans="1:39" ht="12.75" customHeight="1">
      <c r="A371" s="418">
        <v>361</v>
      </c>
      <c r="B371" s="433">
        <v>11</v>
      </c>
      <c r="C371" s="458">
        <v>11</v>
      </c>
      <c r="D371" s="446">
        <f>測定日数!J15</f>
        <v>28</v>
      </c>
      <c r="E371" s="447">
        <f>mm!J15</f>
        <v>58.7</v>
      </c>
      <c r="F371" s="448">
        <f>pH!J15</f>
        <v>4.87</v>
      </c>
      <c r="G371" s="448">
        <f>EC!J15</f>
        <v>1.27</v>
      </c>
      <c r="H371" s="449">
        <f>'SO4'!J15</f>
        <v>9.5044763689360821</v>
      </c>
      <c r="I371" s="449">
        <f>'NO3'!J15</f>
        <v>22.802773746169972</v>
      </c>
      <c r="J371" s="449">
        <f>Cl!J15</f>
        <v>25.980253878702396</v>
      </c>
      <c r="K371" s="449">
        <f>H!J15</f>
        <v>13.489628825916535</v>
      </c>
      <c r="L371" s="449">
        <f>'NH4'!J15</f>
        <v>16.62971175166297</v>
      </c>
      <c r="M371" s="449">
        <f>Na!J15</f>
        <v>24.836885602435842</v>
      </c>
      <c r="N371" s="449">
        <f>K!J15</f>
        <v>1.9948849104859334</v>
      </c>
      <c r="O371" s="449">
        <f>Mg!J15</f>
        <v>3.125</v>
      </c>
      <c r="P371" s="450">
        <f>Ca!J15</f>
        <v>3.2435129740518964</v>
      </c>
      <c r="Q371" s="451">
        <f>1.24*10^(F371-5.35)</f>
        <v>0.41060259063841337</v>
      </c>
      <c r="R371" s="447">
        <f>SUM(H371:J371)+H371</f>
        <v>67.791980362744539</v>
      </c>
      <c r="S371" s="452">
        <f>SUM(K371:P371)+O371+P371</f>
        <v>69.688137038605078</v>
      </c>
      <c r="T371" s="452">
        <f>SUM(H371:J371,Q371)+H371</f>
        <v>68.202582953382944</v>
      </c>
      <c r="U371" s="452">
        <f>(S371-R371)/(R371+S371)*100</f>
        <v>1.3792224735486909</v>
      </c>
      <c r="V371" s="452">
        <f>(S371-T371)/(S371+T371)*100</f>
        <v>1.0773415972506708</v>
      </c>
      <c r="W371" s="446">
        <f>100*((349.7*10^(2-F371)+(80*2*H371+71.5*I371+76.3*J371+73.5*L371+50.1*M371+73.5*N371+59.8*2*P371+53.3*2*O371)/10000)-G371)/((349.7*10^(2-F371)+(80*2*H371+71.5*I371+76.3*J371+73.5*L371+50.1*M371+73.5*N371+59.8*2*P371+53.3*2*O371)/10000)+G371)</f>
        <v>1.8737329992034353</v>
      </c>
      <c r="X371" s="453">
        <f>E371</f>
        <v>58.7</v>
      </c>
      <c r="Y371" s="454">
        <f t="shared" ref="Y371:AA371" si="1100">H371*$E371/1000</f>
        <v>0.55791276285654801</v>
      </c>
      <c r="Z371" s="454">
        <f t="shared" si="1100"/>
        <v>1.3385228189001774</v>
      </c>
      <c r="AA371" s="454">
        <f t="shared" si="1100"/>
        <v>1.5250409026798306</v>
      </c>
      <c r="AB371" s="454">
        <f t="shared" ref="AB371:AF371" si="1101">L371*$E371/1000</f>
        <v>0.97616407982261633</v>
      </c>
      <c r="AC371" s="454">
        <f t="shared" si="1101"/>
        <v>1.4579251848629839</v>
      </c>
      <c r="AD371" s="454">
        <f t="shared" si="1101"/>
        <v>0.11709974424552429</v>
      </c>
      <c r="AE371" s="454">
        <f t="shared" si="1101"/>
        <v>0.1834375</v>
      </c>
      <c r="AF371" s="454">
        <f t="shared" si="1101"/>
        <v>0.19039421157684633</v>
      </c>
      <c r="AG371" s="455">
        <f>K371*$E371/1000</f>
        <v>0.79184121208130065</v>
      </c>
      <c r="AH371" s="456"/>
      <c r="AI371" s="432">
        <f>R371+S371</f>
        <v>137.48011740134962</v>
      </c>
      <c r="AJ371" s="181"/>
      <c r="AK371" s="181"/>
      <c r="AL371" s="181"/>
      <c r="AM371" s="181"/>
    </row>
    <row r="372" spans="1:39" ht="12.75" customHeight="1">
      <c r="A372" s="418">
        <v>362</v>
      </c>
      <c r="B372" s="433">
        <v>11</v>
      </c>
      <c r="C372" s="458">
        <v>12</v>
      </c>
      <c r="D372" s="446"/>
      <c r="E372" s="447"/>
      <c r="F372" s="448"/>
      <c r="G372" s="448"/>
      <c r="H372" s="449"/>
      <c r="I372" s="449"/>
      <c r="J372" s="449"/>
      <c r="K372" s="449"/>
      <c r="L372" s="449"/>
      <c r="M372" s="449"/>
      <c r="N372" s="449"/>
      <c r="O372" s="449"/>
      <c r="P372" s="450"/>
      <c r="Q372" s="451"/>
      <c r="R372" s="447"/>
      <c r="S372" s="452"/>
      <c r="T372" s="452"/>
      <c r="U372" s="452"/>
      <c r="V372" s="452"/>
      <c r="W372" s="446"/>
      <c r="X372" s="453"/>
      <c r="Y372" s="454"/>
      <c r="Z372" s="454"/>
      <c r="AA372" s="454"/>
      <c r="AB372" s="454"/>
      <c r="AC372" s="454"/>
      <c r="AD372" s="454"/>
      <c r="AE372" s="454"/>
      <c r="AF372" s="454"/>
      <c r="AG372" s="455"/>
      <c r="AH372" s="456"/>
      <c r="AI372" s="432"/>
      <c r="AJ372" s="181"/>
      <c r="AK372" s="181"/>
      <c r="AL372" s="181"/>
      <c r="AM372" s="181"/>
    </row>
    <row r="373" spans="1:39" ht="12.75" customHeight="1">
      <c r="A373" s="418">
        <v>363</v>
      </c>
      <c r="B373" s="433">
        <v>11</v>
      </c>
      <c r="C373" s="458">
        <v>13</v>
      </c>
      <c r="D373" s="446">
        <f>測定日数!J17</f>
        <v>28</v>
      </c>
      <c r="E373" s="447">
        <f>mm!J17</f>
        <v>48.45</v>
      </c>
      <c r="F373" s="448">
        <f>pH!J17</f>
        <v>4.7421801665194145</v>
      </c>
      <c r="G373" s="448">
        <f>EC!J17</f>
        <v>2.0000660474716203</v>
      </c>
      <c r="H373" s="449">
        <f>'SO4'!J17</f>
        <v>13.325872893016856</v>
      </c>
      <c r="I373" s="449">
        <f>'NO3'!J17</f>
        <v>35.104830387163354</v>
      </c>
      <c r="J373" s="449">
        <f>Cl!J17</f>
        <v>31.406037878457532</v>
      </c>
      <c r="K373" s="449">
        <f>H!J17</f>
        <v>18.105888163048899</v>
      </c>
      <c r="L373" s="449">
        <f>'NH4'!J17</f>
        <v>38.634216259603257</v>
      </c>
      <c r="M373" s="449">
        <f>Na!J17</f>
        <v>25.126755507695062</v>
      </c>
      <c r="N373" s="449">
        <f>K!J17</f>
        <v>0.66686197968216754</v>
      </c>
      <c r="O373" s="449">
        <f>Mg!J17</f>
        <v>3.2467982879087787</v>
      </c>
      <c r="P373" s="450">
        <f>Ca!J17</f>
        <v>5.6351393188854493</v>
      </c>
      <c r="Q373" s="451">
        <f t="shared" ref="Q373:Q384" si="1102">1.24*10^(F373-5.35)</f>
        <v>0.3059157602649879</v>
      </c>
      <c r="R373" s="447">
        <f t="shared" ref="R373:R384" si="1103">SUM(H373:J373)+H373</f>
        <v>93.1626140516546</v>
      </c>
      <c r="S373" s="452">
        <f t="shared" ref="S373:S384" si="1104">SUM(K373:P373)+O373+P373</f>
        <v>100.29759712361783</v>
      </c>
      <c r="T373" s="452">
        <f t="shared" ref="T373:T384" si="1105">SUM(H373:J373,Q373)+H373</f>
        <v>93.468529811919595</v>
      </c>
      <c r="U373" s="452">
        <f t="shared" ref="U373:U384" si="1106">(S373-R373)/(R373+S373)*100</f>
        <v>3.6880881234534741</v>
      </c>
      <c r="V373" s="452">
        <f t="shared" ref="V373:V384" si="1107">(S373-T373)/(S373+T373)*100</f>
        <v>3.5243865476911496</v>
      </c>
      <c r="W373" s="446">
        <f t="shared" ref="W373:W384" si="1108">100*((349.7*10^(2-F373)+(80*2*H373+71.5*I373+76.3*J373+73.5*L373+50.1*M373+73.5*N373+59.8*2*P373+53.3*2*O373)/10000)-G373)/((349.7*10^(2-F373)+(80*2*H373+71.5*I373+76.3*J373+73.5*L373+50.1*M373+73.5*N373+59.8*2*P373+53.3*2*O373)/10000)+G373)</f>
        <v>-3.7963954141276548</v>
      </c>
      <c r="X373" s="453">
        <f t="shared" ref="X373:X384" si="1109">E373</f>
        <v>48.45</v>
      </c>
      <c r="Y373" s="454">
        <f t="shared" ref="Y373:AA373" si="1110">H373*$E373/1000</f>
        <v>0.64563854166666668</v>
      </c>
      <c r="Z373" s="454">
        <f t="shared" si="1110"/>
        <v>1.7008290322580646</v>
      </c>
      <c r="AA373" s="454">
        <f t="shared" si="1110"/>
        <v>1.5216225352112673</v>
      </c>
      <c r="AB373" s="454">
        <f t="shared" ref="AB373:AF373" si="1111">L373*$E373/1000</f>
        <v>1.8718277777777779</v>
      </c>
      <c r="AC373" s="454">
        <f t="shared" si="1111"/>
        <v>1.2173913043478257</v>
      </c>
      <c r="AD373" s="454">
        <f t="shared" si="1111"/>
        <v>3.2309462915601016E-2</v>
      </c>
      <c r="AE373" s="454">
        <f t="shared" si="1111"/>
        <v>0.15730737704918032</v>
      </c>
      <c r="AF373" s="454">
        <f t="shared" si="1111"/>
        <v>0.27302250000000006</v>
      </c>
      <c r="AG373" s="455">
        <f t="shared" ref="AG373:AG384" si="1112">K373*$E373/1000</f>
        <v>0.87723028149971927</v>
      </c>
      <c r="AH373" s="456"/>
      <c r="AI373" s="432">
        <f t="shared" ref="AI373:AI384" si="1113">R373+S373</f>
        <v>193.46021117527243</v>
      </c>
      <c r="AJ373" s="181"/>
      <c r="AK373" s="181"/>
      <c r="AL373" s="181"/>
      <c r="AM373" s="181"/>
    </row>
    <row r="374" spans="1:39" ht="12.75" customHeight="1">
      <c r="A374" s="418">
        <v>364</v>
      </c>
      <c r="B374" s="433">
        <v>11</v>
      </c>
      <c r="C374" s="458">
        <v>15</v>
      </c>
      <c r="D374" s="446">
        <f>測定日数!J19</f>
        <v>30</v>
      </c>
      <c r="E374" s="447">
        <f>mm!J19</f>
        <v>47.770700636942671</v>
      </c>
      <c r="F374" s="448">
        <f>pH!J19</f>
        <v>4.76</v>
      </c>
      <c r="G374" s="448">
        <f>EC!J19</f>
        <v>1.964</v>
      </c>
      <c r="H374" s="449">
        <f>'SO4'!J19</f>
        <v>25.401425811179962</v>
      </c>
      <c r="I374" s="449">
        <f>'NO3'!J19</f>
        <v>30.481461948974999</v>
      </c>
      <c r="J374" s="449">
        <f>Cl!J19</f>
        <v>56.694779003187307</v>
      </c>
      <c r="K374" s="449">
        <f>H!J19</f>
        <v>17.378008287493763</v>
      </c>
      <c r="L374" s="449">
        <f>'NH4'!J19</f>
        <v>33.262262964798545</v>
      </c>
      <c r="M374" s="449">
        <f>Na!J19</f>
        <v>27.403492944905494</v>
      </c>
      <c r="N374" s="449">
        <f>K!J19</f>
        <v>0</v>
      </c>
      <c r="O374" s="449">
        <f>Mg!J19</f>
        <v>6.1715696358773915</v>
      </c>
      <c r="P374" s="450">
        <f>Ca!J19</f>
        <v>10.229540918163673</v>
      </c>
      <c r="Q374" s="451">
        <f t="shared" si="1102"/>
        <v>0.31872907706333919</v>
      </c>
      <c r="R374" s="447">
        <f t="shared" si="1103"/>
        <v>137.97909257452221</v>
      </c>
      <c r="S374" s="452">
        <f t="shared" si="1104"/>
        <v>110.84598530527994</v>
      </c>
      <c r="T374" s="452">
        <f t="shared" si="1105"/>
        <v>138.29782165158556</v>
      </c>
      <c r="U374" s="452">
        <f t="shared" si="1106"/>
        <v>-10.904490616636815</v>
      </c>
      <c r="V374" s="452">
        <f t="shared" si="1107"/>
        <v>-11.018470288951789</v>
      </c>
      <c r="W374" s="446">
        <f t="shared" si="1108"/>
        <v>6.444086400616885</v>
      </c>
      <c r="X374" s="453">
        <f t="shared" si="1109"/>
        <v>47.770700636942671</v>
      </c>
      <c r="Y374" s="454">
        <f t="shared" ref="Y374:AA374" si="1114">H374*$E374/1000</f>
        <v>1.2134439081773867</v>
      </c>
      <c r="Z374" s="454">
        <f t="shared" si="1114"/>
        <v>1.4561207937408438</v>
      </c>
      <c r="AA374" s="454">
        <f t="shared" si="1114"/>
        <v>2.708349315438884</v>
      </c>
      <c r="AB374" s="454">
        <f t="shared" ref="AB374:AF374" si="1115">L374*$E374/1000</f>
        <v>1.5889616065986565</v>
      </c>
      <c r="AC374" s="454">
        <f t="shared" si="1115"/>
        <v>1.3090840578776508</v>
      </c>
      <c r="AD374" s="454">
        <f t="shared" si="1115"/>
        <v>0</v>
      </c>
      <c r="AE374" s="454">
        <f t="shared" si="1115"/>
        <v>0.29482020553554417</v>
      </c>
      <c r="AF374" s="454">
        <f t="shared" si="1115"/>
        <v>0.48867233685495248</v>
      </c>
      <c r="AG374" s="455">
        <f t="shared" si="1112"/>
        <v>0.83015963156817341</v>
      </c>
      <c r="AH374" s="456"/>
      <c r="AI374" s="432">
        <f t="shared" si="1113"/>
        <v>248.82507787980217</v>
      </c>
      <c r="AJ374" s="181"/>
      <c r="AK374" s="181"/>
      <c r="AL374" s="181"/>
      <c r="AM374" s="181"/>
    </row>
    <row r="375" spans="1:39" ht="12.75" customHeight="1">
      <c r="A375" s="418">
        <v>365</v>
      </c>
      <c r="B375" s="433">
        <v>11</v>
      </c>
      <c r="C375" s="458">
        <v>16</v>
      </c>
      <c r="D375" s="446">
        <f>測定日数!J20</f>
        <v>12</v>
      </c>
      <c r="E375" s="447">
        <f>mm!J20</f>
        <v>139.49044585987261</v>
      </c>
      <c r="F375" s="448">
        <f>pH!J20</f>
        <v>4.96</v>
      </c>
      <c r="G375" s="448">
        <f>EC!J20</f>
        <v>1.2210000000000001</v>
      </c>
      <c r="H375" s="449">
        <f>'SO4'!J20</f>
        <v>12.804817109734161</v>
      </c>
      <c r="I375" s="449">
        <f>'NO3'!J20</f>
        <v>14.031149151115477</v>
      </c>
      <c r="J375" s="449">
        <f>Cl!J20</f>
        <v>61.489859814402159</v>
      </c>
      <c r="K375" s="449">
        <f>H!J20</f>
        <v>10.964781961431854</v>
      </c>
      <c r="L375" s="449">
        <f>'NH4'!J20</f>
        <v>15.522389383572655</v>
      </c>
      <c r="M375" s="449">
        <f>Na!J20</f>
        <v>39.582823142641267</v>
      </c>
      <c r="N375" s="449">
        <f>K!J20</f>
        <v>0</v>
      </c>
      <c r="O375" s="449">
        <f>Mg!J20</f>
        <v>9.4630734416786666</v>
      </c>
      <c r="P375" s="450">
        <f>Ca!J20</f>
        <v>5.4890219560878242</v>
      </c>
      <c r="Q375" s="451">
        <f t="shared" si="1102"/>
        <v>0.50515154447710009</v>
      </c>
      <c r="R375" s="447">
        <f t="shared" si="1103"/>
        <v>101.13064318498596</v>
      </c>
      <c r="S375" s="452">
        <f t="shared" si="1104"/>
        <v>95.974185283178755</v>
      </c>
      <c r="T375" s="452">
        <f t="shared" si="1105"/>
        <v>101.63579472946306</v>
      </c>
      <c r="U375" s="452">
        <f t="shared" si="1106"/>
        <v>-2.616099230993747</v>
      </c>
      <c r="V375" s="452">
        <f t="shared" si="1107"/>
        <v>-2.8650422645263713</v>
      </c>
      <c r="W375" s="446">
        <f t="shared" si="1108"/>
        <v>14.547572950277296</v>
      </c>
      <c r="X375" s="453">
        <f t="shared" si="1109"/>
        <v>139.49044585987261</v>
      </c>
      <c r="Y375" s="454">
        <f t="shared" ref="Y375:AA375" si="1116">H375*$E375/1000</f>
        <v>1.7861496477909433</v>
      </c>
      <c r="Z375" s="454">
        <f t="shared" si="1116"/>
        <v>1.9572112510154709</v>
      </c>
      <c r="AA375" s="454">
        <f t="shared" si="1116"/>
        <v>8.5772479613720201</v>
      </c>
      <c r="AB375" s="454">
        <f t="shared" ref="AB375:AF375" si="1117">L375*$E375/1000</f>
        <v>2.165225015925103</v>
      </c>
      <c r="AC375" s="454">
        <f t="shared" si="1117"/>
        <v>5.5214256485595143</v>
      </c>
      <c r="AD375" s="454">
        <f t="shared" si="1117"/>
        <v>0</v>
      </c>
      <c r="AE375" s="454">
        <f t="shared" si="1117"/>
        <v>1.3200083335844763</v>
      </c>
      <c r="AF375" s="454">
        <f t="shared" si="1117"/>
        <v>0.76566611998932066</v>
      </c>
      <c r="AG375" s="455">
        <f t="shared" si="1112"/>
        <v>1.5294823245564177</v>
      </c>
      <c r="AH375" s="456"/>
      <c r="AI375" s="432">
        <f t="shared" si="1113"/>
        <v>197.10482846816473</v>
      </c>
      <c r="AJ375" s="181"/>
      <c r="AK375" s="181"/>
      <c r="AL375" s="181"/>
      <c r="AM375" s="181"/>
    </row>
    <row r="376" spans="1:39" ht="12.75" customHeight="1">
      <c r="A376" s="418">
        <v>366</v>
      </c>
      <c r="B376" s="433">
        <v>11</v>
      </c>
      <c r="C376" s="458">
        <v>17</v>
      </c>
      <c r="D376" s="446">
        <f>測定日数!J21</f>
        <v>28</v>
      </c>
      <c r="E376" s="447">
        <f>mm!J21</f>
        <v>77</v>
      </c>
      <c r="F376" s="448">
        <f>pH!J21</f>
        <v>5.2569999999999997</v>
      </c>
      <c r="G376" s="448">
        <f>EC!J21</f>
        <v>1.641</v>
      </c>
      <c r="H376" s="449">
        <f>'SO4'!J21</f>
        <v>13.297721199578923</v>
      </c>
      <c r="I376" s="449">
        <f>'NO3'!J21</f>
        <v>19.703451548693817</v>
      </c>
      <c r="J376" s="449">
        <f>Cl!J21</f>
        <v>63.13880617537756</v>
      </c>
      <c r="K376" s="449">
        <f>H!J21</f>
        <v>5.5335010921573717</v>
      </c>
      <c r="L376" s="449">
        <f>'NH4'!J21</f>
        <v>30.351740615165959</v>
      </c>
      <c r="M376" s="449">
        <f>Na!J21</f>
        <v>30.22744262709897</v>
      </c>
      <c r="N376" s="449">
        <f>K!J21</f>
        <v>39.715838676813377</v>
      </c>
      <c r="O376" s="449">
        <f>Mg!J21</f>
        <v>15.817039596825074</v>
      </c>
      <c r="P376" s="450">
        <f>Ca!J21</f>
        <v>11.148572753185366</v>
      </c>
      <c r="Q376" s="451">
        <f t="shared" si="1102"/>
        <v>1.0009714375085592</v>
      </c>
      <c r="R376" s="447">
        <f t="shared" si="1103"/>
        <v>109.43770012322921</v>
      </c>
      <c r="S376" s="452">
        <f t="shared" si="1104"/>
        <v>159.75974771125655</v>
      </c>
      <c r="T376" s="452">
        <f t="shared" si="1105"/>
        <v>110.43867156073776</v>
      </c>
      <c r="U376" s="452">
        <f t="shared" si="1106"/>
        <v>18.693359834142083</v>
      </c>
      <c r="V376" s="452">
        <f t="shared" si="1107"/>
        <v>18.253650884933524</v>
      </c>
      <c r="W376" s="446">
        <f t="shared" si="1108"/>
        <v>9.7925792417737867</v>
      </c>
      <c r="X376" s="453">
        <f t="shared" si="1109"/>
        <v>77</v>
      </c>
      <c r="Y376" s="454">
        <f t="shared" ref="Y376:AA376" si="1118">H376*$E376/1000</f>
        <v>1.023924532367577</v>
      </c>
      <c r="Z376" s="454">
        <f t="shared" si="1118"/>
        <v>1.5171657692494238</v>
      </c>
      <c r="AA376" s="454">
        <f t="shared" si="1118"/>
        <v>4.8616880755040723</v>
      </c>
      <c r="AB376" s="454">
        <f t="shared" ref="AB376:AF376" si="1119">L376*$E376/1000</f>
        <v>2.3370840273677786</v>
      </c>
      <c r="AC376" s="454">
        <f t="shared" si="1119"/>
        <v>2.3275130822866208</v>
      </c>
      <c r="AD376" s="454">
        <f t="shared" si="1119"/>
        <v>3.05811957811463</v>
      </c>
      <c r="AE376" s="454">
        <f t="shared" si="1119"/>
        <v>1.2179120489555308</v>
      </c>
      <c r="AF376" s="454">
        <f t="shared" si="1119"/>
        <v>0.85844010199527321</v>
      </c>
      <c r="AG376" s="455">
        <f t="shared" si="1112"/>
        <v>0.42607958409611763</v>
      </c>
      <c r="AH376" s="456"/>
      <c r="AI376" s="432">
        <f t="shared" si="1113"/>
        <v>269.19744783448573</v>
      </c>
      <c r="AJ376" s="181"/>
      <c r="AK376" s="181"/>
      <c r="AL376" s="181"/>
      <c r="AM376" s="181"/>
    </row>
    <row r="377" spans="1:39" ht="12.75" customHeight="1">
      <c r="A377" s="418">
        <v>367</v>
      </c>
      <c r="B377" s="433">
        <v>11</v>
      </c>
      <c r="C377" s="458">
        <v>18</v>
      </c>
      <c r="D377" s="446">
        <f>測定日数!J22</f>
        <v>35</v>
      </c>
      <c r="E377" s="447">
        <f>mm!J22</f>
        <v>55.573248407643312</v>
      </c>
      <c r="F377" s="448">
        <f>pH!J22</f>
        <v>5.25</v>
      </c>
      <c r="G377" s="448">
        <f>EC!J22</f>
        <v>2.48</v>
      </c>
      <c r="H377" s="449">
        <f>'SO4'!J22</f>
        <v>86.8</v>
      </c>
      <c r="I377" s="449">
        <f>'NO3'!J22</f>
        <v>30.2</v>
      </c>
      <c r="J377" s="449">
        <f>Cl!J22</f>
        <v>60.4</v>
      </c>
      <c r="K377" s="449">
        <f>H!J22</f>
        <v>5.6234132519034921</v>
      </c>
      <c r="L377" s="449">
        <f>'NH4'!J22</f>
        <v>31.1</v>
      </c>
      <c r="M377" s="449">
        <f>Na!J22</f>
        <v>47.7</v>
      </c>
      <c r="N377" s="449">
        <f>K!J22</f>
        <v>1.45</v>
      </c>
      <c r="O377" s="449">
        <f>Mg!J22</f>
        <v>24.6</v>
      </c>
      <c r="P377" s="450">
        <f>Ca!J22</f>
        <v>78.400000000000006</v>
      </c>
      <c r="Q377" s="451">
        <f t="shared" si="1102"/>
        <v>0.98496701105810991</v>
      </c>
      <c r="R377" s="447">
        <f t="shared" si="1103"/>
        <v>264.2</v>
      </c>
      <c r="S377" s="452">
        <f t="shared" si="1104"/>
        <v>291.87341325190351</v>
      </c>
      <c r="T377" s="452">
        <f t="shared" si="1105"/>
        <v>265.18496701105812</v>
      </c>
      <c r="U377" s="452">
        <f t="shared" si="1106"/>
        <v>4.9765755010781927</v>
      </c>
      <c r="V377" s="452">
        <f t="shared" si="1107"/>
        <v>4.7909603708406658</v>
      </c>
      <c r="W377" s="446">
        <f t="shared" si="1108"/>
        <v>22.745671918884536</v>
      </c>
      <c r="X377" s="453">
        <f t="shared" si="1109"/>
        <v>55.573248407643312</v>
      </c>
      <c r="Y377" s="454">
        <f t="shared" ref="Y377:AA377" si="1120">H377*$E377/1000</f>
        <v>4.8237579617834392</v>
      </c>
      <c r="Z377" s="454">
        <f t="shared" si="1120"/>
        <v>1.678312101910828</v>
      </c>
      <c r="AA377" s="454">
        <f t="shared" si="1120"/>
        <v>3.356624203821656</v>
      </c>
      <c r="AB377" s="454">
        <f t="shared" ref="AB377:AF377" si="1121">L377*$E377/1000</f>
        <v>1.7283280254777071</v>
      </c>
      <c r="AC377" s="454">
        <f t="shared" si="1121"/>
        <v>2.6508439490445861</v>
      </c>
      <c r="AD377" s="454">
        <f t="shared" si="1121"/>
        <v>8.0581210191082803E-2</v>
      </c>
      <c r="AE377" s="454">
        <f t="shared" si="1121"/>
        <v>1.3671019108280256</v>
      </c>
      <c r="AF377" s="454">
        <f t="shared" si="1121"/>
        <v>4.3569426751592362</v>
      </c>
      <c r="AG377" s="455">
        <f t="shared" si="1112"/>
        <v>0.31251134154686605</v>
      </c>
      <c r="AH377" s="456"/>
      <c r="AI377" s="432">
        <f t="shared" si="1113"/>
        <v>556.0734132519035</v>
      </c>
      <c r="AJ377" s="181"/>
      <c r="AK377" s="181"/>
      <c r="AL377" s="181"/>
      <c r="AM377" s="181"/>
    </row>
    <row r="378" spans="1:39" ht="12.75" customHeight="1">
      <c r="A378" s="418">
        <v>368</v>
      </c>
      <c r="B378" s="433">
        <v>11</v>
      </c>
      <c r="C378" s="458">
        <v>19</v>
      </c>
      <c r="D378" s="446">
        <f>測定日数!J23</f>
        <v>28</v>
      </c>
      <c r="E378" s="447">
        <f>mm!J23</f>
        <v>52.132545931758528</v>
      </c>
      <c r="F378" s="448">
        <f>pH!J23</f>
        <v>4.97</v>
      </c>
      <c r="G378" s="448">
        <f>EC!J23</f>
        <v>1.75</v>
      </c>
      <c r="H378" s="449">
        <f>'SO4'!J23</f>
        <v>14</v>
      </c>
      <c r="I378" s="449">
        <f>'NO3'!J23</f>
        <v>29.2</v>
      </c>
      <c r="J378" s="449">
        <f>Cl!J23</f>
        <v>50.4</v>
      </c>
      <c r="K378" s="449">
        <f>H!J23</f>
        <v>10.715193052376073</v>
      </c>
      <c r="L378" s="449">
        <f>'NH4'!J23</f>
        <v>44.5</v>
      </c>
      <c r="M378" s="449">
        <f>Na!J23</f>
        <v>36.9</v>
      </c>
      <c r="N378" s="449">
        <f>K!J23</f>
        <v>1.6</v>
      </c>
      <c r="O378" s="449">
        <f>Mg!J23</f>
        <v>5.4</v>
      </c>
      <c r="P378" s="450">
        <f>Ca!J23</f>
        <v>7</v>
      </c>
      <c r="Q378" s="451">
        <f t="shared" si="1102"/>
        <v>0.51691803550321602</v>
      </c>
      <c r="R378" s="447">
        <f t="shared" si="1103"/>
        <v>107.6</v>
      </c>
      <c r="S378" s="452">
        <f t="shared" si="1104"/>
        <v>118.51519305237608</v>
      </c>
      <c r="T378" s="452">
        <f t="shared" si="1105"/>
        <v>108.1169180355032</v>
      </c>
      <c r="U378" s="452">
        <f t="shared" si="1106"/>
        <v>4.8272709608892788</v>
      </c>
      <c r="V378" s="452">
        <f t="shared" si="1107"/>
        <v>4.5881737442055677</v>
      </c>
      <c r="W378" s="446">
        <f t="shared" si="1108"/>
        <v>2.9672692522345638</v>
      </c>
      <c r="X378" s="453">
        <f t="shared" si="1109"/>
        <v>52.132545931758528</v>
      </c>
      <c r="Y378" s="454">
        <f t="shared" ref="Y378:AA378" si="1122">H378*$E378/1000</f>
        <v>0.72985564304461947</v>
      </c>
      <c r="Z378" s="454">
        <f t="shared" si="1122"/>
        <v>1.5222703412073491</v>
      </c>
      <c r="AA378" s="454">
        <f t="shared" si="1122"/>
        <v>2.6274803149606294</v>
      </c>
      <c r="AB378" s="454">
        <f t="shared" ref="AB378:AF378" si="1123">L378*$E378/1000</f>
        <v>2.3198982939632549</v>
      </c>
      <c r="AC378" s="454">
        <f t="shared" si="1123"/>
        <v>1.9236909448818897</v>
      </c>
      <c r="AD378" s="454">
        <f t="shared" si="1123"/>
        <v>8.3412073490813657E-2</v>
      </c>
      <c r="AE378" s="454">
        <f t="shared" si="1123"/>
        <v>0.28151574803149604</v>
      </c>
      <c r="AF378" s="454">
        <f t="shared" si="1123"/>
        <v>0.36492782152230974</v>
      </c>
      <c r="AG378" s="455">
        <f t="shared" si="1112"/>
        <v>0.55861029397065542</v>
      </c>
      <c r="AH378" s="456"/>
      <c r="AI378" s="432">
        <f t="shared" si="1113"/>
        <v>226.11519305237607</v>
      </c>
      <c r="AJ378" s="181"/>
      <c r="AK378" s="181"/>
      <c r="AL378" s="181"/>
      <c r="AM378" s="181"/>
    </row>
    <row r="379" spans="1:39" ht="12.75" customHeight="1">
      <c r="A379" s="418">
        <v>369</v>
      </c>
      <c r="B379" s="433">
        <v>11</v>
      </c>
      <c r="C379" s="458">
        <v>20</v>
      </c>
      <c r="D379" s="446">
        <f>測定日数!J24</f>
        <v>28</v>
      </c>
      <c r="E379" s="447">
        <f>mm!J24</f>
        <v>135.35031847133757</v>
      </c>
      <c r="F379" s="448">
        <f>pH!J24</f>
        <v>4.74</v>
      </c>
      <c r="G379" s="448">
        <f>EC!J24</f>
        <v>2.41</v>
      </c>
      <c r="H379" s="449">
        <f>'SO4'!J24</f>
        <v>15.6</v>
      </c>
      <c r="I379" s="449">
        <f>'NO3'!J24</f>
        <v>17.100000000000001</v>
      </c>
      <c r="J379" s="449">
        <f>Cl!J24</f>
        <v>89.8</v>
      </c>
      <c r="K379" s="449">
        <f>H!J24</f>
        <v>18.197008586099834</v>
      </c>
      <c r="L379" s="449">
        <f>'NH4'!J24</f>
        <v>24.2</v>
      </c>
      <c r="M379" s="449">
        <f>Na!J24</f>
        <v>61.8</v>
      </c>
      <c r="N379" s="449">
        <f>K!J24</f>
        <v>1.4</v>
      </c>
      <c r="O379" s="449">
        <f>Mg!J24</f>
        <v>7.8</v>
      </c>
      <c r="P379" s="450">
        <f>Ca!J24</f>
        <v>3.4</v>
      </c>
      <c r="Q379" s="451">
        <f t="shared" si="1102"/>
        <v>0.3043839055449441</v>
      </c>
      <c r="R379" s="447">
        <f t="shared" si="1103"/>
        <v>138.1</v>
      </c>
      <c r="S379" s="452">
        <f t="shared" si="1104"/>
        <v>127.99700858609984</v>
      </c>
      <c r="T379" s="452">
        <f t="shared" si="1105"/>
        <v>138.40438390554493</v>
      </c>
      <c r="U379" s="452">
        <f t="shared" si="1106"/>
        <v>-3.7967324276143364</v>
      </c>
      <c r="V379" s="452">
        <f t="shared" si="1107"/>
        <v>-3.9066519968627809</v>
      </c>
      <c r="W379" s="446">
        <f t="shared" si="1108"/>
        <v>-2.0110485571753784</v>
      </c>
      <c r="X379" s="453">
        <f t="shared" si="1109"/>
        <v>135.35031847133757</v>
      </c>
      <c r="Y379" s="454">
        <f t="shared" ref="Y379:AA379" si="1124">H379*$E379/1000</f>
        <v>2.1114649681528661</v>
      </c>
      <c r="Z379" s="454">
        <f t="shared" si="1124"/>
        <v>2.3144904458598727</v>
      </c>
      <c r="AA379" s="454">
        <f t="shared" si="1124"/>
        <v>12.154458598726114</v>
      </c>
      <c r="AB379" s="454">
        <f t="shared" ref="AB379:AF379" si="1125">L379*$E379/1000</f>
        <v>3.2754777070063694</v>
      </c>
      <c r="AC379" s="454">
        <f t="shared" si="1125"/>
        <v>8.3646496815286611</v>
      </c>
      <c r="AD379" s="454">
        <f t="shared" si="1125"/>
        <v>0.18949044585987257</v>
      </c>
      <c r="AE379" s="454">
        <f t="shared" si="1125"/>
        <v>1.0557324840764331</v>
      </c>
      <c r="AF379" s="454">
        <f t="shared" si="1125"/>
        <v>0.46019108280254772</v>
      </c>
      <c r="AG379" s="455">
        <f t="shared" si="1112"/>
        <v>2.4629709073542769</v>
      </c>
      <c r="AH379" s="456"/>
      <c r="AI379" s="432">
        <f t="shared" si="1113"/>
        <v>266.09700858609983</v>
      </c>
      <c r="AJ379" s="181"/>
      <c r="AK379" s="181"/>
      <c r="AL379" s="181"/>
      <c r="AM379" s="181"/>
    </row>
    <row r="380" spans="1:39" ht="12.75" customHeight="1">
      <c r="A380" s="418">
        <v>370</v>
      </c>
      <c r="B380" s="433">
        <v>11</v>
      </c>
      <c r="C380" s="458">
        <v>21</v>
      </c>
      <c r="D380" s="446">
        <f>測定日数!J25</f>
        <v>28</v>
      </c>
      <c r="E380" s="447">
        <f>mm!J25</f>
        <v>131.22335271317831</v>
      </c>
      <c r="F380" s="448">
        <f>pH!J25</f>
        <v>4.9449060902361293</v>
      </c>
      <c r="G380" s="448">
        <f>EC!J25</f>
        <v>1.3309185784906656</v>
      </c>
      <c r="H380" s="449">
        <f>'SO4'!J25</f>
        <v>9.588618500583328</v>
      </c>
      <c r="I380" s="449">
        <f>'NO3'!J25</f>
        <v>18.799428461797099</v>
      </c>
      <c r="J380" s="449">
        <f>Cl!J25</f>
        <v>29.238163790791379</v>
      </c>
      <c r="K380" s="449">
        <f>H!J25</f>
        <v>11.352562715255846</v>
      </c>
      <c r="L380" s="449">
        <f>'NH4'!J25</f>
        <v>4.1756928772491528E-2</v>
      </c>
      <c r="M380" s="449">
        <f>Na!J25</f>
        <v>20.647193882949146</v>
      </c>
      <c r="N380" s="449">
        <f>K!J25</f>
        <v>0.5538910894076543</v>
      </c>
      <c r="O380" s="449">
        <f>Mg!J25</f>
        <v>2.413952695086774</v>
      </c>
      <c r="P380" s="450">
        <f>Ca!J25</f>
        <v>3.7409346404026582</v>
      </c>
      <c r="Q380" s="451">
        <f t="shared" si="1102"/>
        <v>0.4878965817320412</v>
      </c>
      <c r="R380" s="447">
        <f t="shared" si="1103"/>
        <v>67.214829253755127</v>
      </c>
      <c r="S380" s="452">
        <f t="shared" si="1104"/>
        <v>44.905179287364007</v>
      </c>
      <c r="T380" s="452">
        <f t="shared" si="1105"/>
        <v>67.702725835487172</v>
      </c>
      <c r="U380" s="452">
        <f t="shared" si="1106"/>
        <v>-19.898009513805228</v>
      </c>
      <c r="V380" s="452">
        <f t="shared" si="1107"/>
        <v>-20.245067629356804</v>
      </c>
      <c r="W380" s="446">
        <f t="shared" si="1108"/>
        <v>-10.123714573981658</v>
      </c>
      <c r="X380" s="453">
        <f t="shared" si="1109"/>
        <v>131.22335271317831</v>
      </c>
      <c r="Y380" s="454">
        <f t="shared" ref="Y380:AA380" si="1126">H380*$E380/1000</f>
        <v>1.2582506675341532</v>
      </c>
      <c r="Z380" s="454">
        <f t="shared" si="1126"/>
        <v>2.4669240318485639</v>
      </c>
      <c r="AA380" s="454">
        <f t="shared" si="1126"/>
        <v>3.8367298798046958</v>
      </c>
      <c r="AB380" s="454">
        <f t="shared" ref="AB380:AF380" si="1127">L380*$E380/1000</f>
        <v>5.4794841925317195E-3</v>
      </c>
      <c r="AC380" s="454">
        <f t="shared" si="1127"/>
        <v>2.7093940054396133</v>
      </c>
      <c r="AD380" s="454">
        <f t="shared" si="1127"/>
        <v>7.268344579002721E-2</v>
      </c>
      <c r="AE380" s="454">
        <f t="shared" si="1127"/>
        <v>0.31676696594029913</v>
      </c>
      <c r="AF380" s="454">
        <f t="shared" si="1127"/>
        <v>0.49089798579450489</v>
      </c>
      <c r="AG380" s="455">
        <f t="shared" si="1112"/>
        <v>1.4897213413824952</v>
      </c>
      <c r="AH380" s="456"/>
      <c r="AI380" s="432">
        <f t="shared" si="1113"/>
        <v>112.12000854111913</v>
      </c>
      <c r="AJ380" s="181"/>
      <c r="AK380" s="181"/>
      <c r="AL380" s="181"/>
      <c r="AM380" s="181"/>
    </row>
    <row r="381" spans="1:39" ht="12.75" customHeight="1">
      <c r="A381" s="418">
        <v>371</v>
      </c>
      <c r="B381" s="433">
        <v>11</v>
      </c>
      <c r="C381" s="458">
        <v>22</v>
      </c>
      <c r="D381" s="446">
        <f>測定日数!J26</f>
        <v>35</v>
      </c>
      <c r="E381" s="447">
        <f>mm!J26</f>
        <v>238.9</v>
      </c>
      <c r="F381" s="448">
        <f>pH!J26</f>
        <v>4.55</v>
      </c>
      <c r="G381" s="448">
        <f>EC!J26</f>
        <v>3.78</v>
      </c>
      <c r="H381" s="449">
        <f>'SO4'!J26</f>
        <v>24.91</v>
      </c>
      <c r="I381" s="449">
        <f>'NO3'!J26</f>
        <v>17.690000000000001</v>
      </c>
      <c r="J381" s="449">
        <f>Cl!J26</f>
        <v>169.92</v>
      </c>
      <c r="K381" s="449">
        <f>H!J26</f>
        <v>28.183829312644562</v>
      </c>
      <c r="L381" s="449">
        <f>'NH4'!J26</f>
        <v>25.48</v>
      </c>
      <c r="M381" s="449">
        <f>Na!J26</f>
        <v>135.61000000000001</v>
      </c>
      <c r="N381" s="449">
        <f>K!J26</f>
        <v>4.58</v>
      </c>
      <c r="O381" s="449">
        <f>Mg!J26</f>
        <v>19.105</v>
      </c>
      <c r="P381" s="450">
        <f>Ca!J26</f>
        <v>10.555</v>
      </c>
      <c r="Q381" s="451">
        <f t="shared" si="1102"/>
        <v>0.19652675586517812</v>
      </c>
      <c r="R381" s="447">
        <f t="shared" si="1103"/>
        <v>237.42999999999998</v>
      </c>
      <c r="S381" s="452">
        <f t="shared" si="1104"/>
        <v>253.17382931264459</v>
      </c>
      <c r="T381" s="452">
        <f t="shared" si="1105"/>
        <v>237.62652675586514</v>
      </c>
      <c r="U381" s="452">
        <f t="shared" si="1106"/>
        <v>3.2090718359663715</v>
      </c>
      <c r="V381" s="452">
        <f t="shared" si="1107"/>
        <v>3.1677447590541745</v>
      </c>
      <c r="W381" s="446">
        <f t="shared" si="1108"/>
        <v>3.2922319011725594</v>
      </c>
      <c r="X381" s="453">
        <f t="shared" si="1109"/>
        <v>238.9</v>
      </c>
      <c r="Y381" s="454">
        <f t="shared" ref="Y381:AA381" si="1128">H381*$E381/1000</f>
        <v>5.9509989999999995</v>
      </c>
      <c r="Z381" s="454">
        <f t="shared" si="1128"/>
        <v>4.2261410000000001</v>
      </c>
      <c r="AA381" s="454">
        <f t="shared" si="1128"/>
        <v>40.593888</v>
      </c>
      <c r="AB381" s="454">
        <f t="shared" ref="AB381:AF381" si="1129">L381*$E381/1000</f>
        <v>6.0871720000000007</v>
      </c>
      <c r="AC381" s="454">
        <f t="shared" si="1129"/>
        <v>32.397229000000003</v>
      </c>
      <c r="AD381" s="454">
        <f t="shared" si="1129"/>
        <v>1.0941620000000001</v>
      </c>
      <c r="AE381" s="454">
        <f t="shared" si="1129"/>
        <v>4.5641845000000005</v>
      </c>
      <c r="AF381" s="454">
        <f t="shared" si="1129"/>
        <v>2.5215895000000002</v>
      </c>
      <c r="AG381" s="455">
        <f t="shared" si="1112"/>
        <v>6.7331168227907856</v>
      </c>
      <c r="AH381" s="456"/>
      <c r="AI381" s="432">
        <f t="shared" si="1113"/>
        <v>490.60382931264456</v>
      </c>
      <c r="AJ381" s="181"/>
      <c r="AK381" s="181"/>
      <c r="AL381" s="181"/>
      <c r="AM381" s="181"/>
    </row>
    <row r="382" spans="1:39" ht="12.75" customHeight="1">
      <c r="A382" s="418">
        <v>372</v>
      </c>
      <c r="B382" s="433">
        <v>11</v>
      </c>
      <c r="C382" s="458">
        <v>23</v>
      </c>
      <c r="D382" s="446">
        <f>測定日数!J27</f>
        <v>35</v>
      </c>
      <c r="E382" s="447">
        <f>mm!J27</f>
        <v>336.09166136218965</v>
      </c>
      <c r="F382" s="448">
        <f>pH!J27</f>
        <v>4.55</v>
      </c>
      <c r="G382" s="448">
        <f>EC!J27</f>
        <v>4.8499999999999996</v>
      </c>
      <c r="H382" s="449">
        <f>'SO4'!J27</f>
        <v>29.3</v>
      </c>
      <c r="I382" s="449">
        <f>'NO3'!J27</f>
        <v>21.1</v>
      </c>
      <c r="J382" s="449">
        <f>Cl!J27</f>
        <v>211.3</v>
      </c>
      <c r="K382" s="449">
        <f>H!J27</f>
        <v>28.183829312644562</v>
      </c>
      <c r="L382" s="449">
        <f>'NH4'!J27</f>
        <v>20.5</v>
      </c>
      <c r="M382" s="449">
        <f>Na!J27</f>
        <v>189.6</v>
      </c>
      <c r="N382" s="449">
        <f>K!J27</f>
        <v>3.1</v>
      </c>
      <c r="O382" s="449">
        <f>Mg!J27</f>
        <v>21</v>
      </c>
      <c r="P382" s="450">
        <f>Ca!J27</f>
        <v>6</v>
      </c>
      <c r="Q382" s="451">
        <f t="shared" si="1102"/>
        <v>0.19652675586517812</v>
      </c>
      <c r="R382" s="447">
        <f t="shared" si="1103"/>
        <v>291.00000000000006</v>
      </c>
      <c r="S382" s="452">
        <f t="shared" si="1104"/>
        <v>295.38382931264459</v>
      </c>
      <c r="T382" s="452">
        <f t="shared" si="1105"/>
        <v>291.19652675586525</v>
      </c>
      <c r="U382" s="452">
        <f t="shared" si="1106"/>
        <v>0.74760405957702369</v>
      </c>
      <c r="V382" s="452">
        <f t="shared" si="1107"/>
        <v>0.71384977581661213</v>
      </c>
      <c r="W382" s="446">
        <f t="shared" si="1108"/>
        <v>-2.2511215729234713</v>
      </c>
      <c r="X382" s="453">
        <f t="shared" si="1109"/>
        <v>336.09166136218965</v>
      </c>
      <c r="Y382" s="454">
        <f t="shared" ref="Y382:AA382" si="1130">H382*$E382/1000</f>
        <v>9.8474856779121573</v>
      </c>
      <c r="Z382" s="454">
        <f t="shared" si="1130"/>
        <v>7.0915340547422021</v>
      </c>
      <c r="AA382" s="454">
        <f t="shared" si="1130"/>
        <v>71.016168045830682</v>
      </c>
      <c r="AB382" s="454">
        <f t="shared" ref="AB382:AF382" si="1131">L382*$E382/1000</f>
        <v>6.8898790579248876</v>
      </c>
      <c r="AC382" s="454">
        <f t="shared" si="1131"/>
        <v>63.722978994271159</v>
      </c>
      <c r="AD382" s="454">
        <f t="shared" si="1131"/>
        <v>1.0418841502227878</v>
      </c>
      <c r="AE382" s="454">
        <f t="shared" si="1131"/>
        <v>7.0579248886059833</v>
      </c>
      <c r="AF382" s="454">
        <f t="shared" si="1131"/>
        <v>2.016549968173138</v>
      </c>
      <c r="AG382" s="455">
        <f t="shared" si="1112"/>
        <v>9.4723500172350903</v>
      </c>
      <c r="AH382" s="456"/>
      <c r="AI382" s="432">
        <f t="shared" si="1113"/>
        <v>586.38382931264459</v>
      </c>
      <c r="AJ382" s="181"/>
      <c r="AK382" s="181"/>
      <c r="AL382" s="181"/>
      <c r="AM382" s="181"/>
    </row>
    <row r="383" spans="1:39" ht="12.75" customHeight="1">
      <c r="A383" s="418">
        <v>373</v>
      </c>
      <c r="B383" s="433">
        <v>11</v>
      </c>
      <c r="C383" s="458">
        <v>24</v>
      </c>
      <c r="D383" s="446">
        <f>測定日数!J28</f>
        <v>35</v>
      </c>
      <c r="E383" s="447">
        <f>mm!J28</f>
        <v>369.19159770846596</v>
      </c>
      <c r="F383" s="448">
        <f>pH!J28</f>
        <v>4.53</v>
      </c>
      <c r="G383" s="448">
        <f>EC!J28</f>
        <v>4.34</v>
      </c>
      <c r="H383" s="449">
        <f>'SO4'!J28</f>
        <v>27.1</v>
      </c>
      <c r="I383" s="449">
        <f>'NO3'!J28</f>
        <v>21.5</v>
      </c>
      <c r="J383" s="449">
        <f>Cl!J28</f>
        <v>174.9</v>
      </c>
      <c r="K383" s="449">
        <f>H!J28</f>
        <v>29.512092266663849</v>
      </c>
      <c r="L383" s="449">
        <f>'NH4'!J28</f>
        <v>16.600000000000001</v>
      </c>
      <c r="M383" s="449">
        <f>Na!J28</f>
        <v>158.80000000000001</v>
      </c>
      <c r="N383" s="449">
        <f>K!J28</f>
        <v>4.5999999999999996</v>
      </c>
      <c r="O383" s="449">
        <f>Mg!J28</f>
        <v>17.7</v>
      </c>
      <c r="P383" s="450">
        <f>Ca!J28</f>
        <v>5.2</v>
      </c>
      <c r="Q383" s="451">
        <f t="shared" si="1102"/>
        <v>0.18768159480609004</v>
      </c>
      <c r="R383" s="447">
        <f t="shared" si="1103"/>
        <v>250.6</v>
      </c>
      <c r="S383" s="452">
        <f t="shared" si="1104"/>
        <v>255.31209226666383</v>
      </c>
      <c r="T383" s="452">
        <f t="shared" si="1105"/>
        <v>250.78768159480609</v>
      </c>
      <c r="U383" s="452">
        <f t="shared" si="1106"/>
        <v>0.93140534466215319</v>
      </c>
      <c r="V383" s="452">
        <f t="shared" si="1107"/>
        <v>0.89397603111677404</v>
      </c>
      <c r="W383" s="446">
        <f t="shared" si="1108"/>
        <v>-2.1641393556795037</v>
      </c>
      <c r="X383" s="453">
        <f t="shared" si="1109"/>
        <v>369.19159770846596</v>
      </c>
      <c r="Y383" s="454">
        <f t="shared" ref="Y383:AA383" si="1132">H383*$E383/1000</f>
        <v>10.005092297899427</v>
      </c>
      <c r="Z383" s="454">
        <f t="shared" si="1132"/>
        <v>7.9376193507320183</v>
      </c>
      <c r="AA383" s="454">
        <f t="shared" si="1132"/>
        <v>64.571610439210701</v>
      </c>
      <c r="AB383" s="454">
        <f t="shared" ref="AB383:AF383" si="1133">L383*$E383/1000</f>
        <v>6.1285805219605356</v>
      </c>
      <c r="AC383" s="454">
        <f t="shared" si="1133"/>
        <v>58.627625716104397</v>
      </c>
      <c r="AD383" s="454">
        <f t="shared" si="1133"/>
        <v>1.6982813494589435</v>
      </c>
      <c r="AE383" s="454">
        <f t="shared" si="1133"/>
        <v>6.5346912794398477</v>
      </c>
      <c r="AF383" s="454">
        <f t="shared" si="1133"/>
        <v>1.9197963080840232</v>
      </c>
      <c r="AG383" s="455">
        <f t="shared" si="1112"/>
        <v>10.895616495649289</v>
      </c>
      <c r="AH383" s="456"/>
      <c r="AI383" s="432">
        <f t="shared" si="1113"/>
        <v>505.91209226666382</v>
      </c>
      <c r="AJ383" s="181"/>
      <c r="AK383" s="181"/>
      <c r="AL383" s="181"/>
      <c r="AM383" s="181"/>
    </row>
    <row r="384" spans="1:39" ht="12.75" customHeight="1">
      <c r="A384" s="418">
        <v>374</v>
      </c>
      <c r="B384" s="433">
        <v>11</v>
      </c>
      <c r="C384" s="458">
        <v>25</v>
      </c>
      <c r="D384" s="446">
        <f>測定日数!J29</f>
        <v>34</v>
      </c>
      <c r="E384" s="447">
        <f>mm!J29</f>
        <v>228.66242038216564</v>
      </c>
      <c r="F384" s="448">
        <f>pH!J29</f>
        <v>4.28</v>
      </c>
      <c r="G384" s="448">
        <f>EC!J29</f>
        <v>4.8899999999999997</v>
      </c>
      <c r="H384" s="449">
        <f>'SO4'!J29</f>
        <v>70.7</v>
      </c>
      <c r="I384" s="449">
        <f>'NO3'!J29</f>
        <v>35.6</v>
      </c>
      <c r="J384" s="449">
        <f>Cl!J29</f>
        <v>194</v>
      </c>
      <c r="K384" s="449">
        <f>H!J29</f>
        <v>52.480746024977257</v>
      </c>
      <c r="L384" s="449">
        <f>'NH4'!J29</f>
        <v>36.700000000000003</v>
      </c>
      <c r="M384" s="449">
        <f>Na!J29</f>
        <v>171.1</v>
      </c>
      <c r="N384" s="449">
        <f>K!J29</f>
        <v>5.0999999999999996</v>
      </c>
      <c r="O384" s="449">
        <f>Mg!J29</f>
        <v>37.5</v>
      </c>
      <c r="P384" s="450">
        <f>Ca!J29</f>
        <v>17</v>
      </c>
      <c r="Q384" s="451">
        <f t="shared" si="1102"/>
        <v>0.10554111673709483</v>
      </c>
      <c r="R384" s="447">
        <f t="shared" si="1103"/>
        <v>371</v>
      </c>
      <c r="S384" s="452">
        <f t="shared" si="1104"/>
        <v>374.38074602497727</v>
      </c>
      <c r="T384" s="452">
        <f t="shared" si="1105"/>
        <v>371.10554111673707</v>
      </c>
      <c r="U384" s="452">
        <f t="shared" si="1106"/>
        <v>0.45355961272227224</v>
      </c>
      <c r="V384" s="452">
        <f t="shared" si="1107"/>
        <v>0.43933804883222394</v>
      </c>
      <c r="W384" s="446">
        <f t="shared" si="1108"/>
        <v>13.898769534119545</v>
      </c>
      <c r="X384" s="453">
        <f t="shared" si="1109"/>
        <v>228.66242038216564</v>
      </c>
      <c r="Y384" s="454">
        <f t="shared" ref="Y384:AA384" si="1134">H384*$E384/1000</f>
        <v>16.166433121019111</v>
      </c>
      <c r="Z384" s="454">
        <f t="shared" si="1134"/>
        <v>8.1403821656050965</v>
      </c>
      <c r="AA384" s="454">
        <f t="shared" si="1134"/>
        <v>44.36050955414013</v>
      </c>
      <c r="AB384" s="454">
        <f t="shared" ref="AB384:AF384" si="1135">L384*$E384/1000</f>
        <v>8.3919108280254786</v>
      </c>
      <c r="AC384" s="454">
        <f t="shared" si="1135"/>
        <v>39.124140127388543</v>
      </c>
      <c r="AD384" s="454">
        <f t="shared" si="1135"/>
        <v>1.1661783439490445</v>
      </c>
      <c r="AE384" s="454">
        <f t="shared" si="1135"/>
        <v>8.5748407643312117</v>
      </c>
      <c r="AF384" s="454">
        <f t="shared" si="1135"/>
        <v>3.8872611464968156</v>
      </c>
      <c r="AG384" s="455">
        <f t="shared" si="1112"/>
        <v>12.000374409533018</v>
      </c>
      <c r="AH384" s="456"/>
      <c r="AI384" s="432">
        <f t="shared" si="1113"/>
        <v>745.38074602497727</v>
      </c>
      <c r="AJ384" s="181"/>
      <c r="AK384" s="181"/>
      <c r="AL384" s="181"/>
      <c r="AM384" s="181"/>
    </row>
    <row r="385" spans="1:39" ht="12.75" customHeight="1">
      <c r="A385" s="418">
        <v>375</v>
      </c>
      <c r="B385" s="433">
        <v>11</v>
      </c>
      <c r="C385" s="458">
        <v>26</v>
      </c>
      <c r="D385" s="446"/>
      <c r="E385" s="463"/>
      <c r="F385" s="448"/>
      <c r="G385" s="448"/>
      <c r="H385" s="449"/>
      <c r="I385" s="449"/>
      <c r="J385" s="449"/>
      <c r="K385" s="449"/>
      <c r="L385" s="449"/>
      <c r="M385" s="449"/>
      <c r="N385" s="449"/>
      <c r="O385" s="449"/>
      <c r="P385" s="450"/>
      <c r="Q385" s="451"/>
      <c r="R385" s="447"/>
      <c r="S385" s="452"/>
      <c r="T385" s="452"/>
      <c r="U385" s="452"/>
      <c r="V385" s="452"/>
      <c r="W385" s="446"/>
      <c r="X385" s="453"/>
      <c r="Y385" s="454"/>
      <c r="Z385" s="454"/>
      <c r="AA385" s="454"/>
      <c r="AB385" s="454"/>
      <c r="AC385" s="454"/>
      <c r="AD385" s="454"/>
      <c r="AE385" s="454"/>
      <c r="AF385" s="454"/>
      <c r="AG385" s="455"/>
      <c r="AH385" s="456"/>
      <c r="AI385" s="432"/>
      <c r="AJ385" s="181"/>
      <c r="AK385" s="181"/>
      <c r="AL385" s="181"/>
      <c r="AM385" s="181"/>
    </row>
    <row r="386" spans="1:39" ht="12.75" customHeight="1">
      <c r="A386" s="418">
        <v>376</v>
      </c>
      <c r="B386" s="433">
        <v>11</v>
      </c>
      <c r="C386" s="458">
        <v>27</v>
      </c>
      <c r="D386" s="446">
        <f>測定日数!J31</f>
        <v>35</v>
      </c>
      <c r="E386" s="447">
        <f>mm!J31</f>
        <v>98.089171974522301</v>
      </c>
      <c r="F386" s="448">
        <f>pH!J31</f>
        <v>4.79</v>
      </c>
      <c r="G386" s="448">
        <f>EC!J31</f>
        <v>2.04</v>
      </c>
      <c r="H386" s="449">
        <f>'SO4'!J31</f>
        <v>13.8</v>
      </c>
      <c r="I386" s="449">
        <f>'NO3'!J31</f>
        <v>19.600000000000001</v>
      </c>
      <c r="J386" s="449">
        <f>Cl!J31</f>
        <v>85.9</v>
      </c>
      <c r="K386" s="449">
        <f>H!J31</f>
        <v>16.218100973589298</v>
      </c>
      <c r="L386" s="449">
        <f>'NH4'!J31</f>
        <v>16.2</v>
      </c>
      <c r="M386" s="449">
        <f>Na!J31</f>
        <v>69.400000000000006</v>
      </c>
      <c r="N386" s="449">
        <f>K!J31</f>
        <v>2.6</v>
      </c>
      <c r="O386" s="449">
        <f>Mg!J31</f>
        <v>8.5</v>
      </c>
      <c r="P386" s="450">
        <f>Ca!J31</f>
        <v>6.2</v>
      </c>
      <c r="Q386" s="451">
        <f t="shared" ref="Q386:Q406" si="1136">1.24*10^(F386-5.35)</f>
        <v>0.34152435921393287</v>
      </c>
      <c r="R386" s="447">
        <f t="shared" ref="R386:R406" si="1137">SUM(H386:J386)+H386</f>
        <v>133.10000000000002</v>
      </c>
      <c r="S386" s="452">
        <f t="shared" ref="S386:S406" si="1138">SUM(K386:P386)+O386+P386</f>
        <v>133.81810097358931</v>
      </c>
      <c r="T386" s="452">
        <f t="shared" ref="T386:T406" si="1139">SUM(H386:J386,Q386)+H386</f>
        <v>133.44152435921396</v>
      </c>
      <c r="U386" s="452">
        <f t="shared" ref="U386:U406" si="1140">(S386-R386)/(R386+S386)*100</f>
        <v>0.26903419849384469</v>
      </c>
      <c r="V386" s="452">
        <f t="shared" ref="V386:V406" si="1141">(S386-T386)/(S386+T386)*100</f>
        <v>0.14090291936405394</v>
      </c>
      <c r="W386" s="446">
        <f t="shared" ref="W386:W406" si="1142">100*((349.7*10^(2-F386)+(80*2*H386+71.5*I386+76.3*J386+73.5*L386+50.1*M386+73.5*N386+59.8*2*P386+53.3*2*O386)/10000)-G386)/((349.7*10^(2-F386)+(80*2*H386+71.5*I386+76.3*J386+73.5*L386+50.1*M386+73.5*N386+59.8*2*P386+53.3*2*O386)/10000)+G386)</f>
        <v>4.5422001023154799</v>
      </c>
      <c r="X386" s="453">
        <f t="shared" ref="X386:X406" si="1143">E386</f>
        <v>98.089171974522301</v>
      </c>
      <c r="Y386" s="454">
        <f t="shared" ref="Y386:AA386" si="1144">H386*$E386/1000</f>
        <v>1.353630573248408</v>
      </c>
      <c r="Z386" s="454">
        <f t="shared" si="1144"/>
        <v>1.9225477707006373</v>
      </c>
      <c r="AA386" s="454">
        <f t="shared" si="1144"/>
        <v>8.4258598726114666</v>
      </c>
      <c r="AB386" s="454">
        <f t="shared" ref="AB386:AF386" si="1145">L386*$E386/1000</f>
        <v>1.5890445859872611</v>
      </c>
      <c r="AC386" s="454">
        <f t="shared" si="1145"/>
        <v>6.8073885350318477</v>
      </c>
      <c r="AD386" s="454">
        <f t="shared" si="1145"/>
        <v>0.25503184713375798</v>
      </c>
      <c r="AE386" s="454">
        <f t="shared" si="1145"/>
        <v>0.83375796178343953</v>
      </c>
      <c r="AF386" s="454">
        <f t="shared" si="1145"/>
        <v>0.60815286624203824</v>
      </c>
      <c r="AG386" s="455">
        <f t="shared" ref="AG386:AG406" si="1146">K386*$E386/1000</f>
        <v>1.5908200954985683</v>
      </c>
      <c r="AH386" s="456"/>
      <c r="AI386" s="432">
        <f t="shared" ref="AI386:AI406" si="1147">R386+S386</f>
        <v>266.91810097358933</v>
      </c>
      <c r="AJ386" s="181"/>
      <c r="AK386" s="181"/>
      <c r="AL386" s="181"/>
      <c r="AM386" s="181"/>
    </row>
    <row r="387" spans="1:39" ht="12.75" customHeight="1">
      <c r="A387" s="418">
        <v>377</v>
      </c>
      <c r="B387" s="433">
        <v>11</v>
      </c>
      <c r="C387" s="458">
        <v>28</v>
      </c>
      <c r="D387" s="446">
        <f>測定日数!J32</f>
        <v>35</v>
      </c>
      <c r="E387" s="447">
        <f>mm!J32</f>
        <v>52.006369426751597</v>
      </c>
      <c r="F387" s="448">
        <f>pH!J32</f>
        <v>6.04</v>
      </c>
      <c r="G387" s="448">
        <f>EC!J32</f>
        <v>3.15</v>
      </c>
      <c r="H387" s="449">
        <f>'SO4'!J32</f>
        <v>35.394545075994166</v>
      </c>
      <c r="I387" s="449">
        <f>'NO3'!J32</f>
        <v>45.154007418158358</v>
      </c>
      <c r="J387" s="449">
        <f>Cl!J32</f>
        <v>59.238363892806767</v>
      </c>
      <c r="K387" s="449">
        <f>H!J32</f>
        <v>0.91201083935590965</v>
      </c>
      <c r="L387" s="449">
        <f>'NH4'!J32</f>
        <v>110.86474501108648</v>
      </c>
      <c r="M387" s="449">
        <f>Na!J32</f>
        <v>43.535045711797999</v>
      </c>
      <c r="N387" s="449">
        <f>K!J32</f>
        <v>5.1150895140664963</v>
      </c>
      <c r="O387" s="449">
        <f>Mg!J32</f>
        <v>12.345679012345679</v>
      </c>
      <c r="P387" s="450">
        <f>Ca!J32</f>
        <v>29.940119760479043</v>
      </c>
      <c r="Q387" s="451">
        <f t="shared" si="1136"/>
        <v>6.0732573601687392</v>
      </c>
      <c r="R387" s="447">
        <f t="shared" si="1137"/>
        <v>175.18146146295345</v>
      </c>
      <c r="S387" s="452">
        <f t="shared" si="1138"/>
        <v>244.99848862195628</v>
      </c>
      <c r="T387" s="452">
        <f t="shared" si="1139"/>
        <v>181.2547188231222</v>
      </c>
      <c r="U387" s="452">
        <f t="shared" si="1140"/>
        <v>16.615982543882506</v>
      </c>
      <c r="V387" s="452">
        <f t="shared" si="1141"/>
        <v>14.954437570313717</v>
      </c>
      <c r="W387" s="446">
        <f t="shared" si="1142"/>
        <v>-3.5622667437592082</v>
      </c>
      <c r="X387" s="453">
        <f t="shared" si="1143"/>
        <v>52.006369426751597</v>
      </c>
      <c r="Y387" s="454">
        <f t="shared" ref="Y387:AA387" si="1148">H387*$E387/1000</f>
        <v>1.8407417869139642</v>
      </c>
      <c r="Z387" s="454">
        <f t="shared" si="1148"/>
        <v>2.3482959908870256</v>
      </c>
      <c r="AA387" s="454">
        <f t="shared" si="1148"/>
        <v>3.0807722368456516</v>
      </c>
      <c r="AB387" s="454">
        <f t="shared" ref="AB387:AF387" si="1149">L387*$E387/1000</f>
        <v>5.7656728854491792</v>
      </c>
      <c r="AC387" s="454">
        <f t="shared" si="1149"/>
        <v>2.2640996702982847</v>
      </c>
      <c r="AD387" s="454">
        <f t="shared" si="1149"/>
        <v>0.26601723491944551</v>
      </c>
      <c r="AE387" s="454">
        <f t="shared" si="1149"/>
        <v>0.64205394354014311</v>
      </c>
      <c r="AF387" s="454">
        <f t="shared" si="1149"/>
        <v>1.5570769289446587</v>
      </c>
      <c r="AG387" s="455">
        <f t="shared" si="1146"/>
        <v>4.7430372632745237E-2</v>
      </c>
      <c r="AH387" s="456"/>
      <c r="AI387" s="432">
        <f t="shared" si="1147"/>
        <v>420.17995008490971</v>
      </c>
      <c r="AJ387" s="181"/>
      <c r="AK387" s="181"/>
      <c r="AL387" s="181"/>
      <c r="AM387" s="181"/>
    </row>
    <row r="388" spans="1:39" ht="12.75" customHeight="1">
      <c r="A388" s="418">
        <v>378</v>
      </c>
      <c r="B388" s="433">
        <v>11</v>
      </c>
      <c r="C388" s="458">
        <v>29</v>
      </c>
      <c r="D388" s="446">
        <f>測定日数!J33</f>
        <v>21</v>
      </c>
      <c r="E388" s="447">
        <f>mm!J33</f>
        <v>54.973738659875863</v>
      </c>
      <c r="F388" s="448">
        <f>pH!J33</f>
        <v>5.0894479534099046</v>
      </c>
      <c r="G388" s="448">
        <f>EC!J33</f>
        <v>1.01105385060799</v>
      </c>
      <c r="H388" s="449">
        <f>'SO4'!J33</f>
        <v>11.639005297427381</v>
      </c>
      <c r="I388" s="449">
        <f>'NO3'!J33</f>
        <v>13.28390260009056</v>
      </c>
      <c r="J388" s="449">
        <f>Cl!J33</f>
        <v>10.285656416836062</v>
      </c>
      <c r="K388" s="449">
        <f>H!J33</f>
        <v>8.1386438982872402</v>
      </c>
      <c r="L388" s="449">
        <f>'NH4'!J33</f>
        <v>17.531651339043265</v>
      </c>
      <c r="M388" s="449">
        <f>Na!J33</f>
        <v>9.4226779019183393</v>
      </c>
      <c r="N388" s="449">
        <f>K!J33</f>
        <v>0.51559628408146829</v>
      </c>
      <c r="O388" s="449">
        <f>Mg!J33</f>
        <v>0.78263169558286338</v>
      </c>
      <c r="P388" s="450">
        <f>Ca!J33</f>
        <v>2.5196422441740722</v>
      </c>
      <c r="Q388" s="451">
        <f t="shared" si="1136"/>
        <v>0.68056504399186135</v>
      </c>
      <c r="R388" s="447">
        <f t="shared" si="1137"/>
        <v>46.847569611781388</v>
      </c>
      <c r="S388" s="452">
        <f t="shared" si="1138"/>
        <v>42.213117302844189</v>
      </c>
      <c r="T388" s="452">
        <f t="shared" si="1139"/>
        <v>47.52813465577325</v>
      </c>
      <c r="U388" s="452">
        <f t="shared" si="1140"/>
        <v>-5.2037015090393695</v>
      </c>
      <c r="V388" s="452">
        <f t="shared" si="1141"/>
        <v>-5.9226021889910623</v>
      </c>
      <c r="W388" s="446">
        <f t="shared" si="1142"/>
        <v>-7.9218110424536068</v>
      </c>
      <c r="X388" s="453">
        <f t="shared" si="1143"/>
        <v>54.973738659875863</v>
      </c>
      <c r="Y388" s="454">
        <f t="shared" ref="Y388:AA388" si="1150">H388*$E388/1000</f>
        <v>0.63983963548168354</v>
      </c>
      <c r="Z388" s="454">
        <f t="shared" si="1150"/>
        <v>0.73026578992062385</v>
      </c>
      <c r="AA388" s="454">
        <f t="shared" si="1150"/>
        <v>0.56544098780442087</v>
      </c>
      <c r="AB388" s="454">
        <f t="shared" ref="AB388:AF388" si="1151">L388*$E388/1000</f>
        <v>0.96378041898862721</v>
      </c>
      <c r="AC388" s="454">
        <f t="shared" si="1151"/>
        <v>0.51799983245624615</v>
      </c>
      <c r="AD388" s="454">
        <f t="shared" si="1151"/>
        <v>2.8344255375097754E-2</v>
      </c>
      <c r="AE388" s="454">
        <f t="shared" si="1151"/>
        <v>4.3024190299907859E-2</v>
      </c>
      <c r="AF388" s="454">
        <f t="shared" si="1151"/>
        <v>0.1385141542476086</v>
      </c>
      <c r="AG388" s="455">
        <f t="shared" si="1146"/>
        <v>0.44741168271023607</v>
      </c>
      <c r="AH388" s="456"/>
      <c r="AI388" s="432">
        <f t="shared" si="1147"/>
        <v>89.060686914625578</v>
      </c>
      <c r="AJ388" s="181"/>
      <c r="AK388" s="181"/>
      <c r="AL388" s="181"/>
      <c r="AM388" s="181"/>
    </row>
    <row r="389" spans="1:39" ht="12.75" customHeight="1">
      <c r="A389" s="418">
        <v>379</v>
      </c>
      <c r="B389" s="433">
        <v>11</v>
      </c>
      <c r="C389" s="458">
        <v>30</v>
      </c>
      <c r="D389" s="446">
        <f>測定日数!J34</f>
        <v>35</v>
      </c>
      <c r="E389" s="447">
        <f>mm!J34</f>
        <v>56.687898089171973</v>
      </c>
      <c r="F389" s="448">
        <f>pH!J34</f>
        <v>4.8099999999999996</v>
      </c>
      <c r="G389" s="448">
        <f>EC!J34</f>
        <v>2.1800000000000002</v>
      </c>
      <c r="H389" s="449">
        <f>'SO4'!J34</f>
        <v>17.07</v>
      </c>
      <c r="I389" s="449">
        <f>'NO3'!J34</f>
        <v>25.16</v>
      </c>
      <c r="J389" s="449">
        <f>Cl!J34</f>
        <v>59.44</v>
      </c>
      <c r="K389" s="449">
        <f>H!J34</f>
        <v>15.488166189124829</v>
      </c>
      <c r="L389" s="449">
        <f>'NH4'!J34</f>
        <v>24.44</v>
      </c>
      <c r="M389" s="449">
        <f>Na!J34</f>
        <v>53.48</v>
      </c>
      <c r="N389" s="449">
        <f>K!J34</f>
        <v>2.81</v>
      </c>
      <c r="O389" s="449">
        <f>Mg!J34</f>
        <v>5.93</v>
      </c>
      <c r="P389" s="450">
        <f>Ca!J34</f>
        <v>5.74</v>
      </c>
      <c r="Q389" s="451">
        <f t="shared" si="1136"/>
        <v>0.35761990638769908</v>
      </c>
      <c r="R389" s="447">
        <f t="shared" si="1137"/>
        <v>118.74000000000001</v>
      </c>
      <c r="S389" s="452">
        <f t="shared" si="1138"/>
        <v>119.5581661891248</v>
      </c>
      <c r="T389" s="452">
        <f t="shared" si="1139"/>
        <v>119.09761990638771</v>
      </c>
      <c r="U389" s="452">
        <f t="shared" si="1140"/>
        <v>0.34333717384776674</v>
      </c>
      <c r="V389" s="452">
        <f t="shared" si="1141"/>
        <v>0.19297511712235763</v>
      </c>
      <c r="W389" s="446">
        <f t="shared" si="1142"/>
        <v>-3.1159738313936938</v>
      </c>
      <c r="X389" s="453">
        <f t="shared" si="1143"/>
        <v>56.687898089171973</v>
      </c>
      <c r="Y389" s="454">
        <f t="shared" ref="Y389:AA389" si="1152">H389*$E389/1000</f>
        <v>0.96766242038216554</v>
      </c>
      <c r="Z389" s="454">
        <f t="shared" si="1152"/>
        <v>1.4262675159235669</v>
      </c>
      <c r="AA389" s="454">
        <f t="shared" si="1152"/>
        <v>3.369528662420382</v>
      </c>
      <c r="AB389" s="454">
        <f t="shared" ref="AB389:AF389" si="1153">L389*$E389/1000</f>
        <v>1.3854522292993632</v>
      </c>
      <c r="AC389" s="454">
        <f t="shared" si="1153"/>
        <v>3.0316687898089172</v>
      </c>
      <c r="AD389" s="454">
        <f t="shared" si="1153"/>
        <v>0.15929299363057325</v>
      </c>
      <c r="AE389" s="454">
        <f t="shared" si="1153"/>
        <v>0.3361592356687898</v>
      </c>
      <c r="AF389" s="454">
        <f t="shared" si="1153"/>
        <v>0.32538853503184711</v>
      </c>
      <c r="AG389" s="455">
        <f t="shared" si="1146"/>
        <v>0.87799158651726739</v>
      </c>
      <c r="AH389" s="456"/>
      <c r="AI389" s="432">
        <f t="shared" si="1147"/>
        <v>238.2981661891248</v>
      </c>
      <c r="AJ389" s="181"/>
      <c r="AK389" s="181"/>
      <c r="AL389" s="181"/>
      <c r="AM389" s="181"/>
    </row>
    <row r="390" spans="1:39" ht="12.75" customHeight="1">
      <c r="A390" s="418">
        <v>380</v>
      </c>
      <c r="B390" s="433">
        <v>11</v>
      </c>
      <c r="C390" s="458">
        <v>31</v>
      </c>
      <c r="D390" s="446">
        <f>測定日数!J35</f>
        <v>35</v>
      </c>
      <c r="E390" s="447">
        <f>mm!J35</f>
        <v>118.5</v>
      </c>
      <c r="F390" s="448">
        <f>pH!J35</f>
        <v>4.9000000000000004</v>
      </c>
      <c r="G390" s="448">
        <f>EC!J35</f>
        <v>1.71</v>
      </c>
      <c r="H390" s="449">
        <f>'SO4'!J35</f>
        <v>11.56</v>
      </c>
      <c r="I390" s="449">
        <f>'NO3'!J35</f>
        <v>18.600000000000001</v>
      </c>
      <c r="J390" s="449">
        <f>Cl!J35</f>
        <v>54.92</v>
      </c>
      <c r="K390" s="449">
        <f>H!J35</f>
        <v>12.589254117941662</v>
      </c>
      <c r="L390" s="449">
        <f>'NH4'!J35</f>
        <v>15.15</v>
      </c>
      <c r="M390" s="449">
        <f>Na!J35</f>
        <v>48.63</v>
      </c>
      <c r="N390" s="449">
        <f>K!J35</f>
        <v>3.79</v>
      </c>
      <c r="O390" s="449">
        <f>Mg!J35</f>
        <v>3.68</v>
      </c>
      <c r="P390" s="450">
        <f>Ca!J35</f>
        <v>5.99</v>
      </c>
      <c r="Q390" s="451">
        <f t="shared" si="1136"/>
        <v>0.43996860264963428</v>
      </c>
      <c r="R390" s="447">
        <f t="shared" si="1137"/>
        <v>96.640000000000015</v>
      </c>
      <c r="S390" s="452">
        <f t="shared" si="1138"/>
        <v>99.499254117941675</v>
      </c>
      <c r="T390" s="452">
        <f t="shared" si="1139"/>
        <v>97.079968602649643</v>
      </c>
      <c r="U390" s="452">
        <f t="shared" si="1140"/>
        <v>1.4577674065296202</v>
      </c>
      <c r="V390" s="452">
        <f t="shared" si="1141"/>
        <v>1.2306923803085199</v>
      </c>
      <c r="W390" s="446">
        <f t="shared" si="1142"/>
        <v>-1.1549913438525212</v>
      </c>
      <c r="X390" s="453">
        <f t="shared" si="1143"/>
        <v>118.5</v>
      </c>
      <c r="Y390" s="454">
        <f t="shared" ref="Y390:AA390" si="1154">H390*$E390/1000</f>
        <v>1.3698600000000001</v>
      </c>
      <c r="Z390" s="454">
        <f t="shared" si="1154"/>
        <v>2.2041000000000004</v>
      </c>
      <c r="AA390" s="454">
        <f t="shared" si="1154"/>
        <v>6.5080200000000001</v>
      </c>
      <c r="AB390" s="454">
        <f t="shared" ref="AB390:AF390" si="1155">L390*$E390/1000</f>
        <v>1.7952750000000002</v>
      </c>
      <c r="AC390" s="454">
        <f t="shared" si="1155"/>
        <v>5.7626550000000005</v>
      </c>
      <c r="AD390" s="454">
        <f t="shared" si="1155"/>
        <v>0.44911499999999999</v>
      </c>
      <c r="AE390" s="454">
        <f t="shared" si="1155"/>
        <v>0.43608000000000002</v>
      </c>
      <c r="AF390" s="454">
        <f t="shared" si="1155"/>
        <v>0.70981500000000008</v>
      </c>
      <c r="AG390" s="455">
        <f t="shared" si="1146"/>
        <v>1.4918266129760871</v>
      </c>
      <c r="AH390" s="456"/>
      <c r="AI390" s="432">
        <f t="shared" si="1147"/>
        <v>196.13925411794168</v>
      </c>
      <c r="AJ390" s="181"/>
      <c r="AK390" s="181"/>
      <c r="AL390" s="181"/>
      <c r="AM390" s="181"/>
    </row>
    <row r="391" spans="1:39" ht="12.75" customHeight="1">
      <c r="A391" s="418">
        <v>381</v>
      </c>
      <c r="B391" s="433">
        <v>11</v>
      </c>
      <c r="C391" s="458">
        <v>32</v>
      </c>
      <c r="D391" s="446">
        <f>測定日数!J36</f>
        <v>35</v>
      </c>
      <c r="E391" s="447">
        <f>mm!J36</f>
        <v>66.178343949044589</v>
      </c>
      <c r="F391" s="448">
        <f>pH!J36</f>
        <v>4.8168508533811796</v>
      </c>
      <c r="G391" s="448">
        <f>EC!J36</f>
        <v>1.1995187680461983</v>
      </c>
      <c r="H391" s="449">
        <f>'SO4'!J36</f>
        <v>7.9673640353662361</v>
      </c>
      <c r="I391" s="449">
        <f>'NO3'!J36</f>
        <v>16.901366037496274</v>
      </c>
      <c r="J391" s="449">
        <f>Cl!J36</f>
        <v>14.486638724364623</v>
      </c>
      <c r="K391" s="449">
        <f>H!J36</f>
        <v>15.245762381157203</v>
      </c>
      <c r="L391" s="449">
        <f>'NH4'!J36</f>
        <v>11.950900308448366</v>
      </c>
      <c r="M391" s="449">
        <f>Na!J36</f>
        <v>8.5370004366463057</v>
      </c>
      <c r="N391" s="449">
        <f>K!J36</f>
        <v>0.44662440804728326</v>
      </c>
      <c r="O391" s="449">
        <f>Mg!J36</f>
        <v>1.195676925030744</v>
      </c>
      <c r="P391" s="450">
        <f>Ca!J36</f>
        <v>2.3077041297578091</v>
      </c>
      <c r="Q391" s="451">
        <f t="shared" si="1136"/>
        <v>0.36330597343676618</v>
      </c>
      <c r="R391" s="447">
        <f t="shared" si="1137"/>
        <v>47.322732832593374</v>
      </c>
      <c r="S391" s="452">
        <f t="shared" si="1138"/>
        <v>43.187049643876264</v>
      </c>
      <c r="T391" s="452">
        <f t="shared" si="1139"/>
        <v>47.68603880603014</v>
      </c>
      <c r="U391" s="452">
        <f t="shared" si="1140"/>
        <v>-4.5693217634152283</v>
      </c>
      <c r="V391" s="452">
        <f t="shared" si="1141"/>
        <v>-4.9508487483991859</v>
      </c>
      <c r="W391" s="446">
        <f t="shared" si="1142"/>
        <v>-5.8823862604715185</v>
      </c>
      <c r="X391" s="453">
        <f t="shared" si="1143"/>
        <v>66.178343949044589</v>
      </c>
      <c r="Y391" s="454">
        <f t="shared" ref="Y391:AA391" si="1156">H391*$E391/1000</f>
        <v>0.52726695749971464</v>
      </c>
      <c r="Z391" s="454">
        <f t="shared" si="1156"/>
        <v>1.1185044148381291</v>
      </c>
      <c r="AA391" s="454">
        <f t="shared" si="1156"/>
        <v>0.95870176016655062</v>
      </c>
      <c r="AB391" s="454">
        <f t="shared" ref="AB391:AF391" si="1157">L391*$E391/1000</f>
        <v>0.79089079111323901</v>
      </c>
      <c r="AC391" s="454">
        <f t="shared" si="1157"/>
        <v>0.56496455118952305</v>
      </c>
      <c r="AD391" s="454">
        <f t="shared" si="1157"/>
        <v>2.9556863691791547E-2</v>
      </c>
      <c r="AE391" s="454">
        <f t="shared" si="1157"/>
        <v>7.912791879662058E-2</v>
      </c>
      <c r="AF391" s="454">
        <f t="shared" si="1157"/>
        <v>0.15272003763174291</v>
      </c>
      <c r="AG391" s="455">
        <f t="shared" si="1146"/>
        <v>1.0089393066256265</v>
      </c>
      <c r="AH391" s="456"/>
      <c r="AI391" s="432">
        <f t="shared" si="1147"/>
        <v>90.509782476469638</v>
      </c>
      <c r="AJ391" s="181"/>
      <c r="AK391" s="181"/>
      <c r="AL391" s="181"/>
      <c r="AM391" s="181"/>
    </row>
    <row r="392" spans="1:39" ht="12.75" customHeight="1">
      <c r="A392" s="418">
        <v>382</v>
      </c>
      <c r="B392" s="433">
        <v>11</v>
      </c>
      <c r="C392" s="458">
        <v>33</v>
      </c>
      <c r="D392" s="446">
        <f>測定日数!J37</f>
        <v>35</v>
      </c>
      <c r="E392" s="447">
        <f>mm!J37</f>
        <v>50.955414012738849</v>
      </c>
      <c r="F392" s="448">
        <f>pH!J37</f>
        <v>4.7</v>
      </c>
      <c r="G392" s="448">
        <f>EC!J37</f>
        <v>1.91</v>
      </c>
      <c r="H392" s="449">
        <f>'SO4'!J37</f>
        <v>19.600000000000001</v>
      </c>
      <c r="I392" s="449">
        <f>'NO3'!J37</f>
        <v>31.58</v>
      </c>
      <c r="J392" s="449">
        <f>Cl!J37</f>
        <v>29.56</v>
      </c>
      <c r="K392" s="449">
        <f>H!J37</f>
        <v>19.952623149688797</v>
      </c>
      <c r="L392" s="449">
        <f>'NH4'!J37</f>
        <v>50.39</v>
      </c>
      <c r="M392" s="449">
        <f>Na!J37</f>
        <v>17.66</v>
      </c>
      <c r="N392" s="449">
        <f>K!J37</f>
        <v>0.66</v>
      </c>
      <c r="O392" s="449">
        <f>Mg!J37</f>
        <v>1.48</v>
      </c>
      <c r="P392" s="450">
        <f>Ca!J37</f>
        <v>4.34</v>
      </c>
      <c r="Q392" s="451">
        <f t="shared" si="1136"/>
        <v>0.27760142118247438</v>
      </c>
      <c r="R392" s="447">
        <f t="shared" si="1137"/>
        <v>100.34</v>
      </c>
      <c r="S392" s="452">
        <f t="shared" si="1138"/>
        <v>100.3026231496888</v>
      </c>
      <c r="T392" s="452">
        <f t="shared" si="1139"/>
        <v>100.61760142118246</v>
      </c>
      <c r="U392" s="452">
        <f t="shared" si="1140"/>
        <v>-1.8628569405873326E-2</v>
      </c>
      <c r="V392" s="452">
        <f t="shared" si="1141"/>
        <v>-0.1567678277119158</v>
      </c>
      <c r="W392" s="446">
        <f t="shared" si="1142"/>
        <v>2.1531514476201381</v>
      </c>
      <c r="X392" s="453">
        <f t="shared" si="1143"/>
        <v>50.955414012738849</v>
      </c>
      <c r="Y392" s="454">
        <f t="shared" ref="Y392:AA392" si="1158">H392*$E392/1000</f>
        <v>0.99872611464968153</v>
      </c>
      <c r="Z392" s="454">
        <f t="shared" si="1158"/>
        <v>1.609171974522293</v>
      </c>
      <c r="AA392" s="454">
        <f t="shared" si="1158"/>
        <v>1.5062420382165604</v>
      </c>
      <c r="AB392" s="454">
        <f t="shared" ref="AB392:AF392" si="1159">L392*$E392/1000</f>
        <v>2.5676433121019109</v>
      </c>
      <c r="AC392" s="454">
        <f t="shared" si="1159"/>
        <v>0.899872611464968</v>
      </c>
      <c r="AD392" s="454">
        <f t="shared" si="1159"/>
        <v>3.3630573248407646E-2</v>
      </c>
      <c r="AE392" s="454">
        <f t="shared" si="1159"/>
        <v>7.5414012738853495E-2</v>
      </c>
      <c r="AF392" s="454">
        <f t="shared" si="1159"/>
        <v>0.22114649681528661</v>
      </c>
      <c r="AG392" s="455">
        <f t="shared" si="1146"/>
        <v>1.0166941732325501</v>
      </c>
      <c r="AH392" s="456"/>
      <c r="AI392" s="432">
        <f t="shared" si="1147"/>
        <v>200.6426231496888</v>
      </c>
      <c r="AJ392" s="181"/>
      <c r="AK392" s="181"/>
      <c r="AL392" s="181"/>
      <c r="AM392" s="181"/>
    </row>
    <row r="393" spans="1:39" ht="12.75" customHeight="1">
      <c r="A393" s="418">
        <v>383</v>
      </c>
      <c r="B393" s="433">
        <v>11</v>
      </c>
      <c r="C393" s="458">
        <v>34</v>
      </c>
      <c r="D393" s="446">
        <f>測定日数!J38</f>
        <v>35</v>
      </c>
      <c r="E393" s="447">
        <f>mm!J38</f>
        <v>24.583068109484401</v>
      </c>
      <c r="F393" s="448">
        <f>pH!J38</f>
        <v>5</v>
      </c>
      <c r="G393" s="448">
        <f>EC!J38</f>
        <v>1.5</v>
      </c>
      <c r="H393" s="449">
        <f>'SO4'!J38</f>
        <v>9.5</v>
      </c>
      <c r="I393" s="449">
        <f>'NO3'!J38</f>
        <v>12.7</v>
      </c>
      <c r="J393" s="449">
        <f>Cl!J38</f>
        <v>40.5</v>
      </c>
      <c r="K393" s="449">
        <f>H!J38</f>
        <v>10</v>
      </c>
      <c r="L393" s="449">
        <f>'NH4'!J38</f>
        <v>4.9000000000000004</v>
      </c>
      <c r="M393" s="449">
        <f>Na!J38</f>
        <v>38.5</v>
      </c>
      <c r="N393" s="449">
        <f>K!J38</f>
        <v>1.5</v>
      </c>
      <c r="O393" s="449">
        <f>Mg!J38</f>
        <v>3.7</v>
      </c>
      <c r="P393" s="450">
        <f>Ca!J38</f>
        <v>2.4</v>
      </c>
      <c r="Q393" s="451">
        <f t="shared" si="1136"/>
        <v>0.55388765426719466</v>
      </c>
      <c r="R393" s="447">
        <f t="shared" si="1137"/>
        <v>72.2</v>
      </c>
      <c r="S393" s="452">
        <f t="shared" si="1138"/>
        <v>67.100000000000009</v>
      </c>
      <c r="T393" s="452">
        <f t="shared" si="1139"/>
        <v>72.753887654267203</v>
      </c>
      <c r="U393" s="452">
        <f t="shared" si="1140"/>
        <v>-3.6611629576453657</v>
      </c>
      <c r="V393" s="452">
        <f t="shared" si="1141"/>
        <v>-4.0427103951834136</v>
      </c>
      <c r="W393" s="446">
        <f t="shared" si="1142"/>
        <v>-10.717816821800778</v>
      </c>
      <c r="X393" s="453">
        <f t="shared" si="1143"/>
        <v>24.583068109484401</v>
      </c>
      <c r="Y393" s="454">
        <f t="shared" ref="Y393:AA393" si="1160">H393*$E393/1000</f>
        <v>0.23353914704010179</v>
      </c>
      <c r="Z393" s="454">
        <f t="shared" si="1160"/>
        <v>0.31220496499045186</v>
      </c>
      <c r="AA393" s="454">
        <f t="shared" si="1160"/>
        <v>0.99561425843411822</v>
      </c>
      <c r="AB393" s="454">
        <f t="shared" ref="AB393:AF393" si="1161">L393*$E393/1000</f>
        <v>0.12045703373647358</v>
      </c>
      <c r="AC393" s="454">
        <f t="shared" si="1161"/>
        <v>0.9464481222151494</v>
      </c>
      <c r="AD393" s="454">
        <f t="shared" si="1161"/>
        <v>3.6874602164226604E-2</v>
      </c>
      <c r="AE393" s="454">
        <f t="shared" si="1161"/>
        <v>9.0957352005092293E-2</v>
      </c>
      <c r="AF393" s="454">
        <f t="shared" si="1161"/>
        <v>5.8999363462762557E-2</v>
      </c>
      <c r="AG393" s="455">
        <f t="shared" si="1146"/>
        <v>0.24583068109484402</v>
      </c>
      <c r="AH393" s="456"/>
      <c r="AI393" s="432">
        <f t="shared" si="1147"/>
        <v>139.30000000000001</v>
      </c>
      <c r="AJ393" s="181"/>
      <c r="AK393" s="181"/>
      <c r="AL393" s="181"/>
      <c r="AM393" s="181"/>
    </row>
    <row r="394" spans="1:39" ht="12.75" customHeight="1">
      <c r="A394" s="418">
        <v>384</v>
      </c>
      <c r="B394" s="433">
        <v>11</v>
      </c>
      <c r="C394" s="458">
        <v>35</v>
      </c>
      <c r="D394" s="446">
        <f>測定日数!J39</f>
        <v>35</v>
      </c>
      <c r="E394" s="447">
        <f>mm!J39</f>
        <v>52.069210787954525</v>
      </c>
      <c r="F394" s="448">
        <f>pH!J39</f>
        <v>4.8</v>
      </c>
      <c r="G394" s="448">
        <f>EC!J39</f>
        <v>1.71</v>
      </c>
      <c r="H394" s="449">
        <f>'SO4'!J39</f>
        <v>16.600000000000001</v>
      </c>
      <c r="I394" s="449">
        <f>'NO3'!J39</f>
        <v>21.7</v>
      </c>
      <c r="J394" s="449">
        <f>Cl!J39</f>
        <v>31.7</v>
      </c>
      <c r="K394" s="449">
        <f>H!J39</f>
        <v>15.848931924611144</v>
      </c>
      <c r="L394" s="449">
        <f>'NH4'!J39</f>
        <v>28.8</v>
      </c>
      <c r="M394" s="449">
        <f>Na!J39</f>
        <v>26.3</v>
      </c>
      <c r="N394" s="449">
        <f>K!J39</f>
        <v>1.2</v>
      </c>
      <c r="O394" s="449">
        <f>Mg!J39</f>
        <v>3.6</v>
      </c>
      <c r="P394" s="450">
        <f>Ca!J39</f>
        <v>5.4</v>
      </c>
      <c r="Q394" s="451">
        <f t="shared" si="1136"/>
        <v>0.34947948347679242</v>
      </c>
      <c r="R394" s="447">
        <f t="shared" si="1137"/>
        <v>86.6</v>
      </c>
      <c r="S394" s="452">
        <f t="shared" si="1138"/>
        <v>90.148931924611148</v>
      </c>
      <c r="T394" s="452">
        <f t="shared" si="1139"/>
        <v>86.949479483476807</v>
      </c>
      <c r="U394" s="452">
        <f t="shared" si="1140"/>
        <v>2.0078944104312222</v>
      </c>
      <c r="V394" s="452">
        <f t="shared" si="1141"/>
        <v>1.8065957880118084</v>
      </c>
      <c r="W394" s="446">
        <f t="shared" si="1142"/>
        <v>-1.121019658326371</v>
      </c>
      <c r="X394" s="453">
        <f t="shared" si="1143"/>
        <v>52.069210787954525</v>
      </c>
      <c r="Y394" s="454">
        <f t="shared" ref="Y394:AA394" si="1162">H394*$E394/1000</f>
        <v>0.8643488990800452</v>
      </c>
      <c r="Z394" s="454">
        <f t="shared" si="1162"/>
        <v>1.1299018740986133</v>
      </c>
      <c r="AA394" s="454">
        <f t="shared" si="1162"/>
        <v>1.6505939819781583</v>
      </c>
      <c r="AB394" s="454">
        <f t="shared" ref="AB394:AF394" si="1163">L394*$E394/1000</f>
        <v>1.4995932706930903</v>
      </c>
      <c r="AC394" s="454">
        <f t="shared" si="1163"/>
        <v>1.3694202437232041</v>
      </c>
      <c r="AD394" s="454">
        <f t="shared" si="1163"/>
        <v>6.2483052945545424E-2</v>
      </c>
      <c r="AE394" s="454">
        <f t="shared" si="1163"/>
        <v>0.18744915883663629</v>
      </c>
      <c r="AF394" s="454">
        <f t="shared" si="1163"/>
        <v>0.28117373825495445</v>
      </c>
      <c r="AG394" s="455">
        <f t="shared" si="1146"/>
        <v>0.82524137714651946</v>
      </c>
      <c r="AH394" s="456"/>
      <c r="AI394" s="432">
        <f t="shared" si="1147"/>
        <v>176.74893192461116</v>
      </c>
      <c r="AJ394" s="181"/>
      <c r="AK394" s="181"/>
      <c r="AL394" s="181"/>
      <c r="AM394" s="181"/>
    </row>
    <row r="395" spans="1:39" ht="12.75" customHeight="1">
      <c r="A395" s="418">
        <v>384.5</v>
      </c>
      <c r="B395" s="433">
        <v>11</v>
      </c>
      <c r="C395" s="458">
        <v>36</v>
      </c>
      <c r="D395" s="434">
        <f>測定日数!J40</f>
        <v>35</v>
      </c>
      <c r="E395" s="459">
        <f>mm!J40</f>
        <v>38.0821014123362</v>
      </c>
      <c r="F395" s="436">
        <f>pH!J40</f>
        <v>4.334651421400344</v>
      </c>
      <c r="G395" s="436">
        <f>EC!J40</f>
        <v>1.7565879265091862</v>
      </c>
      <c r="H395" s="437">
        <f>'SO4'!J40</f>
        <v>23.490677088881061</v>
      </c>
      <c r="I395" s="437">
        <f>'NO3'!J40</f>
        <v>24.460248920497843</v>
      </c>
      <c r="J395" s="437">
        <f>Cl!J40</f>
        <v>22.222468670289452</v>
      </c>
      <c r="K395" s="437">
        <f>H!J40</f>
        <v>46.275229212805122</v>
      </c>
      <c r="L395" s="437">
        <f>'NH4'!J40</f>
        <v>16.52960046660834</v>
      </c>
      <c r="M395" s="437">
        <f>Na!J40</f>
        <v>15.549469359808286</v>
      </c>
      <c r="N395" s="437">
        <f>K!J40</f>
        <v>0.89547630075652307</v>
      </c>
      <c r="O395" s="437">
        <f>Mg!J40</f>
        <v>3.4779603166888089</v>
      </c>
      <c r="P395" s="438">
        <f>Ca!J40</f>
        <v>6.0302000903253683</v>
      </c>
      <c r="Q395" s="439">
        <f t="shared" si="1136"/>
        <v>0.11969420004815985</v>
      </c>
      <c r="R395" s="459">
        <f t="shared" si="1137"/>
        <v>93.664071768549405</v>
      </c>
      <c r="S395" s="437">
        <f t="shared" si="1138"/>
        <v>98.266096154006618</v>
      </c>
      <c r="T395" s="437">
        <f t="shared" si="1139"/>
        <v>93.783765968597564</v>
      </c>
      <c r="U395" s="433">
        <f t="shared" si="1140"/>
        <v>2.3977597869419536</v>
      </c>
      <c r="V395" s="433">
        <f t="shared" si="1141"/>
        <v>2.3339408505003485</v>
      </c>
      <c r="W395" s="458">
        <f t="shared" si="1142"/>
        <v>20.341660363662395</v>
      </c>
      <c r="X395" s="460">
        <f t="shared" si="1143"/>
        <v>38.0821014123362</v>
      </c>
      <c r="Y395" s="461">
        <f t="shared" ref="Y395:AA395" si="1164">H395*$E395/1000</f>
        <v>0.89457434714321105</v>
      </c>
      <c r="Z395" s="461">
        <f t="shared" si="1164"/>
        <v>0.93149767996138599</v>
      </c>
      <c r="AA395" s="461">
        <f t="shared" si="1164"/>
        <v>0.84627830553442684</v>
      </c>
      <c r="AB395" s="461">
        <f t="shared" ref="AB395:AF395" si="1165">L395*$E395/1000</f>
        <v>0.62948192127477853</v>
      </c>
      <c r="AC395" s="461">
        <f t="shared" si="1165"/>
        <v>0.5921564690682336</v>
      </c>
      <c r="AD395" s="461">
        <f t="shared" si="1165"/>
        <v>3.4101619297753585E-2</v>
      </c>
      <c r="AE395" s="461">
        <f t="shared" si="1165"/>
        <v>0.13244803748822415</v>
      </c>
      <c r="AF395" s="461">
        <f t="shared" si="1165"/>
        <v>0.2296426913764496</v>
      </c>
      <c r="AG395" s="458">
        <f t="shared" si="1146"/>
        <v>1.7622579717611473</v>
      </c>
      <c r="AH395" s="462"/>
      <c r="AI395" s="254">
        <f t="shared" si="1147"/>
        <v>191.93016792255602</v>
      </c>
      <c r="AJ395" s="181"/>
      <c r="AK395" s="181"/>
      <c r="AL395" s="181"/>
      <c r="AM395" s="181"/>
    </row>
    <row r="396" spans="1:39" ht="12.75" customHeight="1">
      <c r="A396" s="418">
        <v>385</v>
      </c>
      <c r="B396" s="433">
        <v>11</v>
      </c>
      <c r="C396" s="458">
        <v>37</v>
      </c>
      <c r="D396" s="446">
        <f>測定日数!J41</f>
        <v>35</v>
      </c>
      <c r="E396" s="447">
        <f>mm!J41</f>
        <v>211.23248407643314</v>
      </c>
      <c r="F396" s="448">
        <f>pH!J41</f>
        <v>4.53</v>
      </c>
      <c r="G396" s="448">
        <f>EC!J41</f>
        <v>5.83</v>
      </c>
      <c r="H396" s="449">
        <f>'SO4'!J41</f>
        <v>31.957994495313521</v>
      </c>
      <c r="I396" s="449">
        <f>'NO3'!J41</f>
        <v>22.740138279394046</v>
      </c>
      <c r="J396" s="449">
        <f>Cl!J41</f>
        <v>293.34860250418166</v>
      </c>
      <c r="K396" s="449">
        <f>H!J41</f>
        <v>29.512092266663849</v>
      </c>
      <c r="L396" s="449">
        <f>'NH4'!J41</f>
        <v>14.413775134020391</v>
      </c>
      <c r="M396" s="449">
        <f>Na!J41</f>
        <v>265.77003714690869</v>
      </c>
      <c r="N396" s="449">
        <f>K!J41</f>
        <v>7.9287334743454316</v>
      </c>
      <c r="O396" s="449">
        <f>Mg!J41</f>
        <v>30.034972227936638</v>
      </c>
      <c r="P396" s="450">
        <f>Ca!J41</f>
        <v>10.978591746095114</v>
      </c>
      <c r="Q396" s="451">
        <f t="shared" si="1136"/>
        <v>0.18768159480609004</v>
      </c>
      <c r="R396" s="447">
        <f t="shared" si="1137"/>
        <v>380.00472977420276</v>
      </c>
      <c r="S396" s="452">
        <f t="shared" si="1138"/>
        <v>399.65176597000186</v>
      </c>
      <c r="T396" s="452">
        <f t="shared" si="1139"/>
        <v>380.19241136900882</v>
      </c>
      <c r="U396" s="452">
        <f t="shared" si="1140"/>
        <v>2.5199605599444714</v>
      </c>
      <c r="V396" s="452">
        <f t="shared" si="1141"/>
        <v>2.4952875415948315</v>
      </c>
      <c r="W396" s="446">
        <f t="shared" si="1142"/>
        <v>0.52391044703705458</v>
      </c>
      <c r="X396" s="453">
        <f t="shared" si="1143"/>
        <v>211.23248407643314</v>
      </c>
      <c r="Y396" s="454">
        <f t="shared" ref="Y396:AA396" si="1166">H396*$E396/1000</f>
        <v>6.7505665633460517</v>
      </c>
      <c r="Z396" s="454">
        <f t="shared" si="1166"/>
        <v>4.803455896997991</v>
      </c>
      <c r="AA396" s="454">
        <f t="shared" si="1166"/>
        <v>61.964754007308464</v>
      </c>
      <c r="AB396" s="454">
        <f t="shared" ref="AB396:AF396" si="1167">L396*$E396/1000</f>
        <v>3.0446575264782498</v>
      </c>
      <c r="AC396" s="454">
        <f t="shared" si="1167"/>
        <v>56.139265139627433</v>
      </c>
      <c r="AD396" s="454">
        <f t="shared" si="1167"/>
        <v>1.6748060673659537</v>
      </c>
      <c r="AE396" s="454">
        <f t="shared" si="1167"/>
        <v>6.3443617928737375</v>
      </c>
      <c r="AF396" s="454">
        <f t="shared" si="1167"/>
        <v>2.3190352061886967</v>
      </c>
      <c r="AG396" s="455">
        <f t="shared" si="1146"/>
        <v>6.2339125597802969</v>
      </c>
      <c r="AH396" s="456"/>
      <c r="AI396" s="432">
        <f t="shared" si="1147"/>
        <v>779.65649574420468</v>
      </c>
      <c r="AJ396" s="181"/>
      <c r="AK396" s="181"/>
      <c r="AL396" s="181"/>
      <c r="AM396" s="181"/>
    </row>
    <row r="397" spans="1:39" ht="12.75" customHeight="1">
      <c r="A397" s="418">
        <v>386</v>
      </c>
      <c r="B397" s="433">
        <v>11</v>
      </c>
      <c r="C397" s="458">
        <v>38</v>
      </c>
      <c r="D397" s="446">
        <f>測定日数!J42</f>
        <v>35</v>
      </c>
      <c r="E397" s="447">
        <f>mm!J42</f>
        <v>146.43539147040102</v>
      </c>
      <c r="F397" s="448">
        <f>pH!J42</f>
        <v>4.6531683807288751</v>
      </c>
      <c r="G397" s="448">
        <f>EC!J42</f>
        <v>3.7587122364703318</v>
      </c>
      <c r="H397" s="449">
        <f>'SO4'!J42</f>
        <v>24.968106264454814</v>
      </c>
      <c r="I397" s="449">
        <f>'NO3'!J42</f>
        <v>26.756924511501701</v>
      </c>
      <c r="J397" s="449">
        <f>Cl!J42</f>
        <v>149.73045517808987</v>
      </c>
      <c r="K397" s="449">
        <f>H!J42</f>
        <v>22.224480561297867</v>
      </c>
      <c r="L397" s="449">
        <f>'NH4'!J42</f>
        <v>23.480257111752916</v>
      </c>
      <c r="M397" s="449">
        <f>Na!J42</f>
        <v>132.69988565812724</v>
      </c>
      <c r="N397" s="449">
        <f>K!J42</f>
        <v>5.9702636735463157</v>
      </c>
      <c r="O397" s="449">
        <f>Mg!J42</f>
        <v>15.772332450454698</v>
      </c>
      <c r="P397" s="450">
        <f>Ca!J42</f>
        <v>8.3934500050106262</v>
      </c>
      <c r="Q397" s="451">
        <f t="shared" si="1136"/>
        <v>0.24922411695495161</v>
      </c>
      <c r="R397" s="447">
        <f t="shared" si="1137"/>
        <v>226.42359221850117</v>
      </c>
      <c r="S397" s="452">
        <f t="shared" si="1138"/>
        <v>232.70645191565498</v>
      </c>
      <c r="T397" s="452">
        <f t="shared" si="1139"/>
        <v>226.67281633545613</v>
      </c>
      <c r="U397" s="452">
        <f t="shared" si="1140"/>
        <v>1.3684270453270493</v>
      </c>
      <c r="V397" s="452">
        <f t="shared" si="1141"/>
        <v>1.3134322763779303</v>
      </c>
      <c r="W397" s="446">
        <f t="shared" si="1142"/>
        <v>-1.3272839857920455</v>
      </c>
      <c r="X397" s="453">
        <f t="shared" si="1143"/>
        <v>146.43539147040102</v>
      </c>
      <c r="Y397" s="454">
        <f t="shared" ref="Y397:AA397" si="1168">H397*$E397/1000</f>
        <v>3.6562144151100129</v>
      </c>
      <c r="Z397" s="454">
        <f t="shared" si="1168"/>
        <v>3.9181607153857199</v>
      </c>
      <c r="AA397" s="454">
        <f t="shared" si="1168"/>
        <v>21.925837819044922</v>
      </c>
      <c r="AB397" s="454">
        <f t="shared" ref="AB397:AF397" si="1169">L397*$E397/1000</f>
        <v>3.4383406419852056</v>
      </c>
      <c r="AC397" s="454">
        <f t="shared" si="1169"/>
        <v>19.431959704425317</v>
      </c>
      <c r="AD397" s="454">
        <f t="shared" si="1169"/>
        <v>0.87425789821726918</v>
      </c>
      <c r="AE397" s="454">
        <f t="shared" si="1169"/>
        <v>2.3096276767836428</v>
      </c>
      <c r="AF397" s="454">
        <f t="shared" si="1169"/>
        <v>1.2290981372709704</v>
      </c>
      <c r="AG397" s="455">
        <f t="shared" si="1146"/>
        <v>3.2544505112199706</v>
      </c>
      <c r="AH397" s="456"/>
      <c r="AI397" s="432">
        <f t="shared" si="1147"/>
        <v>459.13004413415615</v>
      </c>
      <c r="AJ397" s="181"/>
      <c r="AK397" s="181"/>
      <c r="AL397" s="181"/>
      <c r="AM397" s="181"/>
    </row>
    <row r="398" spans="1:39" ht="12.75" customHeight="1">
      <c r="A398" s="418">
        <v>387</v>
      </c>
      <c r="B398" s="433">
        <v>11</v>
      </c>
      <c r="C398" s="458">
        <v>39</v>
      </c>
      <c r="D398" s="446">
        <f>測定日数!J43</f>
        <v>28</v>
      </c>
      <c r="E398" s="447">
        <f>mm!J43</f>
        <v>86.6</v>
      </c>
      <c r="F398" s="448">
        <f>pH!J43</f>
        <v>4.74</v>
      </c>
      <c r="G398" s="448">
        <f>EC!J43</f>
        <v>1.36</v>
      </c>
      <c r="H398" s="449">
        <f>'SO4'!J43</f>
        <v>10.45</v>
      </c>
      <c r="I398" s="449">
        <f>'NO3'!J43</f>
        <v>16.260000000000002</v>
      </c>
      <c r="J398" s="449">
        <f>Cl!J43</f>
        <v>19.55</v>
      </c>
      <c r="K398" s="449">
        <f>H!J43</f>
        <v>18.197008586099834</v>
      </c>
      <c r="L398" s="449">
        <f>'NH4'!J43</f>
        <v>15.82</v>
      </c>
      <c r="M398" s="449">
        <f>Na!J43</f>
        <v>16.100000000000001</v>
      </c>
      <c r="N398" s="449">
        <f>K!J43</f>
        <v>1.75</v>
      </c>
      <c r="O398" s="449">
        <f>Mg!J43</f>
        <v>4.0999999999999996</v>
      </c>
      <c r="P398" s="450">
        <f>Ca!J43</f>
        <v>1.61</v>
      </c>
      <c r="Q398" s="451">
        <f t="shared" si="1136"/>
        <v>0.3043839055449441</v>
      </c>
      <c r="R398" s="447">
        <f t="shared" si="1137"/>
        <v>56.710000000000008</v>
      </c>
      <c r="S398" s="452">
        <f t="shared" si="1138"/>
        <v>63.287008586099837</v>
      </c>
      <c r="T398" s="452">
        <f t="shared" si="1139"/>
        <v>57.014383905544946</v>
      </c>
      <c r="U398" s="452">
        <f t="shared" si="1140"/>
        <v>5.4809771206760685</v>
      </c>
      <c r="V398" s="452">
        <f t="shared" si="1141"/>
        <v>5.2140915002214463</v>
      </c>
      <c r="W398" s="446">
        <f t="shared" si="1142"/>
        <v>-0.67597289484347667</v>
      </c>
      <c r="X398" s="453">
        <f t="shared" si="1143"/>
        <v>86.6</v>
      </c>
      <c r="Y398" s="454">
        <f t="shared" ref="Y398:AA398" si="1170">H398*$E398/1000</f>
        <v>0.90496999999999994</v>
      </c>
      <c r="Z398" s="454">
        <f t="shared" si="1170"/>
        <v>1.4081159999999999</v>
      </c>
      <c r="AA398" s="454">
        <f t="shared" si="1170"/>
        <v>1.69303</v>
      </c>
      <c r="AB398" s="454">
        <f t="shared" ref="AB398:AF398" si="1171">L398*$E398/1000</f>
        <v>1.370012</v>
      </c>
      <c r="AC398" s="454">
        <f t="shared" si="1171"/>
        <v>1.3942600000000001</v>
      </c>
      <c r="AD398" s="454">
        <f t="shared" si="1171"/>
        <v>0.15154999999999999</v>
      </c>
      <c r="AE398" s="454">
        <f t="shared" si="1171"/>
        <v>0.35505999999999993</v>
      </c>
      <c r="AF398" s="454">
        <f t="shared" si="1171"/>
        <v>0.13942599999999999</v>
      </c>
      <c r="AG398" s="455">
        <f t="shared" si="1146"/>
        <v>1.5758609435562454</v>
      </c>
      <c r="AH398" s="456"/>
      <c r="AI398" s="432">
        <f t="shared" si="1147"/>
        <v>119.99700858609984</v>
      </c>
      <c r="AJ398" s="181"/>
      <c r="AK398" s="181"/>
      <c r="AL398" s="181"/>
      <c r="AM398" s="181"/>
    </row>
    <row r="399" spans="1:39" ht="12.75" customHeight="1">
      <c r="A399" s="418">
        <v>388</v>
      </c>
      <c r="B399" s="433">
        <v>11</v>
      </c>
      <c r="C399" s="458">
        <v>40</v>
      </c>
      <c r="D399" s="446">
        <f>測定日数!J44</f>
        <v>21</v>
      </c>
      <c r="E399" s="447">
        <f>mm!J44</f>
        <v>48.343949044585983</v>
      </c>
      <c r="F399" s="448">
        <f>pH!J44</f>
        <v>4.46</v>
      </c>
      <c r="G399" s="448">
        <f>EC!J44</f>
        <v>2.0299999999999998</v>
      </c>
      <c r="H399" s="449">
        <f>'SO4'!J44</f>
        <v>14.2</v>
      </c>
      <c r="I399" s="449">
        <f>'NO3'!J44</f>
        <v>24.4</v>
      </c>
      <c r="J399" s="449">
        <f>Cl!J44</f>
        <v>15.2</v>
      </c>
      <c r="K399" s="449">
        <f>H!J44</f>
        <v>34.67368504525318</v>
      </c>
      <c r="L399" s="449">
        <f>'NH4'!J44</f>
        <v>16.100000000000001</v>
      </c>
      <c r="M399" s="449">
        <f>Na!J44</f>
        <v>14.8</v>
      </c>
      <c r="N399" s="449">
        <f>K!J44</f>
        <v>0.8</v>
      </c>
      <c r="O399" s="449">
        <f>Mg!J44</f>
        <v>2.5</v>
      </c>
      <c r="P399" s="450">
        <f>Ca!J44</f>
        <v>4.7</v>
      </c>
      <c r="Q399" s="451">
        <f t="shared" si="1136"/>
        <v>0.15974294440994866</v>
      </c>
      <c r="R399" s="447">
        <f t="shared" si="1137"/>
        <v>68</v>
      </c>
      <c r="S399" s="452">
        <f t="shared" si="1138"/>
        <v>80.773685045253188</v>
      </c>
      <c r="T399" s="452">
        <f t="shared" si="1139"/>
        <v>68.159742944409942</v>
      </c>
      <c r="U399" s="452">
        <f t="shared" si="1140"/>
        <v>8.5859841687511853</v>
      </c>
      <c r="V399" s="452">
        <f t="shared" si="1141"/>
        <v>8.469517066187942</v>
      </c>
      <c r="W399" s="446">
        <f t="shared" si="1142"/>
        <v>-0.4602423676031735</v>
      </c>
      <c r="X399" s="453">
        <f t="shared" si="1143"/>
        <v>48.343949044585983</v>
      </c>
      <c r="Y399" s="454">
        <f t="shared" ref="Y399:AA399" si="1172">H399*$E399/1000</f>
        <v>0.68648407643312093</v>
      </c>
      <c r="Z399" s="454">
        <f t="shared" si="1172"/>
        <v>1.1795923566878981</v>
      </c>
      <c r="AA399" s="454">
        <f t="shared" si="1172"/>
        <v>0.73482802547770687</v>
      </c>
      <c r="AB399" s="454">
        <f t="shared" ref="AB399:AF399" si="1173">L399*$E399/1000</f>
        <v>0.77833757961783445</v>
      </c>
      <c r="AC399" s="454">
        <f t="shared" si="1173"/>
        <v>0.71549044585987254</v>
      </c>
      <c r="AD399" s="454">
        <f t="shared" si="1173"/>
        <v>3.8675159235668784E-2</v>
      </c>
      <c r="AE399" s="454">
        <f t="shared" si="1173"/>
        <v>0.12085987261146497</v>
      </c>
      <c r="AF399" s="454">
        <f t="shared" si="1173"/>
        <v>0.22721656050955413</v>
      </c>
      <c r="AG399" s="455">
        <f t="shared" si="1146"/>
        <v>1.6762628630157428</v>
      </c>
      <c r="AH399" s="456"/>
      <c r="AI399" s="432">
        <f t="shared" si="1147"/>
        <v>148.77368504525319</v>
      </c>
      <c r="AJ399" s="181"/>
      <c r="AK399" s="181"/>
      <c r="AL399" s="181"/>
      <c r="AM399" s="181"/>
    </row>
    <row r="400" spans="1:39" ht="12.75" customHeight="1">
      <c r="A400" s="418">
        <v>389</v>
      </c>
      <c r="B400" s="433">
        <v>11</v>
      </c>
      <c r="C400" s="458">
        <v>41</v>
      </c>
      <c r="D400" s="446">
        <f>測定日数!J45</f>
        <v>35</v>
      </c>
      <c r="E400" s="447">
        <f>mm!J45</f>
        <v>95.828025477707001</v>
      </c>
      <c r="F400" s="448">
        <f>pH!J45</f>
        <v>5</v>
      </c>
      <c r="G400" s="448">
        <f>EC!J45</f>
        <v>0.68</v>
      </c>
      <c r="H400" s="449">
        <f>'SO4'!J45</f>
        <v>7.92</v>
      </c>
      <c r="I400" s="449">
        <f>'NO3'!J45</f>
        <v>10.29</v>
      </c>
      <c r="J400" s="449">
        <f>Cl!J45</f>
        <v>14.34</v>
      </c>
      <c r="K400" s="449">
        <f>H!J45</f>
        <v>10</v>
      </c>
      <c r="L400" s="449">
        <f>'NH4'!J45</f>
        <v>7.86</v>
      </c>
      <c r="M400" s="449">
        <f>Na!J45</f>
        <v>11.63</v>
      </c>
      <c r="N400" s="449">
        <f>K!J45</f>
        <v>0.77</v>
      </c>
      <c r="O400" s="449">
        <f>Mg!J45</f>
        <v>1.1499999999999999</v>
      </c>
      <c r="P400" s="450">
        <f>Ca!J45</f>
        <v>0.8</v>
      </c>
      <c r="Q400" s="451">
        <f t="shared" si="1136"/>
        <v>0.55388765426719466</v>
      </c>
      <c r="R400" s="447">
        <f t="shared" si="1137"/>
        <v>40.47</v>
      </c>
      <c r="S400" s="452">
        <f t="shared" si="1138"/>
        <v>34.159999999999997</v>
      </c>
      <c r="T400" s="452">
        <f t="shared" si="1139"/>
        <v>41.023887654267192</v>
      </c>
      <c r="U400" s="452">
        <f t="shared" si="1140"/>
        <v>-8.4550448881147027</v>
      </c>
      <c r="V400" s="452">
        <f t="shared" si="1141"/>
        <v>-9.1294662572262233</v>
      </c>
      <c r="W400" s="446">
        <f t="shared" si="1142"/>
        <v>8.289762541290683</v>
      </c>
      <c r="X400" s="453">
        <f t="shared" si="1143"/>
        <v>95.828025477707001</v>
      </c>
      <c r="Y400" s="454">
        <f t="shared" ref="Y400:AA400" si="1174">H400*$E400/1000</f>
        <v>0.75895796178343944</v>
      </c>
      <c r="Z400" s="454">
        <f t="shared" si="1174"/>
        <v>0.98607038216560494</v>
      </c>
      <c r="AA400" s="454">
        <f t="shared" si="1174"/>
        <v>1.3741738853503185</v>
      </c>
      <c r="AB400" s="454">
        <f t="shared" ref="AB400:AF400" si="1175">L400*$E400/1000</f>
        <v>0.75320828025477704</v>
      </c>
      <c r="AC400" s="454">
        <f t="shared" si="1175"/>
        <v>1.1144799363057325</v>
      </c>
      <c r="AD400" s="454">
        <f t="shared" si="1175"/>
        <v>7.3787579617834401E-2</v>
      </c>
      <c r="AE400" s="454">
        <f t="shared" si="1175"/>
        <v>0.11020222929936305</v>
      </c>
      <c r="AF400" s="454">
        <f t="shared" si="1175"/>
        <v>7.6662420382165614E-2</v>
      </c>
      <c r="AG400" s="455">
        <f t="shared" si="1146"/>
        <v>0.95828025477707002</v>
      </c>
      <c r="AH400" s="456"/>
      <c r="AI400" s="432">
        <f t="shared" si="1147"/>
        <v>74.63</v>
      </c>
      <c r="AJ400" s="181"/>
      <c r="AK400" s="181"/>
      <c r="AL400" s="181"/>
      <c r="AM400" s="181"/>
    </row>
    <row r="401" spans="1:39" ht="12.75" customHeight="1">
      <c r="A401" s="418">
        <v>390</v>
      </c>
      <c r="B401" s="433">
        <v>11</v>
      </c>
      <c r="C401" s="458">
        <v>42</v>
      </c>
      <c r="D401" s="446">
        <f>測定日数!J46</f>
        <v>35</v>
      </c>
      <c r="E401" s="447">
        <f>mm!J46</f>
        <v>93.757961783439484</v>
      </c>
      <c r="F401" s="448">
        <f>pH!J46</f>
        <v>4.4493472974014567</v>
      </c>
      <c r="G401" s="448">
        <f>EC!J46</f>
        <v>2.2646229619565217</v>
      </c>
      <c r="H401" s="449">
        <f>'SO4'!J46</f>
        <v>16.885234318387681</v>
      </c>
      <c r="I401" s="449">
        <f>'NO3'!J46</f>
        <v>23.433607317781384</v>
      </c>
      <c r="J401" s="449">
        <f>Cl!J46</f>
        <v>68.39962716434475</v>
      </c>
      <c r="K401" s="449">
        <f>H!J46</f>
        <v>35.534704035031702</v>
      </c>
      <c r="L401" s="449">
        <f>'NH4'!J46</f>
        <v>19.795279844127418</v>
      </c>
      <c r="M401" s="449">
        <f>Na!J46</f>
        <v>61.301622058128544</v>
      </c>
      <c r="N401" s="449">
        <f>K!J46</f>
        <v>3.4199114055723898</v>
      </c>
      <c r="O401" s="449">
        <f>Mg!J46</f>
        <v>6.1650417297754814</v>
      </c>
      <c r="P401" s="450">
        <f>Ca!J46</f>
        <v>4.0443036803668466</v>
      </c>
      <c r="Q401" s="451">
        <f t="shared" si="1136"/>
        <v>0.15587231392757556</v>
      </c>
      <c r="R401" s="447">
        <f t="shared" si="1137"/>
        <v>125.60370311890151</v>
      </c>
      <c r="S401" s="452">
        <f t="shared" si="1138"/>
        <v>140.47020816314472</v>
      </c>
      <c r="T401" s="452">
        <f t="shared" si="1139"/>
        <v>125.75957543282908</v>
      </c>
      <c r="U401" s="452">
        <f t="shared" si="1140"/>
        <v>5.5873591561873495</v>
      </c>
      <c r="V401" s="452">
        <f t="shared" si="1141"/>
        <v>5.5255398293980011</v>
      </c>
      <c r="W401" s="446">
        <f t="shared" si="1142"/>
        <v>10.466504831804935</v>
      </c>
      <c r="X401" s="453">
        <f t="shared" si="1143"/>
        <v>93.757961783439484</v>
      </c>
      <c r="Y401" s="454">
        <f t="shared" ref="Y401:AA401" si="1176">H401*$E401/1000</f>
        <v>1.5831251539278131</v>
      </c>
      <c r="Z401" s="454">
        <f t="shared" si="1176"/>
        <v>2.1970872593486748</v>
      </c>
      <c r="AA401" s="454">
        <f t="shared" si="1176"/>
        <v>6.4130096296761439</v>
      </c>
      <c r="AB401" s="454">
        <f t="shared" ref="AB401:AF401" si="1177">L401*$E401/1000</f>
        <v>1.8559650911181884</v>
      </c>
      <c r="AC401" s="454">
        <f t="shared" si="1177"/>
        <v>5.7475151381888674</v>
      </c>
      <c r="AD401" s="454">
        <f t="shared" si="1177"/>
        <v>0.32064392286640492</v>
      </c>
      <c r="AE401" s="454">
        <f t="shared" si="1177"/>
        <v>0.5780217468935992</v>
      </c>
      <c r="AF401" s="454">
        <f t="shared" si="1177"/>
        <v>0.37918566990445846</v>
      </c>
      <c r="AG401" s="455">
        <f t="shared" si="1146"/>
        <v>3.3316614229023354</v>
      </c>
      <c r="AH401" s="456"/>
      <c r="AI401" s="432">
        <f t="shared" si="1147"/>
        <v>266.0739112820462</v>
      </c>
      <c r="AJ401" s="181"/>
      <c r="AK401" s="181"/>
      <c r="AL401" s="181"/>
      <c r="AM401" s="181"/>
    </row>
    <row r="402" spans="1:39" ht="12.75" customHeight="1">
      <c r="A402" s="418">
        <v>391</v>
      </c>
      <c r="B402" s="433">
        <v>11</v>
      </c>
      <c r="C402" s="458">
        <v>43</v>
      </c>
      <c r="D402" s="446">
        <f>測定日数!J47</f>
        <v>35</v>
      </c>
      <c r="E402" s="447">
        <f>mm!J47</f>
        <v>60</v>
      </c>
      <c r="F402" s="448">
        <f>pH!J47</f>
        <v>4.5199999999999996</v>
      </c>
      <c r="G402" s="448">
        <f>EC!J47</f>
        <v>3.06</v>
      </c>
      <c r="H402" s="449">
        <f>'SO4'!J47</f>
        <v>25.9</v>
      </c>
      <c r="I402" s="449">
        <f>'NO3'!J47</f>
        <v>24.03</v>
      </c>
      <c r="J402" s="449">
        <f>Cl!J47</f>
        <v>68.31</v>
      </c>
      <c r="K402" s="449">
        <f>H!J47</f>
        <v>30.199517204020204</v>
      </c>
      <c r="L402" s="449">
        <f>'NH4'!J47</f>
        <v>31.49</v>
      </c>
      <c r="M402" s="449">
        <f>Na!J47</f>
        <v>60.12</v>
      </c>
      <c r="N402" s="449">
        <f>K!J47</f>
        <v>3.85</v>
      </c>
      <c r="O402" s="449">
        <f>Mg!J47</f>
        <v>8.2799999999999994</v>
      </c>
      <c r="P402" s="450">
        <f>Ca!J47</f>
        <v>8.14</v>
      </c>
      <c r="Q402" s="451">
        <f t="shared" si="1136"/>
        <v>0.18340944013285768</v>
      </c>
      <c r="R402" s="447">
        <f t="shared" si="1137"/>
        <v>144.14000000000001</v>
      </c>
      <c r="S402" s="452">
        <f t="shared" si="1138"/>
        <v>158.49951720402021</v>
      </c>
      <c r="T402" s="452">
        <f t="shared" si="1139"/>
        <v>144.32340944013288</v>
      </c>
      <c r="U402" s="452">
        <f t="shared" si="1140"/>
        <v>4.7447594870236083</v>
      </c>
      <c r="V402" s="452">
        <f t="shared" si="1141"/>
        <v>4.6813191857648411</v>
      </c>
      <c r="W402" s="446">
        <f t="shared" si="1142"/>
        <v>-2.5114240851546556</v>
      </c>
      <c r="X402" s="453">
        <f t="shared" si="1143"/>
        <v>60</v>
      </c>
      <c r="Y402" s="454">
        <f t="shared" ref="Y402:AA402" si="1178">H402*$E402/1000</f>
        <v>1.554</v>
      </c>
      <c r="Z402" s="454">
        <f t="shared" si="1178"/>
        <v>1.4418000000000002</v>
      </c>
      <c r="AA402" s="454">
        <f t="shared" si="1178"/>
        <v>4.0986000000000002</v>
      </c>
      <c r="AB402" s="454">
        <f t="shared" ref="AB402:AF402" si="1179">L402*$E402/1000</f>
        <v>1.8894</v>
      </c>
      <c r="AC402" s="454">
        <f t="shared" si="1179"/>
        <v>3.6071999999999997</v>
      </c>
      <c r="AD402" s="454">
        <f t="shared" si="1179"/>
        <v>0.23100000000000001</v>
      </c>
      <c r="AE402" s="454">
        <f t="shared" si="1179"/>
        <v>0.49679999999999996</v>
      </c>
      <c r="AF402" s="454">
        <f t="shared" si="1179"/>
        <v>0.48840000000000006</v>
      </c>
      <c r="AG402" s="455">
        <f t="shared" si="1146"/>
        <v>1.8119710322412121</v>
      </c>
      <c r="AH402" s="456"/>
      <c r="AI402" s="432">
        <f t="shared" si="1147"/>
        <v>302.63951720402019</v>
      </c>
      <c r="AJ402" s="181"/>
      <c r="AK402" s="181"/>
      <c r="AL402" s="181"/>
      <c r="AM402" s="181"/>
    </row>
    <row r="403" spans="1:39" ht="12.75" customHeight="1">
      <c r="A403" s="418">
        <v>392</v>
      </c>
      <c r="B403" s="433">
        <v>11</v>
      </c>
      <c r="C403" s="458">
        <v>44</v>
      </c>
      <c r="D403" s="446">
        <f>測定日数!J48</f>
        <v>35</v>
      </c>
      <c r="E403" s="447">
        <f>mm!J48</f>
        <v>103.72611464968152</v>
      </c>
      <c r="F403" s="448">
        <f>pH!J48</f>
        <v>4.3600000000000003</v>
      </c>
      <c r="G403" s="448">
        <f>EC!J48</f>
        <v>3.69</v>
      </c>
      <c r="H403" s="449">
        <f>'SO4'!J48</f>
        <v>27.9</v>
      </c>
      <c r="I403" s="449">
        <f>'NO3'!J48</f>
        <v>25.8</v>
      </c>
      <c r="J403" s="449">
        <f>Cl!J48</f>
        <v>133.1</v>
      </c>
      <c r="K403" s="449">
        <f>H!J48</f>
        <v>43.651583224016569</v>
      </c>
      <c r="L403" s="449">
        <f>'NH4'!J48</f>
        <v>31.8</v>
      </c>
      <c r="M403" s="449">
        <f>Na!J48</f>
        <v>103.9</v>
      </c>
      <c r="N403" s="449">
        <f>K!J48</f>
        <v>4.79</v>
      </c>
      <c r="O403" s="449">
        <f>Mg!J48</f>
        <v>10.8</v>
      </c>
      <c r="P403" s="450">
        <f>Ca!J48</f>
        <v>3.98</v>
      </c>
      <c r="Q403" s="451">
        <f t="shared" si="1136"/>
        <v>0.12688833104281369</v>
      </c>
      <c r="R403" s="447">
        <f t="shared" si="1137"/>
        <v>214.70000000000002</v>
      </c>
      <c r="S403" s="452">
        <f t="shared" si="1138"/>
        <v>213.70158322401656</v>
      </c>
      <c r="T403" s="452">
        <f t="shared" si="1139"/>
        <v>214.82688833104282</v>
      </c>
      <c r="U403" s="452">
        <f t="shared" si="1140"/>
        <v>-0.23305627595250344</v>
      </c>
      <c r="V403" s="452">
        <f t="shared" si="1141"/>
        <v>-0.26259751258597053</v>
      </c>
      <c r="W403" s="446">
        <f t="shared" si="1142"/>
        <v>5.5677070743223931</v>
      </c>
      <c r="X403" s="453">
        <f t="shared" si="1143"/>
        <v>103.72611464968152</v>
      </c>
      <c r="Y403" s="454">
        <f t="shared" ref="Y403:AA403" si="1180">H403*$E403/1000</f>
        <v>2.8939585987261145</v>
      </c>
      <c r="Z403" s="454">
        <f t="shared" si="1180"/>
        <v>2.6761337579617832</v>
      </c>
      <c r="AA403" s="454">
        <f t="shared" si="1180"/>
        <v>13.80594585987261</v>
      </c>
      <c r="AB403" s="454">
        <f t="shared" ref="AB403:AF403" si="1181">L403*$E403/1000</f>
        <v>3.2984904458598727</v>
      </c>
      <c r="AC403" s="454">
        <f t="shared" si="1181"/>
        <v>10.777143312101911</v>
      </c>
      <c r="AD403" s="454">
        <f t="shared" si="1181"/>
        <v>0.49684808917197448</v>
      </c>
      <c r="AE403" s="454">
        <f t="shared" si="1181"/>
        <v>1.1202420382165605</v>
      </c>
      <c r="AF403" s="454">
        <f t="shared" si="1181"/>
        <v>0.41282993630573245</v>
      </c>
      <c r="AG403" s="455">
        <f t="shared" si="1146"/>
        <v>4.5278091261344571</v>
      </c>
      <c r="AH403" s="456"/>
      <c r="AI403" s="432">
        <f t="shared" si="1147"/>
        <v>428.40158322401658</v>
      </c>
      <c r="AJ403" s="181"/>
      <c r="AK403" s="181"/>
      <c r="AL403" s="181"/>
      <c r="AM403" s="181"/>
    </row>
    <row r="404" spans="1:39" ht="12.75" customHeight="1">
      <c r="A404" s="418">
        <v>393</v>
      </c>
      <c r="B404" s="433">
        <v>11</v>
      </c>
      <c r="C404" s="458">
        <v>45</v>
      </c>
      <c r="D404" s="446">
        <f>測定日数!J49</f>
        <v>35</v>
      </c>
      <c r="E404" s="447">
        <f>mm!J49</f>
        <v>80.703000000000003</v>
      </c>
      <c r="F404" s="448">
        <f>pH!J49</f>
        <v>4.4363762805258018</v>
      </c>
      <c r="G404" s="448">
        <f>EC!J49</f>
        <v>2.6787843078943783</v>
      </c>
      <c r="H404" s="449">
        <f>'SO4'!J49</f>
        <v>22.54005836214267</v>
      </c>
      <c r="I404" s="449">
        <f>'NO3'!J49</f>
        <v>20.764093528121631</v>
      </c>
      <c r="J404" s="449">
        <f>Cl!J49</f>
        <v>40.516785497441234</v>
      </c>
      <c r="K404" s="449">
        <f>H!J49</f>
        <v>36.612022406208887</v>
      </c>
      <c r="L404" s="449">
        <f>'NH4'!J49</f>
        <v>22.688796699007472</v>
      </c>
      <c r="M404" s="449">
        <f>Na!J49</f>
        <v>26.183257995365729</v>
      </c>
      <c r="N404" s="449">
        <f>K!J49</f>
        <v>1.498713926372006</v>
      </c>
      <c r="O404" s="449">
        <f>Mg!J49</f>
        <v>3.9120383381039119</v>
      </c>
      <c r="P404" s="450">
        <f>Ca!J49</f>
        <v>4.7844850872953915</v>
      </c>
      <c r="Q404" s="451">
        <f t="shared" si="1136"/>
        <v>0.15128573016858615</v>
      </c>
      <c r="R404" s="447">
        <f t="shared" si="1137"/>
        <v>106.3609957498482</v>
      </c>
      <c r="S404" s="452">
        <f t="shared" si="1138"/>
        <v>104.3758378777527</v>
      </c>
      <c r="T404" s="452">
        <f t="shared" si="1139"/>
        <v>106.51228148001678</v>
      </c>
      <c r="U404" s="452">
        <f t="shared" si="1140"/>
        <v>-0.94200801915982479</v>
      </c>
      <c r="V404" s="452">
        <f t="shared" si="1141"/>
        <v>-1.0130696830007886</v>
      </c>
      <c r="W404" s="446">
        <f t="shared" si="1142"/>
        <v>-3.3235428880094844</v>
      </c>
      <c r="X404" s="453">
        <f t="shared" si="1143"/>
        <v>80.703000000000003</v>
      </c>
      <c r="Y404" s="454">
        <f t="shared" ref="Y404:AA404" si="1182">H404*$E404/1000</f>
        <v>1.81905033</v>
      </c>
      <c r="Z404" s="454">
        <f t="shared" si="1182"/>
        <v>1.6757246400000001</v>
      </c>
      <c r="AA404" s="454">
        <f t="shared" si="1182"/>
        <v>3.2698261400000002</v>
      </c>
      <c r="AB404" s="454">
        <f t="shared" ref="AB404:AF404" si="1183">L404*$E404/1000</f>
        <v>1.8310539600000002</v>
      </c>
      <c r="AC404" s="454">
        <f t="shared" si="1183"/>
        <v>2.1130674700000003</v>
      </c>
      <c r="AD404" s="454">
        <f t="shared" si="1183"/>
        <v>0.12095071</v>
      </c>
      <c r="AE404" s="454">
        <f t="shared" si="1183"/>
        <v>0.31571323000000001</v>
      </c>
      <c r="AF404" s="454">
        <f t="shared" si="1183"/>
        <v>0.38612229999999997</v>
      </c>
      <c r="AG404" s="455">
        <f t="shared" si="1146"/>
        <v>2.954700044248276</v>
      </c>
      <c r="AH404" s="456"/>
      <c r="AI404" s="432">
        <f t="shared" si="1147"/>
        <v>210.7368336276009</v>
      </c>
      <c r="AJ404" s="181"/>
      <c r="AK404" s="181"/>
      <c r="AL404" s="181"/>
      <c r="AM404" s="181"/>
    </row>
    <row r="405" spans="1:39" ht="12.75" customHeight="1">
      <c r="A405" s="418">
        <v>394</v>
      </c>
      <c r="B405" s="433">
        <v>11</v>
      </c>
      <c r="C405" s="458">
        <v>46</v>
      </c>
      <c r="D405" s="446">
        <f>測定日数!J50</f>
        <v>35</v>
      </c>
      <c r="E405" s="447">
        <f>mm!J50</f>
        <v>114.01273885350319</v>
      </c>
      <c r="F405" s="448">
        <f>pH!J50</f>
        <v>4.6719078750780474</v>
      </c>
      <c r="G405" s="448">
        <f>EC!J50</f>
        <v>1.7569888268156426</v>
      </c>
      <c r="H405" s="449">
        <f>'SO4'!J50</f>
        <v>13.480683199807032</v>
      </c>
      <c r="I405" s="449">
        <f>'NO3'!J50</f>
        <v>11.02313751355206</v>
      </c>
      <c r="J405" s="449">
        <f>Cl!J50</f>
        <v>28.506228729329994</v>
      </c>
      <c r="K405" s="449">
        <f>H!J50</f>
        <v>21.285905263658353</v>
      </c>
      <c r="L405" s="449">
        <f>'NH4'!J50</f>
        <v>12.777520842525609</v>
      </c>
      <c r="M405" s="449">
        <f>Na!J50</f>
        <v>32.517602136719631</v>
      </c>
      <c r="N405" s="449">
        <f>K!J50</f>
        <v>1.6060605552729714</v>
      </c>
      <c r="O405" s="449">
        <f>Mg!J50</f>
        <v>3.0281238016759779</v>
      </c>
      <c r="P405" s="450">
        <f>Ca!J50</f>
        <v>2.4895401038635017</v>
      </c>
      <c r="Q405" s="451">
        <f t="shared" si="1136"/>
        <v>0.26021334183651235</v>
      </c>
      <c r="R405" s="447">
        <f t="shared" si="1137"/>
        <v>66.490732642496113</v>
      </c>
      <c r="S405" s="452">
        <f t="shared" si="1138"/>
        <v>79.222416609255518</v>
      </c>
      <c r="T405" s="452">
        <f t="shared" si="1139"/>
        <v>66.750945984332617</v>
      </c>
      <c r="U405" s="452">
        <f t="shared" si="1140"/>
        <v>8.7374983192234836</v>
      </c>
      <c r="V405" s="452">
        <f t="shared" si="1141"/>
        <v>8.5436619416964152</v>
      </c>
      <c r="W405" s="446">
        <f t="shared" si="1142"/>
        <v>-5.0813973075635772</v>
      </c>
      <c r="X405" s="453">
        <f t="shared" si="1143"/>
        <v>114.01273885350319</v>
      </c>
      <c r="Y405" s="454">
        <f t="shared" ref="Y405:AA405" si="1184">H405*$E405/1000</f>
        <v>1.536969613226407</v>
      </c>
      <c r="Z405" s="454">
        <f t="shared" si="1184"/>
        <v>1.2567780986788655</v>
      </c>
      <c r="AA405" s="454">
        <f t="shared" si="1184"/>
        <v>3.250073211815331</v>
      </c>
      <c r="AB405" s="454">
        <f t="shared" ref="AB405:AF405" si="1185">L405*$E405/1000</f>
        <v>1.4568001470140663</v>
      </c>
      <c r="AC405" s="454">
        <f t="shared" si="1185"/>
        <v>3.707420880555933</v>
      </c>
      <c r="AD405" s="454">
        <f t="shared" si="1185"/>
        <v>0.18311136267124961</v>
      </c>
      <c r="AE405" s="454">
        <f t="shared" si="1185"/>
        <v>0.34524468821656057</v>
      </c>
      <c r="AF405" s="454">
        <f t="shared" si="1185"/>
        <v>0.28383928572711259</v>
      </c>
      <c r="AG405" s="455">
        <f t="shared" si="1146"/>
        <v>2.4268643580858891</v>
      </c>
      <c r="AH405" s="456"/>
      <c r="AI405" s="432">
        <f t="shared" si="1147"/>
        <v>145.71314925175164</v>
      </c>
      <c r="AJ405" s="181"/>
      <c r="AK405" s="181"/>
      <c r="AL405" s="181"/>
      <c r="AM405" s="181"/>
    </row>
    <row r="406" spans="1:39" ht="12.75" customHeight="1">
      <c r="A406" s="418">
        <v>395</v>
      </c>
      <c r="B406" s="433">
        <v>11</v>
      </c>
      <c r="C406" s="458">
        <v>47</v>
      </c>
      <c r="D406" s="446">
        <f>測定日数!J51</f>
        <v>35</v>
      </c>
      <c r="E406" s="447">
        <f>mm!J51</f>
        <v>65.891719745222929</v>
      </c>
      <c r="F406" s="448">
        <f>pH!J51</f>
        <v>4.5389329303305841</v>
      </c>
      <c r="G406" s="448">
        <f>EC!J51</f>
        <v>2.06</v>
      </c>
      <c r="H406" s="449">
        <f>'SO4'!J51</f>
        <v>19.3130500839539</v>
      </c>
      <c r="I406" s="449">
        <f>'NO3'!J51</f>
        <v>14.149963360825707</v>
      </c>
      <c r="J406" s="449">
        <f>Cl!J51</f>
        <v>20.328892640521719</v>
      </c>
      <c r="K406" s="449">
        <f>H!J51</f>
        <v>28.911263349995924</v>
      </c>
      <c r="L406" s="449">
        <f>'NH4'!J51</f>
        <v>17.519950593416034</v>
      </c>
      <c r="M406" s="449">
        <f>Na!J51</f>
        <v>18.445625906234895</v>
      </c>
      <c r="N406" s="449">
        <f>K!J51</f>
        <v>1.1591771850690809</v>
      </c>
      <c r="O406" s="449">
        <f>Mg!J51</f>
        <v>2.1310088820924022</v>
      </c>
      <c r="P406" s="450">
        <f>Ca!J51</f>
        <v>2.8486614775325885</v>
      </c>
      <c r="Q406" s="451">
        <f t="shared" si="1136"/>
        <v>0.1915819615220215</v>
      </c>
      <c r="R406" s="447">
        <f t="shared" si="1137"/>
        <v>73.104956169255217</v>
      </c>
      <c r="S406" s="452">
        <f t="shared" si="1138"/>
        <v>75.995357753965919</v>
      </c>
      <c r="T406" s="452">
        <f t="shared" si="1139"/>
        <v>73.296538130777236</v>
      </c>
      <c r="U406" s="452">
        <f t="shared" si="1140"/>
        <v>1.9385617029613416</v>
      </c>
      <c r="V406" s="452">
        <f t="shared" si="1141"/>
        <v>1.8077469022646984</v>
      </c>
      <c r="W406" s="446">
        <f t="shared" si="1142"/>
        <v>-5.02680490519126</v>
      </c>
      <c r="X406" s="453">
        <f t="shared" si="1143"/>
        <v>65.891719745222929</v>
      </c>
      <c r="Y406" s="454">
        <f t="shared" ref="Y406:AA406" si="1186">H406*$E406/1000</f>
        <v>1.2725700835573446</v>
      </c>
      <c r="Z406" s="454">
        <f t="shared" si="1186"/>
        <v>0.93236542017670021</v>
      </c>
      <c r="AA406" s="454">
        <f t="shared" si="1186"/>
        <v>1.3395056965999821</v>
      </c>
      <c r="AB406" s="454">
        <f t="shared" ref="AB406:AF406" si="1187">L406*$E406/1000</f>
        <v>1.1544196744515214</v>
      </c>
      <c r="AC406" s="454">
        <f t="shared" si="1187"/>
        <v>1.2154140127388535</v>
      </c>
      <c r="AD406" s="454">
        <f t="shared" si="1187"/>
        <v>7.6380178213628289E-2</v>
      </c>
      <c r="AE406" s="454">
        <f t="shared" si="1187"/>
        <v>0.1404158400334134</v>
      </c>
      <c r="AF406" s="454">
        <f t="shared" si="1187"/>
        <v>0.18770320372658997</v>
      </c>
      <c r="AG406" s="455">
        <f t="shared" si="1146"/>
        <v>1.9050128621382665</v>
      </c>
      <c r="AH406" s="456"/>
      <c r="AI406" s="432">
        <f t="shared" si="1147"/>
        <v>149.10031392322114</v>
      </c>
      <c r="AJ406" s="181"/>
      <c r="AK406" s="181"/>
      <c r="AL406" s="181"/>
      <c r="AM406" s="181"/>
    </row>
    <row r="407" spans="1:39" ht="12.75" customHeight="1">
      <c r="A407" s="418">
        <v>396</v>
      </c>
      <c r="B407" s="433">
        <v>11</v>
      </c>
      <c r="C407" s="458">
        <v>48</v>
      </c>
      <c r="D407" s="446"/>
      <c r="E407" s="463"/>
      <c r="F407" s="448"/>
      <c r="G407" s="448"/>
      <c r="H407" s="449"/>
      <c r="I407" s="449"/>
      <c r="J407" s="449"/>
      <c r="K407" s="449"/>
      <c r="L407" s="449"/>
      <c r="M407" s="449"/>
      <c r="N407" s="449"/>
      <c r="O407" s="449"/>
      <c r="P407" s="450"/>
      <c r="Q407" s="451"/>
      <c r="R407" s="447"/>
      <c r="S407" s="452"/>
      <c r="T407" s="452"/>
      <c r="U407" s="452"/>
      <c r="V407" s="452"/>
      <c r="W407" s="446"/>
      <c r="X407" s="453"/>
      <c r="Y407" s="454"/>
      <c r="Z407" s="454"/>
      <c r="AA407" s="454"/>
      <c r="AB407" s="454"/>
      <c r="AC407" s="454"/>
      <c r="AD407" s="454"/>
      <c r="AE407" s="454"/>
      <c r="AF407" s="454"/>
      <c r="AG407" s="455"/>
      <c r="AH407" s="456"/>
      <c r="AI407" s="432"/>
      <c r="AJ407" s="181"/>
      <c r="AK407" s="181"/>
      <c r="AL407" s="181"/>
      <c r="AM407" s="181"/>
    </row>
    <row r="408" spans="1:39" ht="12.75" customHeight="1">
      <c r="A408" s="418">
        <v>397</v>
      </c>
      <c r="B408" s="433">
        <v>11</v>
      </c>
      <c r="C408" s="458">
        <v>49</v>
      </c>
      <c r="D408" s="446">
        <f>測定日数!J53</f>
        <v>35</v>
      </c>
      <c r="E408" s="447">
        <f>mm!J53</f>
        <v>93.69426751592357</v>
      </c>
      <c r="F408" s="448">
        <f>pH!J53</f>
        <v>4.6250779469877994</v>
      </c>
      <c r="G408" s="448">
        <f>EC!J53</f>
        <v>1.39323895309313</v>
      </c>
      <c r="H408" s="449">
        <f>'SO4'!J53</f>
        <v>12.620149633984056</v>
      </c>
      <c r="I408" s="449">
        <f>'NO3'!J53</f>
        <v>6.9094302198165813</v>
      </c>
      <c r="J408" s="449">
        <f>Cl!J53</f>
        <v>16.335515172637958</v>
      </c>
      <c r="K408" s="449">
        <f>H!J53</f>
        <v>23.709481307157013</v>
      </c>
      <c r="L408" s="449">
        <f>'NH4'!J53</f>
        <v>11.931063797911699</v>
      </c>
      <c r="M408" s="449">
        <f>Na!J53</f>
        <v>13.628739944179983</v>
      </c>
      <c r="N408" s="449">
        <f>K!J53</f>
        <v>0.26690347319014374</v>
      </c>
      <c r="O408" s="449">
        <f>Mg!J53</f>
        <v>1.2199456515748477</v>
      </c>
      <c r="P408" s="450">
        <f>Ca!J53</f>
        <v>0.91468775065377816</v>
      </c>
      <c r="Q408" s="451">
        <f t="shared" ref="Q408:Q412" si="1188">1.24*10^(F408-5.35)</f>
        <v>0.23361441234903635</v>
      </c>
      <c r="R408" s="447">
        <f t="shared" ref="R408:R412" si="1189">SUM(H408:J408)+H408</f>
        <v>48.485244660422651</v>
      </c>
      <c r="S408" s="452">
        <f t="shared" ref="S408:S412" si="1190">SUM(K408:P408)+O408+P408</f>
        <v>53.80545532689608</v>
      </c>
      <c r="T408" s="452">
        <f t="shared" ref="T408:T412" si="1191">SUM(H408:J408,Q408)+H408</f>
        <v>48.718859072771686</v>
      </c>
      <c r="U408" s="452">
        <f t="shared" ref="U408:U412" si="1192">(S408-R408)/(R408+S408)*100</f>
        <v>5.2010697620927324</v>
      </c>
      <c r="V408" s="452">
        <f t="shared" ref="V408:V412" si="1193">(S408-T408)/(S408+T408)*100</f>
        <v>4.9613560294540999</v>
      </c>
      <c r="W408" s="446">
        <f t="shared" ref="W408:W412" si="1194">100*((349.7*10^(2-F408)+(80*2*H408+71.5*I408+76.3*J408+73.5*L408+50.1*M408+73.5*N408+59.8*2*P408+53.3*2*O408)/10000)-G408)/((349.7*10^(2-F408)+(80*2*H408+71.5*I408+76.3*J408+73.5*L408+50.1*M408+73.5*N408+59.8*2*P408+53.3*2*O408)/10000)+G408)</f>
        <v>-0.22567620530040661</v>
      </c>
      <c r="X408" s="453">
        <f t="shared" ref="X408:X412" si="1195">E408</f>
        <v>93.69426751592357</v>
      </c>
      <c r="Y408" s="454">
        <f t="shared" ref="Y408:AA408" si="1196">H408*$E408/1000</f>
        <v>1.182435675897487</v>
      </c>
      <c r="Z408" s="454">
        <f t="shared" si="1196"/>
        <v>0.64737400339810147</v>
      </c>
      <c r="AA408" s="454">
        <f t="shared" si="1196"/>
        <v>1.5305441285955692</v>
      </c>
      <c r="AB408" s="454">
        <f t="shared" ref="AB408:AF408" si="1197">L408*$E408/1000</f>
        <v>1.1178722832310899</v>
      </c>
      <c r="AC408" s="454">
        <f t="shared" si="1197"/>
        <v>1.2769348062349528</v>
      </c>
      <c r="AD408" s="454">
        <f t="shared" si="1197"/>
        <v>2.5007325418006463E-2</v>
      </c>
      <c r="AE408" s="454">
        <f t="shared" si="1197"/>
        <v>0.11430191423354147</v>
      </c>
      <c r="AF408" s="454">
        <f t="shared" si="1197"/>
        <v>8.5700998803293488E-2</v>
      </c>
      <c r="AG408" s="455">
        <f t="shared" ref="AG408:AG412" si="1198">K408*$E408/1000</f>
        <v>2.2214424842565585</v>
      </c>
      <c r="AH408" s="456"/>
      <c r="AI408" s="432">
        <f t="shared" ref="AI408:AI412" si="1199">R408+S408</f>
        <v>102.29069998731873</v>
      </c>
      <c r="AJ408" s="181"/>
      <c r="AK408" s="181"/>
      <c r="AL408" s="181"/>
      <c r="AM408" s="181"/>
    </row>
    <row r="409" spans="1:39" ht="12.75" customHeight="1">
      <c r="A409" s="418">
        <v>398</v>
      </c>
      <c r="B409" s="433">
        <v>11</v>
      </c>
      <c r="C409" s="458">
        <v>50</v>
      </c>
      <c r="D409" s="446">
        <f>測定日数!J54</f>
        <v>35</v>
      </c>
      <c r="E409" s="447">
        <f>mm!J54</f>
        <v>46.113553211445755</v>
      </c>
      <c r="F409" s="448">
        <f>pH!J54</f>
        <v>4.4000000000000004</v>
      </c>
      <c r="G409" s="448">
        <f>EC!J54</f>
        <v>2.4</v>
      </c>
      <c r="H409" s="449">
        <f>'SO4'!J54</f>
        <v>22.9</v>
      </c>
      <c r="I409" s="449">
        <f>'NO3'!J54</f>
        <v>24.9</v>
      </c>
      <c r="J409" s="449">
        <f>Cl!J54</f>
        <v>34.5</v>
      </c>
      <c r="K409" s="449">
        <f>H!J54</f>
        <v>39.810717055349699</v>
      </c>
      <c r="L409" s="449">
        <f>'NH4'!J54</f>
        <v>32.5</v>
      </c>
      <c r="M409" s="449">
        <f>Na!J54</f>
        <v>27.5</v>
      </c>
      <c r="N409" s="449">
        <f>K!J54</f>
        <v>1.4</v>
      </c>
      <c r="O409" s="449">
        <f>Mg!J54</f>
        <v>3.3</v>
      </c>
      <c r="P409" s="450">
        <f>Ca!J54</f>
        <v>3</v>
      </c>
      <c r="Q409" s="451">
        <f t="shared" si="1188"/>
        <v>0.13913028833344368</v>
      </c>
      <c r="R409" s="447">
        <f t="shared" si="1189"/>
        <v>105.19999999999999</v>
      </c>
      <c r="S409" s="452">
        <f t="shared" si="1190"/>
        <v>113.8107170553497</v>
      </c>
      <c r="T409" s="452">
        <f t="shared" si="1191"/>
        <v>105.33913028833345</v>
      </c>
      <c r="U409" s="452">
        <f t="shared" si="1192"/>
        <v>3.9316418717416273</v>
      </c>
      <c r="V409" s="452">
        <f t="shared" si="1193"/>
        <v>3.8656594424775612</v>
      </c>
      <c r="W409" s="446">
        <f t="shared" si="1194"/>
        <v>5.0979929783266913</v>
      </c>
      <c r="X409" s="453">
        <f t="shared" si="1195"/>
        <v>46.113553211445755</v>
      </c>
      <c r="Y409" s="454">
        <f t="shared" ref="Y409:AA409" si="1200">H409*$E409/1000</f>
        <v>1.0560003685421078</v>
      </c>
      <c r="Z409" s="454">
        <f t="shared" si="1200"/>
        <v>1.1482274749649992</v>
      </c>
      <c r="AA409" s="454">
        <f t="shared" si="1200"/>
        <v>1.5909175857948785</v>
      </c>
      <c r="AB409" s="454">
        <f t="shared" ref="AB409:AF409" si="1201">L409*$E409/1000</f>
        <v>1.4986904793719871</v>
      </c>
      <c r="AC409" s="454">
        <f t="shared" si="1201"/>
        <v>1.2681227133147583</v>
      </c>
      <c r="AD409" s="454">
        <f t="shared" si="1201"/>
        <v>6.4558974496024046E-2</v>
      </c>
      <c r="AE409" s="454">
        <f t="shared" si="1201"/>
        <v>0.15217472559777098</v>
      </c>
      <c r="AF409" s="454">
        <f t="shared" si="1201"/>
        <v>0.13834065963433728</v>
      </c>
      <c r="AG409" s="455">
        <f t="shared" si="1198"/>
        <v>1.8358136193176795</v>
      </c>
      <c r="AH409" s="456"/>
      <c r="AI409" s="432">
        <f t="shared" si="1199"/>
        <v>219.01071705534969</v>
      </c>
      <c r="AJ409" s="181"/>
      <c r="AK409" s="181"/>
      <c r="AL409" s="181"/>
      <c r="AM409" s="181"/>
    </row>
    <row r="410" spans="1:39" ht="12.75" customHeight="1">
      <c r="A410" s="418">
        <v>399</v>
      </c>
      <c r="B410" s="433">
        <v>11</v>
      </c>
      <c r="C410" s="458">
        <v>51</v>
      </c>
      <c r="D410" s="446">
        <f>測定日数!J55</f>
        <v>35</v>
      </c>
      <c r="E410" s="447">
        <f>mm!J55</f>
        <v>49.5</v>
      </c>
      <c r="F410" s="448">
        <f>pH!J55</f>
        <v>4.6405152764127937</v>
      </c>
      <c r="G410" s="448">
        <f>EC!J55</f>
        <v>2.5064949494949493</v>
      </c>
      <c r="H410" s="449">
        <f>'SO4'!J55</f>
        <v>23.712665157506386</v>
      </c>
      <c r="I410" s="449">
        <f>'NO3'!J55</f>
        <v>24.477280023949167</v>
      </c>
      <c r="J410" s="449">
        <f>Cl!J55</f>
        <v>59.963958064589555</v>
      </c>
      <c r="K410" s="449">
        <f>H!J55</f>
        <v>22.881512238901223</v>
      </c>
      <c r="L410" s="449">
        <f>'NH4'!J55</f>
        <v>30.876096084175082</v>
      </c>
      <c r="M410" s="449">
        <f>Na!J55</f>
        <v>46.997704392182698</v>
      </c>
      <c r="N410" s="449">
        <f>K!J55</f>
        <v>2.9893960130718948</v>
      </c>
      <c r="O410" s="449">
        <f>Mg!J55</f>
        <v>6.9626638159371499</v>
      </c>
      <c r="P410" s="450">
        <f>Ca!J55</f>
        <v>6.7371115771178118</v>
      </c>
      <c r="Q410" s="451">
        <f t="shared" si="1188"/>
        <v>0.24206776566346067</v>
      </c>
      <c r="R410" s="447">
        <f t="shared" si="1189"/>
        <v>131.8665684035515</v>
      </c>
      <c r="S410" s="452">
        <f t="shared" si="1190"/>
        <v>131.14425951444082</v>
      </c>
      <c r="T410" s="452">
        <f t="shared" si="1191"/>
        <v>132.10863616921495</v>
      </c>
      <c r="U410" s="452">
        <f t="shared" si="1192"/>
        <v>-0.27463085639040563</v>
      </c>
      <c r="V410" s="452">
        <f t="shared" si="1193"/>
        <v>-0.36633088204773046</v>
      </c>
      <c r="W410" s="446">
        <f t="shared" si="1194"/>
        <v>-1.1138185600513699</v>
      </c>
      <c r="X410" s="453">
        <f t="shared" si="1195"/>
        <v>49.5</v>
      </c>
      <c r="Y410" s="454">
        <f t="shared" ref="Y410:AA410" si="1202">H410*$E410/1000</f>
        <v>1.1737769252965662</v>
      </c>
      <c r="Z410" s="454">
        <f t="shared" si="1202"/>
        <v>1.2116253611854839</v>
      </c>
      <c r="AA410" s="454">
        <f t="shared" si="1202"/>
        <v>2.9682159241971831</v>
      </c>
      <c r="AB410" s="454">
        <f t="shared" ref="AB410:AF410" si="1203">L410*$E410/1000</f>
        <v>1.5283667561666667</v>
      </c>
      <c r="AC410" s="454">
        <f t="shared" si="1203"/>
        <v>2.3263863674130434</v>
      </c>
      <c r="AD410" s="454">
        <f t="shared" si="1203"/>
        <v>0.14797510264705879</v>
      </c>
      <c r="AE410" s="454">
        <f t="shared" si="1203"/>
        <v>0.34465185888888888</v>
      </c>
      <c r="AF410" s="454">
        <f t="shared" si="1203"/>
        <v>0.33348702306733169</v>
      </c>
      <c r="AG410" s="455">
        <f t="shared" si="1198"/>
        <v>1.1326348558256105</v>
      </c>
      <c r="AH410" s="456"/>
      <c r="AI410" s="432">
        <f t="shared" si="1199"/>
        <v>263.01082791799229</v>
      </c>
      <c r="AJ410" s="181"/>
      <c r="AK410" s="181"/>
      <c r="AL410" s="181"/>
      <c r="AM410" s="181"/>
    </row>
    <row r="411" spans="1:39" ht="12.75" customHeight="1">
      <c r="A411" s="418">
        <v>400</v>
      </c>
      <c r="B411" s="433">
        <v>11</v>
      </c>
      <c r="C411" s="458">
        <v>52</v>
      </c>
      <c r="D411" s="446">
        <f>測定日数!J56</f>
        <v>35</v>
      </c>
      <c r="E411" s="447">
        <f>mm!J56</f>
        <v>73.411809050567655</v>
      </c>
      <c r="F411" s="448">
        <f>pH!J56</f>
        <v>5.4</v>
      </c>
      <c r="G411" s="448">
        <f>EC!J56</f>
        <v>4.0999999999999996</v>
      </c>
      <c r="H411" s="449">
        <f>'SO4'!J56</f>
        <v>28.6</v>
      </c>
      <c r="I411" s="449">
        <f>'NO3'!J56</f>
        <v>12.9</v>
      </c>
      <c r="J411" s="449">
        <f>Cl!J56</f>
        <v>235.1</v>
      </c>
      <c r="K411" s="449">
        <f>H!J56</f>
        <v>3.98107170553497</v>
      </c>
      <c r="L411" s="449">
        <f>'NH4'!J56</f>
        <v>11.1</v>
      </c>
      <c r="M411" s="449">
        <f>Na!J56</f>
        <v>206.2</v>
      </c>
      <c r="N411" s="449">
        <f>K!J56</f>
        <v>6.5</v>
      </c>
      <c r="O411" s="449">
        <f>Mg!J56</f>
        <v>23</v>
      </c>
      <c r="P411" s="450">
        <f>Ca!J56</f>
        <v>14</v>
      </c>
      <c r="Q411" s="451">
        <f t="shared" si="1188"/>
        <v>1.391302883334437</v>
      </c>
      <c r="R411" s="447">
        <f t="shared" si="1189"/>
        <v>305.20000000000005</v>
      </c>
      <c r="S411" s="452">
        <f t="shared" si="1190"/>
        <v>301.78107170553494</v>
      </c>
      <c r="T411" s="452">
        <f t="shared" si="1191"/>
        <v>306.59130288333449</v>
      </c>
      <c r="U411" s="452">
        <f t="shared" si="1192"/>
        <v>-0.56326769545850519</v>
      </c>
      <c r="V411" s="452">
        <f t="shared" si="1193"/>
        <v>-0.79067219004647382</v>
      </c>
      <c r="W411" s="446">
        <f t="shared" si="1194"/>
        <v>-0.51596465732819008</v>
      </c>
      <c r="X411" s="453">
        <f t="shared" si="1195"/>
        <v>73.411809050567655</v>
      </c>
      <c r="Y411" s="454">
        <f t="shared" ref="Y411:AA411" si="1204">H411*$E411/1000</f>
        <v>2.0995777388462353</v>
      </c>
      <c r="Z411" s="454">
        <f t="shared" si="1204"/>
        <v>0.94701233675232277</v>
      </c>
      <c r="AA411" s="454">
        <f t="shared" si="1204"/>
        <v>17.259116307788457</v>
      </c>
      <c r="AB411" s="454">
        <f t="shared" ref="AB411:AF411" si="1205">L411*$E411/1000</f>
        <v>0.81487108046130097</v>
      </c>
      <c r="AC411" s="454">
        <f t="shared" si="1205"/>
        <v>15.137515026227049</v>
      </c>
      <c r="AD411" s="454">
        <f t="shared" si="1205"/>
        <v>0.47717675882868976</v>
      </c>
      <c r="AE411" s="454">
        <f t="shared" si="1205"/>
        <v>1.6884716081630562</v>
      </c>
      <c r="AF411" s="454">
        <f t="shared" si="1205"/>
        <v>1.0277653267079472</v>
      </c>
      <c r="AG411" s="455">
        <f t="shared" si="1198"/>
        <v>0.29225767586335094</v>
      </c>
      <c r="AH411" s="456"/>
      <c r="AI411" s="432">
        <f t="shared" si="1199"/>
        <v>606.98107170553499</v>
      </c>
      <c r="AJ411" s="181"/>
      <c r="AK411" s="181"/>
      <c r="AL411" s="181"/>
      <c r="AM411" s="181"/>
    </row>
    <row r="412" spans="1:39" ht="12.75" customHeight="1">
      <c r="A412" s="418">
        <v>401</v>
      </c>
      <c r="B412" s="433">
        <v>12</v>
      </c>
      <c r="C412" s="458">
        <v>1</v>
      </c>
      <c r="D412" s="446">
        <f>測定日数!K5</f>
        <v>28</v>
      </c>
      <c r="E412" s="447">
        <f>mm!K5</f>
        <v>57.5</v>
      </c>
      <c r="F412" s="448">
        <f>pH!K5</f>
        <v>4.5473898915447446</v>
      </c>
      <c r="G412" s="448">
        <f>EC!K5</f>
        <v>5.1454782608695657</v>
      </c>
      <c r="H412" s="449">
        <f>'SO4'!K5</f>
        <v>31.142314726150222</v>
      </c>
      <c r="I412" s="449">
        <f>'NO3'!K5</f>
        <v>19.919934680183157</v>
      </c>
      <c r="J412" s="449">
        <f>Cl!K5</f>
        <v>234.91037731396281</v>
      </c>
      <c r="K412" s="449">
        <f>H!K5</f>
        <v>28.353724059253409</v>
      </c>
      <c r="L412" s="449">
        <f>'NH4'!K5</f>
        <v>31.158335563390413</v>
      </c>
      <c r="M412" s="449">
        <f>Na!K5</f>
        <v>201.16432597934954</v>
      </c>
      <c r="N412" s="449">
        <f>K!K5</f>
        <v>5.4196051694756315</v>
      </c>
      <c r="O412" s="449">
        <f>Mg!K5</f>
        <v>22.961333500345283</v>
      </c>
      <c r="P412" s="450">
        <f>Ca!K5</f>
        <v>8.5935965970727857</v>
      </c>
      <c r="Q412" s="451">
        <f t="shared" si="1188"/>
        <v>0.19534917286691664</v>
      </c>
      <c r="R412" s="447">
        <f t="shared" si="1189"/>
        <v>317.11494144644644</v>
      </c>
      <c r="S412" s="452">
        <f t="shared" si="1190"/>
        <v>329.20585096630521</v>
      </c>
      <c r="T412" s="452">
        <f t="shared" si="1191"/>
        <v>317.31029061931338</v>
      </c>
      <c r="U412" s="452">
        <f t="shared" si="1192"/>
        <v>1.8707288488619915</v>
      </c>
      <c r="V412" s="452">
        <f t="shared" si="1193"/>
        <v>1.8399479273351589</v>
      </c>
      <c r="W412" s="446">
        <f t="shared" si="1194"/>
        <v>-0.94807242965284744</v>
      </c>
      <c r="X412" s="453">
        <f t="shared" si="1195"/>
        <v>57.5</v>
      </c>
      <c r="Y412" s="454">
        <f t="shared" ref="Y412:AA412" si="1206">H412*$E412/1000</f>
        <v>1.7906830967536378</v>
      </c>
      <c r="Z412" s="454">
        <f t="shared" si="1206"/>
        <v>1.1453962441105316</v>
      </c>
      <c r="AA412" s="454">
        <f t="shared" si="1206"/>
        <v>13.507346695552862</v>
      </c>
      <c r="AB412" s="454">
        <f t="shared" ref="AB412:AF412" si="1207">L412*$E412/1000</f>
        <v>1.7916042948949487</v>
      </c>
      <c r="AC412" s="454">
        <f t="shared" si="1207"/>
        <v>11.566948743812597</v>
      </c>
      <c r="AD412" s="454">
        <f t="shared" si="1207"/>
        <v>0.31162729724484883</v>
      </c>
      <c r="AE412" s="454">
        <f t="shared" si="1207"/>
        <v>1.3202766762698539</v>
      </c>
      <c r="AF412" s="454">
        <f t="shared" si="1207"/>
        <v>0.49413180433168519</v>
      </c>
      <c r="AG412" s="455">
        <f t="shared" si="1198"/>
        <v>1.6303391334070712</v>
      </c>
      <c r="AH412" s="456"/>
      <c r="AI412" s="432">
        <f t="shared" si="1199"/>
        <v>646.32079241275164</v>
      </c>
      <c r="AJ412" s="181"/>
      <c r="AK412" s="181"/>
      <c r="AL412" s="181"/>
      <c r="AM412" s="181"/>
    </row>
    <row r="413" spans="1:39" ht="12.75" customHeight="1">
      <c r="A413" s="418">
        <v>402</v>
      </c>
      <c r="B413" s="433">
        <v>12</v>
      </c>
      <c r="C413" s="458">
        <v>2</v>
      </c>
      <c r="D413" s="434"/>
      <c r="E413" s="464"/>
      <c r="F413" s="436"/>
      <c r="G413" s="436"/>
      <c r="H413" s="437"/>
      <c r="I413" s="437"/>
      <c r="J413" s="437"/>
      <c r="K413" s="437"/>
      <c r="L413" s="437"/>
      <c r="M413" s="437"/>
      <c r="N413" s="437"/>
      <c r="O413" s="437"/>
      <c r="P413" s="438"/>
      <c r="Q413" s="439"/>
      <c r="R413" s="440"/>
      <c r="S413" s="441"/>
      <c r="T413" s="441"/>
      <c r="U413" s="441"/>
      <c r="V413" s="441"/>
      <c r="W413" s="434"/>
      <c r="X413" s="442"/>
      <c r="Y413" s="443"/>
      <c r="Z413" s="443"/>
      <c r="AA413" s="443"/>
      <c r="AB413" s="443"/>
      <c r="AC413" s="443"/>
      <c r="AD413" s="443"/>
      <c r="AE413" s="443"/>
      <c r="AF413" s="443"/>
      <c r="AG413" s="444"/>
      <c r="AH413" s="445"/>
      <c r="AI413" s="432"/>
      <c r="AJ413" s="181"/>
      <c r="AK413" s="181"/>
      <c r="AL413" s="181"/>
      <c r="AM413" s="181"/>
    </row>
    <row r="414" spans="1:39" ht="12.75" customHeight="1">
      <c r="A414" s="418">
        <v>403</v>
      </c>
      <c r="B414" s="433">
        <v>12</v>
      </c>
      <c r="C414" s="458">
        <v>3</v>
      </c>
      <c r="D414" s="446">
        <f>測定日数!K7</f>
        <v>29</v>
      </c>
      <c r="E414" s="447">
        <f>mm!K7</f>
        <v>49.36305732484076</v>
      </c>
      <c r="F414" s="448">
        <f>pH!K7</f>
        <v>4.68</v>
      </c>
      <c r="G414" s="448">
        <f>EC!K7</f>
        <v>4.0599999999999996</v>
      </c>
      <c r="H414" s="449">
        <f>'SO4'!K7</f>
        <v>29.9</v>
      </c>
      <c r="I414" s="449">
        <f>'NO3'!K7</f>
        <v>20.2</v>
      </c>
      <c r="J414" s="449">
        <f>Cl!K7</f>
        <v>175.3</v>
      </c>
      <c r="K414" s="449">
        <f>H!K7</f>
        <v>20.892961308540418</v>
      </c>
      <c r="L414" s="449">
        <f>'NH4'!K7</f>
        <v>27.3</v>
      </c>
      <c r="M414" s="449">
        <f>Na!K7</f>
        <v>134.19999999999999</v>
      </c>
      <c r="N414" s="449">
        <f>K!K7</f>
        <v>4.0999999999999996</v>
      </c>
      <c r="O414" s="449">
        <f>Mg!K7</f>
        <v>17.100000000000001</v>
      </c>
      <c r="P414" s="450">
        <f>Ca!K7</f>
        <v>8.8000000000000007</v>
      </c>
      <c r="Q414" s="451">
        <f t="shared" ref="Q414:Q415" si="1208">1.24*10^(F414-5.35)</f>
        <v>0.26510729909827679</v>
      </c>
      <c r="R414" s="447">
        <f t="shared" ref="R414:R415" si="1209">SUM(H414:J414)+H414</f>
        <v>255.3</v>
      </c>
      <c r="S414" s="452">
        <f t="shared" ref="S414:S415" si="1210">SUM(K414:P414)+O414+P414</f>
        <v>238.29296130854041</v>
      </c>
      <c r="T414" s="452">
        <f t="shared" ref="T414:T415" si="1211">SUM(H414:J414,Q414)+H414</f>
        <v>255.56510729909829</v>
      </c>
      <c r="U414" s="452">
        <f t="shared" ref="U414:U415" si="1212">(S414-R414)/(R414+S414)*100</f>
        <v>-3.4455594031108259</v>
      </c>
      <c r="V414" s="452">
        <f t="shared" ref="V414:V415" si="1213">(S414-T414)/(S414+T414)*100</f>
        <v>-3.4973906651468081</v>
      </c>
      <c r="W414" s="446">
        <f t="shared" ref="W414:W415" si="1214">100*((349.7*10^(2-F414)+(80*2*H414+71.5*I414+76.3*J414+73.5*L414+50.1*M414+73.5*N414+59.8*2*P414+53.3*2*O414)/10000)-G414)/((349.7*10^(2-F414)+(80*2*H414+71.5*I414+76.3*J414+73.5*L414+50.1*M414+73.5*N414+59.8*2*P414+53.3*2*O414)/10000)+G414)</f>
        <v>-2.245602321686055</v>
      </c>
      <c r="X414" s="453">
        <f t="shared" ref="X414:X415" si="1215">E414</f>
        <v>49.36305732484076</v>
      </c>
      <c r="Y414" s="454">
        <f t="shared" ref="Y414:AA414" si="1216">H414*$E414/1000</f>
        <v>1.4759554140127387</v>
      </c>
      <c r="Z414" s="454">
        <f t="shared" si="1216"/>
        <v>0.99713375796178327</v>
      </c>
      <c r="AA414" s="454">
        <f t="shared" si="1216"/>
        <v>8.6533439490445847</v>
      </c>
      <c r="AB414" s="454">
        <f t="shared" ref="AB414:AF414" si="1217">L414*$E414/1000</f>
        <v>1.3476114649681528</v>
      </c>
      <c r="AC414" s="454">
        <f t="shared" si="1217"/>
        <v>6.62452229299363</v>
      </c>
      <c r="AD414" s="454">
        <f t="shared" si="1217"/>
        <v>0.20238853503184712</v>
      </c>
      <c r="AE414" s="454">
        <f t="shared" si="1217"/>
        <v>0.84410828025477702</v>
      </c>
      <c r="AF414" s="454">
        <f t="shared" si="1217"/>
        <v>0.43439490445859874</v>
      </c>
      <c r="AG414" s="455">
        <f t="shared" ref="AG414:AG415" si="1218">K414*$E414/1000</f>
        <v>1.0313404467591607</v>
      </c>
      <c r="AH414" s="456"/>
      <c r="AI414" s="432">
        <f t="shared" ref="AI414:AI415" si="1219">R414+S414</f>
        <v>493.59296130854045</v>
      </c>
      <c r="AJ414" s="181"/>
      <c r="AK414" s="181"/>
      <c r="AL414" s="181"/>
      <c r="AM414" s="181"/>
    </row>
    <row r="415" spans="1:39" ht="12.75" customHeight="1">
      <c r="A415" s="418">
        <v>404</v>
      </c>
      <c r="B415" s="433">
        <v>12</v>
      </c>
      <c r="C415" s="458">
        <v>4</v>
      </c>
      <c r="D415" s="446">
        <f>測定日数!K8</f>
        <v>29</v>
      </c>
      <c r="E415" s="447">
        <f>mm!K8</f>
        <v>47.388535031847134</v>
      </c>
      <c r="F415" s="448">
        <f>pH!K8</f>
        <v>4.6399999999999997</v>
      </c>
      <c r="G415" s="448">
        <f>EC!K8</f>
        <v>2.78</v>
      </c>
      <c r="H415" s="449">
        <f>'SO4'!K8</f>
        <v>21.1</v>
      </c>
      <c r="I415" s="449">
        <f>'NO3'!K8</f>
        <v>16</v>
      </c>
      <c r="J415" s="449">
        <f>Cl!K8</f>
        <v>109.6</v>
      </c>
      <c r="K415" s="449">
        <f>H!K8</f>
        <v>22.908676527677759</v>
      </c>
      <c r="L415" s="449">
        <f>'NH4'!K8</f>
        <v>12.9</v>
      </c>
      <c r="M415" s="449">
        <f>Na!K8</f>
        <v>100.1</v>
      </c>
      <c r="N415" s="449">
        <f>K!K8</f>
        <v>3.2</v>
      </c>
      <c r="O415" s="449">
        <f>Mg!K8</f>
        <v>10.4</v>
      </c>
      <c r="P415" s="450">
        <f>Ca!K8</f>
        <v>5.8</v>
      </c>
      <c r="Q415" s="451">
        <f t="shared" si="1208"/>
        <v>0.24178073036999756</v>
      </c>
      <c r="R415" s="447">
        <f t="shared" si="1209"/>
        <v>167.79999999999998</v>
      </c>
      <c r="S415" s="452">
        <f t="shared" si="1210"/>
        <v>171.50867652767778</v>
      </c>
      <c r="T415" s="452">
        <f t="shared" si="1211"/>
        <v>168.04178073036999</v>
      </c>
      <c r="U415" s="452">
        <f t="shared" si="1212"/>
        <v>1.093009635247354</v>
      </c>
      <c r="V415" s="452">
        <f t="shared" si="1213"/>
        <v>1.0210252182558694</v>
      </c>
      <c r="W415" s="446">
        <f t="shared" si="1214"/>
        <v>1.9302182317600975</v>
      </c>
      <c r="X415" s="453">
        <f t="shared" si="1215"/>
        <v>47.388535031847134</v>
      </c>
      <c r="Y415" s="454">
        <f t="shared" ref="Y415:AA415" si="1220">H415*$E415/1000</f>
        <v>0.99989808917197454</v>
      </c>
      <c r="Z415" s="454">
        <f t="shared" si="1220"/>
        <v>0.7582165605095541</v>
      </c>
      <c r="AA415" s="454">
        <f t="shared" si="1220"/>
        <v>5.1937834394904456</v>
      </c>
      <c r="AB415" s="454">
        <f t="shared" ref="AB415:AF415" si="1221">L415*$E415/1000</f>
        <v>0.61131210191082797</v>
      </c>
      <c r="AC415" s="454">
        <f t="shared" si="1221"/>
        <v>4.7435923566878984</v>
      </c>
      <c r="AD415" s="454">
        <f t="shared" si="1221"/>
        <v>0.15164331210191082</v>
      </c>
      <c r="AE415" s="454">
        <f t="shared" si="1221"/>
        <v>0.49284076433121021</v>
      </c>
      <c r="AF415" s="454">
        <f t="shared" si="1221"/>
        <v>0.27485350318471335</v>
      </c>
      <c r="AG415" s="455">
        <f t="shared" si="1218"/>
        <v>1.0856086201651116</v>
      </c>
      <c r="AH415" s="456"/>
      <c r="AI415" s="432">
        <f t="shared" si="1219"/>
        <v>339.30867652767779</v>
      </c>
      <c r="AJ415" s="181"/>
      <c r="AK415" s="181"/>
      <c r="AL415" s="181"/>
      <c r="AM415" s="181"/>
    </row>
    <row r="416" spans="1:39" ht="12.75" customHeight="1">
      <c r="A416" s="418">
        <v>405</v>
      </c>
      <c r="B416" s="433">
        <v>12</v>
      </c>
      <c r="C416" s="458">
        <v>5</v>
      </c>
      <c r="D416" s="446"/>
      <c r="E416" s="463"/>
      <c r="F416" s="448"/>
      <c r="G416" s="448"/>
      <c r="H416" s="449"/>
      <c r="I416" s="449"/>
      <c r="J416" s="449"/>
      <c r="K416" s="449"/>
      <c r="L416" s="449"/>
      <c r="M416" s="449"/>
      <c r="N416" s="449"/>
      <c r="O416" s="449"/>
      <c r="P416" s="450"/>
      <c r="Q416" s="451"/>
      <c r="R416" s="447"/>
      <c r="S416" s="452"/>
      <c r="T416" s="452"/>
      <c r="U416" s="452"/>
      <c r="V416" s="452"/>
      <c r="W416" s="446"/>
      <c r="X416" s="453"/>
      <c r="Y416" s="454"/>
      <c r="Z416" s="454"/>
      <c r="AA416" s="454"/>
      <c r="AB416" s="454"/>
      <c r="AC416" s="454"/>
      <c r="AD416" s="454"/>
      <c r="AE416" s="454"/>
      <c r="AF416" s="454"/>
      <c r="AG416" s="455"/>
      <c r="AH416" s="456"/>
      <c r="AI416" s="432"/>
      <c r="AJ416" s="181"/>
      <c r="AK416" s="181"/>
      <c r="AL416" s="181"/>
      <c r="AM416" s="181"/>
    </row>
    <row r="417" spans="1:39" ht="12.75" customHeight="1">
      <c r="A417" s="418">
        <v>406</v>
      </c>
      <c r="B417" s="433">
        <v>12</v>
      </c>
      <c r="C417" s="458">
        <v>6</v>
      </c>
      <c r="D417" s="446">
        <f>測定日数!K10</f>
        <v>29</v>
      </c>
      <c r="E417" s="447">
        <f>mm!K10</f>
        <v>84.3</v>
      </c>
      <c r="F417" s="448">
        <f>pH!K10</f>
        <v>4.582019148296375</v>
      </c>
      <c r="G417" s="448">
        <f>EC!K10</f>
        <v>2.92</v>
      </c>
      <c r="H417" s="449">
        <f>'SO4'!K10</f>
        <v>22.746476413886242</v>
      </c>
      <c r="I417" s="449">
        <f>'NO3'!K10</f>
        <v>17.686433501044391</v>
      </c>
      <c r="J417" s="449">
        <f>Cl!K10</f>
        <v>97.675875165429375</v>
      </c>
      <c r="K417" s="449">
        <f>H!K10</f>
        <v>26.180675735517326</v>
      </c>
      <c r="L417" s="449">
        <f>'NH4'!K10</f>
        <v>20.137064596139329</v>
      </c>
      <c r="M417" s="449">
        <f>Na!K10</f>
        <v>80.804412357324892</v>
      </c>
      <c r="N417" s="449">
        <f>K!K10</f>
        <v>2.4088227709465344</v>
      </c>
      <c r="O417" s="449">
        <f>Mg!K10</f>
        <v>9.312695692925038</v>
      </c>
      <c r="P417" s="450">
        <f>Ca!K10</f>
        <v>7.2118618634617029</v>
      </c>
      <c r="Q417" s="451">
        <f t="shared" ref="Q417:Q419" si="1222">1.24*10^(F417-5.35)</f>
        <v>0.21156354399049285</v>
      </c>
      <c r="R417" s="447">
        <f t="shared" ref="R417:R419" si="1223">SUM(H417:J417)+H417</f>
        <v>160.85526149424624</v>
      </c>
      <c r="S417" s="452">
        <f t="shared" ref="S417:S419" si="1224">SUM(K417:P417)+O417+P417</f>
        <v>162.58009057270158</v>
      </c>
      <c r="T417" s="452">
        <f t="shared" ref="T417:T419" si="1225">SUM(H417:J417,Q417)+H417</f>
        <v>161.06682503823674</v>
      </c>
      <c r="U417" s="452">
        <f t="shared" ref="U417:U419" si="1226">(S417-R417)/(R417+S417)*100</f>
        <v>0.53328402953871323</v>
      </c>
      <c r="V417" s="452">
        <f t="shared" ref="V417:V419" si="1227">(S417-T417)/(S417+T417)*100</f>
        <v>0.46756680242365067</v>
      </c>
      <c r="W417" s="446">
        <f t="shared" ref="W417:W419" si="1228">100*((349.7*10^(2-F417)+(80*2*H417+71.5*I417+76.3*J417+73.5*L417+50.1*M417+73.5*N417+59.8*2*P417+53.3*2*O417)/10000)-G417)/((349.7*10^(2-F417)+(80*2*H417+71.5*I417+76.3*J417+73.5*L417+50.1*M417+73.5*N417+59.8*2*P417+53.3*2*O417)/10000)+G417)</f>
        <v>-0.21834622282247959</v>
      </c>
      <c r="X417" s="453">
        <f t="shared" ref="X417:X419" si="1229">E417</f>
        <v>84.3</v>
      </c>
      <c r="Y417" s="454">
        <f t="shared" ref="Y417:AA417" si="1230">H417*$E417/1000</f>
        <v>1.9175279616906102</v>
      </c>
      <c r="Z417" s="454">
        <f t="shared" si="1230"/>
        <v>1.4909663441380421</v>
      </c>
      <c r="AA417" s="454">
        <f t="shared" si="1230"/>
        <v>8.2340762764456965</v>
      </c>
      <c r="AB417" s="454">
        <f t="shared" ref="AB417:AF417" si="1231">L417*$E417/1000</f>
        <v>1.6975545454545453</v>
      </c>
      <c r="AC417" s="454">
        <f t="shared" si="1231"/>
        <v>6.8118119617224888</v>
      </c>
      <c r="AD417" s="454">
        <f t="shared" si="1231"/>
        <v>0.20306375959079284</v>
      </c>
      <c r="AE417" s="454">
        <f t="shared" si="1231"/>
        <v>0.78506024691358067</v>
      </c>
      <c r="AF417" s="454">
        <f t="shared" si="1231"/>
        <v>0.60795995508982148</v>
      </c>
      <c r="AG417" s="455">
        <f t="shared" ref="AG417:AG419" si="1232">K417*$E417/1000</f>
        <v>2.2070309645041108</v>
      </c>
      <c r="AH417" s="456"/>
      <c r="AI417" s="432">
        <f t="shared" ref="AI417:AI419" si="1233">R417+S417</f>
        <v>323.43535206694781</v>
      </c>
      <c r="AJ417" s="181"/>
      <c r="AK417" s="181"/>
      <c r="AL417" s="181"/>
      <c r="AM417" s="181"/>
    </row>
    <row r="418" spans="1:39" ht="12.75" customHeight="1">
      <c r="A418" s="418">
        <v>407</v>
      </c>
      <c r="B418" s="433">
        <v>12</v>
      </c>
      <c r="C418" s="458">
        <v>7</v>
      </c>
      <c r="D418" s="446">
        <f>測定日数!K11</f>
        <v>29</v>
      </c>
      <c r="E418" s="447">
        <f>mm!K11</f>
        <v>13</v>
      </c>
      <c r="F418" s="448">
        <f>pH!K11</f>
        <v>4.58</v>
      </c>
      <c r="G418" s="448">
        <f>EC!K11</f>
        <v>3.12</v>
      </c>
      <c r="H418" s="449">
        <f>'SO4'!K11</f>
        <v>25.4</v>
      </c>
      <c r="I418" s="449">
        <f>'NO3'!K11</f>
        <v>42.1</v>
      </c>
      <c r="J418" s="449">
        <f>Cl!K11</f>
        <v>82</v>
      </c>
      <c r="K418" s="449">
        <f>H!K11</f>
        <v>26.302679918953825</v>
      </c>
      <c r="L418" s="449">
        <f>'NH4'!K11</f>
        <v>32.299999999999997</v>
      </c>
      <c r="M418" s="449">
        <f>Na!K11</f>
        <v>60.1</v>
      </c>
      <c r="N418" s="449">
        <f>K!K11</f>
        <v>2.5</v>
      </c>
      <c r="O418" s="449">
        <f>Mg!K11</f>
        <v>10.9</v>
      </c>
      <c r="P418" s="450">
        <f>Ca!K11</f>
        <v>12.5</v>
      </c>
      <c r="Q418" s="451">
        <f t="shared" si="1222"/>
        <v>0.21058221290525647</v>
      </c>
      <c r="R418" s="447">
        <f t="shared" si="1223"/>
        <v>174.9</v>
      </c>
      <c r="S418" s="452">
        <f t="shared" si="1224"/>
        <v>168.00267991895385</v>
      </c>
      <c r="T418" s="452">
        <f t="shared" si="1225"/>
        <v>175.11058221290526</v>
      </c>
      <c r="U418" s="452">
        <f t="shared" si="1226"/>
        <v>-2.011451203203301</v>
      </c>
      <c r="V418" s="452">
        <f t="shared" si="1227"/>
        <v>-2.0715906607013728</v>
      </c>
      <c r="W418" s="446">
        <f t="shared" si="1228"/>
        <v>-0.71899941603383044</v>
      </c>
      <c r="X418" s="453">
        <f t="shared" si="1229"/>
        <v>13</v>
      </c>
      <c r="Y418" s="454">
        <f t="shared" ref="Y418:AA418" si="1234">H418*$E418/1000</f>
        <v>0.33019999999999999</v>
      </c>
      <c r="Z418" s="454">
        <f t="shared" si="1234"/>
        <v>0.54730000000000012</v>
      </c>
      <c r="AA418" s="454">
        <f t="shared" si="1234"/>
        <v>1.0660000000000001</v>
      </c>
      <c r="AB418" s="454">
        <f t="shared" ref="AB418:AF418" si="1235">L418*$E418/1000</f>
        <v>0.4199</v>
      </c>
      <c r="AC418" s="454">
        <f t="shared" si="1235"/>
        <v>0.78130000000000011</v>
      </c>
      <c r="AD418" s="454">
        <f t="shared" si="1235"/>
        <v>3.2500000000000001E-2</v>
      </c>
      <c r="AE418" s="454">
        <f t="shared" si="1235"/>
        <v>0.14170000000000002</v>
      </c>
      <c r="AF418" s="454">
        <f t="shared" si="1235"/>
        <v>0.16250000000000001</v>
      </c>
      <c r="AG418" s="455">
        <f t="shared" si="1232"/>
        <v>0.34193483894639976</v>
      </c>
      <c r="AH418" s="456"/>
      <c r="AI418" s="432">
        <f t="shared" si="1233"/>
        <v>342.90267991895382</v>
      </c>
      <c r="AJ418" s="181"/>
      <c r="AK418" s="181"/>
      <c r="AL418" s="181"/>
      <c r="AM418" s="181"/>
    </row>
    <row r="419" spans="1:39" ht="12.75" customHeight="1">
      <c r="A419" s="418">
        <v>408</v>
      </c>
      <c r="B419" s="433">
        <v>12</v>
      </c>
      <c r="C419" s="458">
        <v>8</v>
      </c>
      <c r="D419" s="434">
        <f>測定日数!K12</f>
        <v>29</v>
      </c>
      <c r="E419" s="435">
        <f>mm!K12</f>
        <v>200.03184713375794</v>
      </c>
      <c r="F419" s="436">
        <f>pH!K12</f>
        <v>4.4671448678659997</v>
      </c>
      <c r="G419" s="436">
        <f>EC!K12</f>
        <v>8.293072759114791</v>
      </c>
      <c r="H419" s="437">
        <f>'SO4'!K12</f>
        <v>45.76586796157725</v>
      </c>
      <c r="I419" s="437">
        <f>'NO3'!K12</f>
        <v>19.129761544031926</v>
      </c>
      <c r="J419" s="437">
        <f>Cl!K12</f>
        <v>469.22657694001356</v>
      </c>
      <c r="K419" s="437">
        <f>H!K12</f>
        <v>34.107911868158112</v>
      </c>
      <c r="L419" s="437">
        <f>'NH4'!K12</f>
        <v>16.911328698544111</v>
      </c>
      <c r="M419" s="437">
        <f>Na!K12</f>
        <v>397.28448114742179</v>
      </c>
      <c r="N419" s="437">
        <f>K!K12</f>
        <v>11.312255407551945</v>
      </c>
      <c r="O419" s="437">
        <f>Mg!K12</f>
        <v>45.938787236705124</v>
      </c>
      <c r="P419" s="438">
        <f>Ca!K12</f>
        <v>10.842131030090751</v>
      </c>
      <c r="Q419" s="439">
        <f t="shared" si="1222"/>
        <v>0.16239271885309514</v>
      </c>
      <c r="R419" s="440">
        <f t="shared" si="1223"/>
        <v>579.88807440719995</v>
      </c>
      <c r="S419" s="441">
        <f t="shared" si="1224"/>
        <v>573.17781365526776</v>
      </c>
      <c r="T419" s="441">
        <f t="shared" si="1225"/>
        <v>580.05046712605304</v>
      </c>
      <c r="U419" s="441">
        <f t="shared" si="1226"/>
        <v>-0.58194946372124967</v>
      </c>
      <c r="V419" s="441">
        <f t="shared" si="1227"/>
        <v>-0.59594909224121762</v>
      </c>
      <c r="W419" s="434">
        <f t="shared" si="1228"/>
        <v>0.99168224988769749</v>
      </c>
      <c r="X419" s="442">
        <f t="shared" si="1229"/>
        <v>200.03184713375794</v>
      </c>
      <c r="Y419" s="443">
        <f t="shared" ref="Y419:AA419" si="1236">H419*$E419/1000</f>
        <v>9.1546311040339692</v>
      </c>
      <c r="Z419" s="443">
        <f t="shared" si="1236"/>
        <v>3.8265615368810355</v>
      </c>
      <c r="AA419" s="443">
        <f t="shared" si="1236"/>
        <v>93.860258909561296</v>
      </c>
      <c r="AB419" s="443">
        <f t="shared" ref="AB419:AF419" si="1237">L419*$E419/1000</f>
        <v>3.3828043170559088</v>
      </c>
      <c r="AC419" s="443">
        <f t="shared" si="1237"/>
        <v>79.469548601495404</v>
      </c>
      <c r="AD419" s="443">
        <f t="shared" si="1237"/>
        <v>2.2628113444214573</v>
      </c>
      <c r="AE419" s="443">
        <f t="shared" si="1237"/>
        <v>9.1892204660428281</v>
      </c>
      <c r="AF419" s="443">
        <f t="shared" si="1237"/>
        <v>2.1687714968152867</v>
      </c>
      <c r="AG419" s="444">
        <f t="shared" si="1232"/>
        <v>6.822668612863092</v>
      </c>
      <c r="AH419" s="445"/>
      <c r="AI419" s="432">
        <f t="shared" si="1233"/>
        <v>1153.0658880624678</v>
      </c>
      <c r="AJ419" s="181"/>
      <c r="AK419" s="181"/>
      <c r="AL419" s="181"/>
      <c r="AM419" s="181"/>
    </row>
    <row r="420" spans="1:39" ht="12.75" customHeight="1">
      <c r="A420" s="418">
        <v>409</v>
      </c>
      <c r="B420" s="433">
        <v>12</v>
      </c>
      <c r="C420" s="458">
        <v>9</v>
      </c>
      <c r="D420" s="446"/>
      <c r="E420" s="463"/>
      <c r="F420" s="448"/>
      <c r="G420" s="448"/>
      <c r="H420" s="449"/>
      <c r="I420" s="449"/>
      <c r="J420" s="449"/>
      <c r="K420" s="449"/>
      <c r="L420" s="449"/>
      <c r="M420" s="449"/>
      <c r="N420" s="449"/>
      <c r="O420" s="449"/>
      <c r="P420" s="450"/>
      <c r="Q420" s="451"/>
      <c r="R420" s="447"/>
      <c r="S420" s="452"/>
      <c r="T420" s="452"/>
      <c r="U420" s="452"/>
      <c r="V420" s="452"/>
      <c r="W420" s="446"/>
      <c r="X420" s="453"/>
      <c r="Y420" s="454"/>
      <c r="Z420" s="454"/>
      <c r="AA420" s="454"/>
      <c r="AB420" s="454"/>
      <c r="AC420" s="454"/>
      <c r="AD420" s="454"/>
      <c r="AE420" s="454"/>
      <c r="AF420" s="454"/>
      <c r="AG420" s="455"/>
      <c r="AH420" s="456"/>
      <c r="AI420" s="432"/>
      <c r="AJ420" s="181"/>
      <c r="AK420" s="181"/>
      <c r="AL420" s="181"/>
      <c r="AM420" s="181"/>
    </row>
    <row r="421" spans="1:39" ht="12.75" customHeight="1">
      <c r="A421" s="418">
        <v>410</v>
      </c>
      <c r="B421" s="433">
        <v>12</v>
      </c>
      <c r="C421" s="458">
        <v>10</v>
      </c>
      <c r="D421" s="446">
        <f>測定日数!K14</f>
        <v>28</v>
      </c>
      <c r="E421" s="447">
        <f>mm!K14</f>
        <v>4.7</v>
      </c>
      <c r="F421" s="448">
        <f>pH!K14</f>
        <v>4.46</v>
      </c>
      <c r="G421" s="448">
        <f>EC!K14</f>
        <v>2.92</v>
      </c>
      <c r="H421" s="449">
        <f>'SO4'!K14</f>
        <v>23.63</v>
      </c>
      <c r="I421" s="449">
        <f>'NO3'!K14</f>
        <v>50.16</v>
      </c>
      <c r="J421" s="449">
        <f>Cl!K14</f>
        <v>32.72</v>
      </c>
      <c r="K421" s="449">
        <f>H!K14</f>
        <v>34.67368504525318</v>
      </c>
      <c r="L421" s="449">
        <f>'NH4'!K14</f>
        <v>46.01</v>
      </c>
      <c r="M421" s="449">
        <f>Na!K14</f>
        <v>29.14</v>
      </c>
      <c r="N421" s="449">
        <f>K!K14</f>
        <v>2.81</v>
      </c>
      <c r="O421" s="449">
        <f>Mg!K14</f>
        <v>3.7</v>
      </c>
      <c r="P421" s="450">
        <f>Ca!K14</f>
        <v>8.48</v>
      </c>
      <c r="Q421" s="451">
        <f t="shared" ref="Q421:Q422" si="1238">1.24*10^(F421-5.35)</f>
        <v>0.15974294440994866</v>
      </c>
      <c r="R421" s="447">
        <f t="shared" ref="R421:R422" si="1239">SUM(H421:J421)+H421</f>
        <v>130.13999999999999</v>
      </c>
      <c r="S421" s="452">
        <f t="shared" ref="S421:S422" si="1240">SUM(K421:P421)+O421+P421</f>
        <v>136.99368504525319</v>
      </c>
      <c r="T421" s="452">
        <f t="shared" ref="T421:T422" si="1241">SUM(H421:J421,Q421)+H421</f>
        <v>130.29974294440993</v>
      </c>
      <c r="U421" s="452">
        <f t="shared" ref="U421:U422" si="1242">(S421-R421)/(R421+S421)*100</f>
        <v>2.5656386404777698</v>
      </c>
      <c r="V421" s="452">
        <f t="shared" ref="V421:V422" si="1243">(S421-T421)/(S421+T421)*100</f>
        <v>2.5043421947142415</v>
      </c>
      <c r="W421" s="446">
        <f t="shared" ref="W421:W422" si="1244">100*((349.7*10^(2-F421)+(80*2*H421+71.5*I421+76.3*J421+73.5*L421+50.1*M421+73.5*N421+59.8*2*P421+53.3*2*O421)/10000)-G421)/((349.7*10^(2-F421)+(80*2*H421+71.5*I421+76.3*J421+73.5*L421+50.1*M421+73.5*N421+59.8*2*P421+53.3*2*O421)/10000)+G421)</f>
        <v>-1.3080259827988809</v>
      </c>
      <c r="X421" s="453">
        <f t="shared" ref="X421:X422" si="1245">E421</f>
        <v>4.7</v>
      </c>
      <c r="Y421" s="454">
        <f t="shared" ref="Y421:AA421" si="1246">H421*$E421/1000</f>
        <v>0.11106099999999999</v>
      </c>
      <c r="Z421" s="454">
        <f t="shared" si="1246"/>
        <v>0.23575199999999999</v>
      </c>
      <c r="AA421" s="454">
        <f t="shared" si="1246"/>
        <v>0.153784</v>
      </c>
      <c r="AB421" s="454">
        <f t="shared" ref="AB421:AF421" si="1247">L421*$E421/1000</f>
        <v>0.21624699999999999</v>
      </c>
      <c r="AC421" s="454">
        <f t="shared" si="1247"/>
        <v>0.136958</v>
      </c>
      <c r="AD421" s="454">
        <f t="shared" si="1247"/>
        <v>1.3207E-2</v>
      </c>
      <c r="AE421" s="454">
        <f t="shared" si="1247"/>
        <v>1.7389999999999999E-2</v>
      </c>
      <c r="AF421" s="454">
        <f t="shared" si="1247"/>
        <v>3.9856000000000003E-2</v>
      </c>
      <c r="AG421" s="455">
        <f t="shared" ref="AG421:AG422" si="1248">K421*$E421/1000</f>
        <v>0.16296631971268993</v>
      </c>
      <c r="AH421" s="456"/>
      <c r="AI421" s="432">
        <f t="shared" ref="AI421:AI422" si="1249">R421+S421</f>
        <v>267.13368504525317</v>
      </c>
      <c r="AJ421" s="181"/>
      <c r="AK421" s="181"/>
      <c r="AL421" s="181"/>
      <c r="AM421" s="181"/>
    </row>
    <row r="422" spans="1:39" ht="12.75" customHeight="1">
      <c r="A422" s="418">
        <v>411</v>
      </c>
      <c r="B422" s="433">
        <v>12</v>
      </c>
      <c r="C422" s="458">
        <v>11</v>
      </c>
      <c r="D422" s="446">
        <f>測定日数!K15</f>
        <v>28</v>
      </c>
      <c r="E422" s="447">
        <f>mm!K15</f>
        <v>12.8</v>
      </c>
      <c r="F422" s="448">
        <f>pH!K15</f>
        <v>5.15</v>
      </c>
      <c r="G422" s="448">
        <f>EC!K15</f>
        <v>0.73399999999999999</v>
      </c>
      <c r="H422" s="449">
        <f>'SO4'!K15</f>
        <v>5.3612325629814697</v>
      </c>
      <c r="I422" s="449">
        <f>'NO3'!K15</f>
        <v>13.884857281083697</v>
      </c>
      <c r="J422" s="449">
        <f>Cl!K15</f>
        <v>8.0959097320169242</v>
      </c>
      <c r="K422" s="449">
        <f>H!K15</f>
        <v>7.0794578438413751</v>
      </c>
      <c r="L422" s="449">
        <f>'NH4'!K15</f>
        <v>9.700665188470067</v>
      </c>
      <c r="M422" s="449">
        <f>Na!K15</f>
        <v>8.133971291866029</v>
      </c>
      <c r="N422" s="449">
        <f>K!K15</f>
        <v>0.46035805626598464</v>
      </c>
      <c r="O422" s="449">
        <f>Mg!K15</f>
        <v>1.274671052631579</v>
      </c>
      <c r="P422" s="450">
        <f>Ca!K15</f>
        <v>3.7924151696606789</v>
      </c>
      <c r="Q422" s="451">
        <f t="shared" si="1238"/>
        <v>0.78238710715544091</v>
      </c>
      <c r="R422" s="447">
        <f t="shared" si="1239"/>
        <v>32.703232139063559</v>
      </c>
      <c r="S422" s="452">
        <f t="shared" si="1240"/>
        <v>35.508624825027972</v>
      </c>
      <c r="T422" s="452">
        <f t="shared" si="1241"/>
        <v>33.485619246219002</v>
      </c>
      <c r="U422" s="452">
        <f t="shared" si="1242"/>
        <v>4.1127639838939496</v>
      </c>
      <c r="V422" s="452">
        <f t="shared" si="1243"/>
        <v>2.9321367398705189</v>
      </c>
      <c r="W422" s="446">
        <f t="shared" si="1244"/>
        <v>-4.649572038636415</v>
      </c>
      <c r="X422" s="453">
        <f t="shared" si="1245"/>
        <v>12.8</v>
      </c>
      <c r="Y422" s="454">
        <f t="shared" ref="Y422:AA422" si="1250">H422*$E422/1000</f>
        <v>6.8623776806162815E-2</v>
      </c>
      <c r="Z422" s="454">
        <f t="shared" si="1250"/>
        <v>0.17772617319787135</v>
      </c>
      <c r="AA422" s="454">
        <f t="shared" si="1250"/>
        <v>0.10362764456981664</v>
      </c>
      <c r="AB422" s="454">
        <f t="shared" ref="AB422:AF422" si="1251">L422*$E422/1000</f>
        <v>0.12416851441241687</v>
      </c>
      <c r="AC422" s="454">
        <f t="shared" si="1251"/>
        <v>0.10411483253588517</v>
      </c>
      <c r="AD422" s="454">
        <f t="shared" si="1251"/>
        <v>5.8925831202046039E-3</v>
      </c>
      <c r="AE422" s="454">
        <f t="shared" si="1251"/>
        <v>1.6315789473684214E-2</v>
      </c>
      <c r="AF422" s="454">
        <f t="shared" si="1251"/>
        <v>4.8542914171656688E-2</v>
      </c>
      <c r="AG422" s="455">
        <f t="shared" si="1248"/>
        <v>9.0617060401169611E-2</v>
      </c>
      <c r="AH422" s="456"/>
      <c r="AI422" s="432">
        <f t="shared" si="1249"/>
        <v>68.211856964091538</v>
      </c>
      <c r="AJ422" s="181"/>
      <c r="AK422" s="181"/>
      <c r="AL422" s="181"/>
      <c r="AM422" s="181"/>
    </row>
    <row r="423" spans="1:39" ht="12.75" customHeight="1">
      <c r="A423" s="418">
        <v>412</v>
      </c>
      <c r="B423" s="433">
        <v>12</v>
      </c>
      <c r="C423" s="458">
        <v>12</v>
      </c>
      <c r="D423" s="446"/>
      <c r="E423" s="463"/>
      <c r="F423" s="448"/>
      <c r="G423" s="448"/>
      <c r="H423" s="449"/>
      <c r="I423" s="449"/>
      <c r="J423" s="449"/>
      <c r="K423" s="449"/>
      <c r="L423" s="449"/>
      <c r="M423" s="449"/>
      <c r="N423" s="449"/>
      <c r="O423" s="449"/>
      <c r="P423" s="450"/>
      <c r="Q423" s="451"/>
      <c r="R423" s="447"/>
      <c r="S423" s="452"/>
      <c r="T423" s="452"/>
      <c r="U423" s="452"/>
      <c r="V423" s="452"/>
      <c r="W423" s="446"/>
      <c r="X423" s="453"/>
      <c r="Y423" s="454"/>
      <c r="Z423" s="454"/>
      <c r="AA423" s="454"/>
      <c r="AB423" s="454"/>
      <c r="AC423" s="454"/>
      <c r="AD423" s="454"/>
      <c r="AE423" s="454"/>
      <c r="AF423" s="454"/>
      <c r="AG423" s="455"/>
      <c r="AH423" s="456"/>
      <c r="AI423" s="432"/>
      <c r="AJ423" s="181"/>
      <c r="AK423" s="181"/>
      <c r="AL423" s="181"/>
      <c r="AM423" s="181"/>
    </row>
    <row r="424" spans="1:39" ht="12.75" customHeight="1">
      <c r="A424" s="418">
        <v>413</v>
      </c>
      <c r="B424" s="433">
        <v>12</v>
      </c>
      <c r="C424" s="458">
        <v>13</v>
      </c>
      <c r="D424" s="446">
        <f>測定日数!K17</f>
        <v>28</v>
      </c>
      <c r="E424" s="447">
        <f>mm!K17</f>
        <v>2.71</v>
      </c>
      <c r="F424" s="448">
        <f>pH!K17</f>
        <v>4.9018534958266118</v>
      </c>
      <c r="G424" s="448">
        <f>EC!K17</f>
        <v>4.1608118081180816</v>
      </c>
      <c r="H424" s="449">
        <f>'SO4'!K17</f>
        <v>40.013068880688806</v>
      </c>
      <c r="I424" s="449">
        <f>'NO3'!K17</f>
        <v>98.771574812522331</v>
      </c>
      <c r="J424" s="449">
        <f>Cl!K17</f>
        <v>63.812691648043234</v>
      </c>
      <c r="K424" s="449">
        <f>H!K17</f>
        <v>12.535639787972061</v>
      </c>
      <c r="L424" s="449">
        <f>'NH4'!K17</f>
        <v>130.24600246002461</v>
      </c>
      <c r="M424" s="449">
        <f>Na!K17</f>
        <v>43.53922669661479</v>
      </c>
      <c r="N424" s="449">
        <f>K!K17</f>
        <v>2.0063985806098472</v>
      </c>
      <c r="O424" s="449">
        <f>Mg!K17</f>
        <v>6.8674006412195281</v>
      </c>
      <c r="P424" s="450">
        <f>Ca!K17</f>
        <v>26.815498154981547</v>
      </c>
      <c r="Q424" s="451">
        <f t="shared" ref="Q424:Q435" si="1252">1.24*10^(F424-5.35)</f>
        <v>0.44185032725545426</v>
      </c>
      <c r="R424" s="447">
        <f t="shared" ref="R424:R435" si="1253">SUM(H424:J424)+H424</f>
        <v>242.61040422194316</v>
      </c>
      <c r="S424" s="452">
        <f t="shared" ref="S424:S435" si="1254">SUM(K424:P424)+O424+P424</f>
        <v>255.69306511762343</v>
      </c>
      <c r="T424" s="452">
        <f t="shared" ref="T424:T435" si="1255">SUM(H424:J424,Q424)+H424</f>
        <v>243.05225454919861</v>
      </c>
      <c r="U424" s="452">
        <f t="shared" ref="U424:U435" si="1256">(S424-R424)/(R424+S424)*100</f>
        <v>2.6254404596097962</v>
      </c>
      <c r="V424" s="452">
        <f t="shared" ref="V424:V435" si="1257">(S424-T424)/(S424+T424)*100</f>
        <v>2.5345221438607775</v>
      </c>
      <c r="W424" s="446">
        <f t="shared" ref="W424:W435" si="1258">100*((349.7*10^(2-F424)+(80*2*H424+71.5*I424+76.3*J424+73.5*L424+50.1*M424+73.5*N424+59.8*2*P424+53.3*2*O424)/10000)-G424)/((349.7*10^(2-F424)+(80*2*H424+71.5*I424+76.3*J424+73.5*L424+50.1*M424+73.5*N424+59.8*2*P424+53.3*2*O424)/10000)+G424)</f>
        <v>-3.8048177727697747</v>
      </c>
      <c r="X424" s="453">
        <f t="shared" ref="X424:X435" si="1259">E424</f>
        <v>2.71</v>
      </c>
      <c r="Y424" s="454">
        <f t="shared" ref="Y424:AA424" si="1260">H424*$E424/1000</f>
        <v>0.10843541666666667</v>
      </c>
      <c r="Z424" s="454">
        <f t="shared" si="1260"/>
        <v>0.26767096774193549</v>
      </c>
      <c r="AA424" s="454">
        <f t="shared" si="1260"/>
        <v>0.17293239436619717</v>
      </c>
      <c r="AB424" s="454">
        <f t="shared" ref="AB424:AF424" si="1261">L424*$E424/1000</f>
        <v>0.35296666666666671</v>
      </c>
      <c r="AC424" s="454">
        <f t="shared" si="1261"/>
        <v>0.11799130434782608</v>
      </c>
      <c r="AD424" s="454">
        <f t="shared" si="1261"/>
        <v>5.437340153452686E-3</v>
      </c>
      <c r="AE424" s="454">
        <f t="shared" si="1261"/>
        <v>1.8610655737704922E-2</v>
      </c>
      <c r="AF424" s="454">
        <f t="shared" si="1261"/>
        <v>7.2669999999999985E-2</v>
      </c>
      <c r="AG424" s="455">
        <f t="shared" ref="AG424:AG435" si="1262">K424*$E424/1000</f>
        <v>3.3971583825404279E-2</v>
      </c>
      <c r="AH424" s="456"/>
      <c r="AI424" s="432">
        <f t="shared" ref="AI424:AI435" si="1263">R424+S424</f>
        <v>498.30346933956662</v>
      </c>
      <c r="AJ424" s="181"/>
      <c r="AK424" s="181"/>
      <c r="AL424" s="181"/>
      <c r="AM424" s="181"/>
    </row>
    <row r="425" spans="1:39" ht="12.75" customHeight="1">
      <c r="A425" s="418">
        <v>414</v>
      </c>
      <c r="B425" s="433">
        <v>12</v>
      </c>
      <c r="C425" s="458">
        <v>15</v>
      </c>
      <c r="D425" s="446">
        <f>測定日数!K19</f>
        <v>27</v>
      </c>
      <c r="E425" s="447">
        <f>mm!K19</f>
        <v>13.6</v>
      </c>
      <c r="F425" s="448">
        <f>pH!K19</f>
        <v>5.3272993162533382</v>
      </c>
      <c r="G425" s="448">
        <f>EC!K19</f>
        <v>1.9075588235294101</v>
      </c>
      <c r="H425" s="449">
        <f>'SO4'!K19</f>
        <v>30.978655453786551</v>
      </c>
      <c r="I425" s="449">
        <f>'NO3'!K19</f>
        <v>23.987667767813036</v>
      </c>
      <c r="J425" s="449">
        <f>Cl!K19</f>
        <v>53.596227648535503</v>
      </c>
      <c r="K425" s="449">
        <f>H!K19</f>
        <v>4.7065284011626218</v>
      </c>
      <c r="L425" s="449">
        <f>'NH4'!K19</f>
        <v>33.074755109849917</v>
      </c>
      <c r="M425" s="449">
        <f>Na!K19</f>
        <v>28.305428637069753</v>
      </c>
      <c r="N425" s="449">
        <f>K!K19</f>
        <v>0.26328811347446879</v>
      </c>
      <c r="O425" s="449">
        <f>Mg!K19</f>
        <v>8.04119220204025</v>
      </c>
      <c r="P425" s="450">
        <f>Ca!K19</f>
        <v>34.37610073969708</v>
      </c>
      <c r="Q425" s="451">
        <f t="shared" si="1252"/>
        <v>1.1768497012158086</v>
      </c>
      <c r="R425" s="447">
        <f t="shared" si="1253"/>
        <v>139.54120632392164</v>
      </c>
      <c r="S425" s="452">
        <f t="shared" si="1254"/>
        <v>151.1845861450314</v>
      </c>
      <c r="T425" s="452">
        <f t="shared" si="1255"/>
        <v>140.71805602513746</v>
      </c>
      <c r="U425" s="452">
        <f t="shared" si="1256"/>
        <v>4.0049352767189283</v>
      </c>
      <c r="V425" s="452">
        <f t="shared" si="1257"/>
        <v>3.5856236319342156</v>
      </c>
      <c r="W425" s="446">
        <f t="shared" si="1258"/>
        <v>5.3780348485520602</v>
      </c>
      <c r="X425" s="453">
        <f t="shared" si="1259"/>
        <v>13.6</v>
      </c>
      <c r="Y425" s="454">
        <f t="shared" ref="Y425:AA425" si="1264">H425*$E425/1000</f>
        <v>0.4213097141714971</v>
      </c>
      <c r="Z425" s="454">
        <f t="shared" si="1264"/>
        <v>0.32623228164225732</v>
      </c>
      <c r="AA425" s="454">
        <f t="shared" si="1264"/>
        <v>0.7289086960200829</v>
      </c>
      <c r="AB425" s="454">
        <f t="shared" ref="AB425:AF425" si="1265">L425*$E425/1000</f>
        <v>0.44981666949395882</v>
      </c>
      <c r="AC425" s="454">
        <f t="shared" si="1265"/>
        <v>0.38495382946414863</v>
      </c>
      <c r="AD425" s="454">
        <f t="shared" si="1265"/>
        <v>3.5807183432527757E-3</v>
      </c>
      <c r="AE425" s="454">
        <f t="shared" si="1265"/>
        <v>0.10936021394774739</v>
      </c>
      <c r="AF425" s="454">
        <f t="shared" si="1265"/>
        <v>0.4675149700598803</v>
      </c>
      <c r="AG425" s="455">
        <f t="shared" si="1262"/>
        <v>6.4008786255811662E-2</v>
      </c>
      <c r="AH425" s="456"/>
      <c r="AI425" s="432">
        <f t="shared" si="1263"/>
        <v>290.72579246895305</v>
      </c>
      <c r="AJ425" s="181"/>
      <c r="AK425" s="181"/>
      <c r="AL425" s="181"/>
      <c r="AM425" s="181"/>
    </row>
    <row r="426" spans="1:39" ht="12.75" customHeight="1">
      <c r="A426" s="418">
        <v>415</v>
      </c>
      <c r="B426" s="433">
        <v>12</v>
      </c>
      <c r="C426" s="458">
        <v>16</v>
      </c>
      <c r="D426" s="446">
        <f>測定日数!K20</f>
        <v>36</v>
      </c>
      <c r="E426" s="447">
        <f>mm!K20</f>
        <v>25.796178343949045</v>
      </c>
      <c r="F426" s="448">
        <f>pH!K20</f>
        <v>4.51</v>
      </c>
      <c r="G426" s="448">
        <f>EC!K20</f>
        <v>2.3199999999999998</v>
      </c>
      <c r="H426" s="449">
        <f>'SO4'!K20</f>
        <v>19.779798787394231</v>
      </c>
      <c r="I426" s="449">
        <f>'NO3'!K20</f>
        <v>16.934145527208333</v>
      </c>
      <c r="J426" s="449">
        <f>Cl!K20</f>
        <v>151.7502044960934</v>
      </c>
      <c r="K426" s="449">
        <f>H!K20</f>
        <v>30.902954325135934</v>
      </c>
      <c r="L426" s="449">
        <f>'NH4'!K20</f>
        <v>0</v>
      </c>
      <c r="M426" s="449">
        <f>Na!K20</f>
        <v>162.24607727698015</v>
      </c>
      <c r="N426" s="449">
        <f>K!K20</f>
        <v>0</v>
      </c>
      <c r="O426" s="449">
        <f>Mg!K20</f>
        <v>22.629088664883771</v>
      </c>
      <c r="P426" s="450">
        <f>Ca!K20</f>
        <v>2.9940119760479043</v>
      </c>
      <c r="Q426" s="451">
        <f t="shared" si="1252"/>
        <v>0.17923453157249505</v>
      </c>
      <c r="R426" s="447">
        <f t="shared" si="1253"/>
        <v>208.24394759809022</v>
      </c>
      <c r="S426" s="452">
        <f t="shared" si="1254"/>
        <v>244.39523288397945</v>
      </c>
      <c r="T426" s="452">
        <f t="shared" si="1255"/>
        <v>208.42318212966271</v>
      </c>
      <c r="U426" s="452">
        <f t="shared" si="1256"/>
        <v>7.9867777348366964</v>
      </c>
      <c r="V426" s="452">
        <f t="shared" si="1257"/>
        <v>7.9440344212222476</v>
      </c>
      <c r="W426" s="446">
        <f t="shared" si="1258"/>
        <v>23.759117315587634</v>
      </c>
      <c r="X426" s="453">
        <f t="shared" si="1259"/>
        <v>25.796178343949045</v>
      </c>
      <c r="Y426" s="454">
        <f t="shared" ref="Y426:AA426" si="1266">H426*$E426/1000</f>
        <v>0.51024321712704868</v>
      </c>
      <c r="Z426" s="454">
        <f t="shared" si="1266"/>
        <v>0.4368362381222532</v>
      </c>
      <c r="AA426" s="454">
        <f t="shared" si="1266"/>
        <v>3.9145753389119635</v>
      </c>
      <c r="AB426" s="454">
        <f t="shared" ref="AB426:AF426" si="1267">L426*$E426/1000</f>
        <v>0</v>
      </c>
      <c r="AC426" s="454">
        <f t="shared" si="1267"/>
        <v>4.185328745043118</v>
      </c>
      <c r="AD426" s="454">
        <f t="shared" si="1267"/>
        <v>0</v>
      </c>
      <c r="AE426" s="454">
        <f t="shared" si="1267"/>
        <v>0.58374400696037754</v>
      </c>
      <c r="AF426" s="454">
        <f t="shared" si="1267"/>
        <v>7.723406689805104E-2</v>
      </c>
      <c r="AG426" s="455">
        <f t="shared" si="1262"/>
        <v>0.79717812112611808</v>
      </c>
      <c r="AH426" s="456"/>
      <c r="AI426" s="432">
        <f t="shared" si="1263"/>
        <v>452.63918048206966</v>
      </c>
      <c r="AJ426" s="181"/>
      <c r="AK426" s="181"/>
      <c r="AL426" s="181"/>
      <c r="AM426" s="181"/>
    </row>
    <row r="427" spans="1:39" ht="12.75" customHeight="1">
      <c r="A427" s="418">
        <v>416</v>
      </c>
      <c r="B427" s="433">
        <v>12</v>
      </c>
      <c r="C427" s="458">
        <v>17</v>
      </c>
      <c r="D427" s="446">
        <f>測定日数!K21</f>
        <v>28</v>
      </c>
      <c r="E427" s="447">
        <f>mm!K21</f>
        <v>31.5</v>
      </c>
      <c r="F427" s="448">
        <f>pH!K21</f>
        <v>5.7709999999999999</v>
      </c>
      <c r="G427" s="448">
        <f>EC!K21</f>
        <v>1.2720000000000002</v>
      </c>
      <c r="H427" s="449">
        <f>'SO4'!K21</f>
        <v>10.613743837564689</v>
      </c>
      <c r="I427" s="449">
        <f>'NO3'!K21</f>
        <v>11.140891915947144</v>
      </c>
      <c r="J427" s="449">
        <f>Cl!K21</f>
        <v>54.151948351960222</v>
      </c>
      <c r="K427" s="449">
        <f>H!K21</f>
        <v>1.6943378004473288</v>
      </c>
      <c r="L427" s="449">
        <f>'NH4'!K21</f>
        <v>18.330570649372113</v>
      </c>
      <c r="M427" s="449">
        <f>Na!K21</f>
        <v>12.71561370377713</v>
      </c>
      <c r="N427" s="449">
        <f>K!K21</f>
        <v>46.072645900024035</v>
      </c>
      <c r="O427" s="449">
        <f>Mg!K21</f>
        <v>2.2600469540560124</v>
      </c>
      <c r="P427" s="450">
        <f>Ca!K21</f>
        <v>7.6643844336371263</v>
      </c>
      <c r="Q427" s="451">
        <f t="shared" si="1252"/>
        <v>3.2690509184234733</v>
      </c>
      <c r="R427" s="447">
        <f t="shared" si="1253"/>
        <v>86.520327943036747</v>
      </c>
      <c r="S427" s="452">
        <f t="shared" si="1254"/>
        <v>98.662030829006881</v>
      </c>
      <c r="T427" s="452">
        <f t="shared" si="1255"/>
        <v>89.789378861460222</v>
      </c>
      <c r="U427" s="452">
        <f t="shared" si="1256"/>
        <v>6.5566196296896528</v>
      </c>
      <c r="V427" s="452">
        <f t="shared" si="1257"/>
        <v>4.708190818057588</v>
      </c>
      <c r="W427" s="446">
        <f t="shared" si="1258"/>
        <v>3.8815618470089088</v>
      </c>
      <c r="X427" s="453">
        <f t="shared" si="1259"/>
        <v>31.5</v>
      </c>
      <c r="Y427" s="454">
        <f t="shared" ref="Y427:AA427" si="1268">H427*$E427/1000</f>
        <v>0.33433293088328769</v>
      </c>
      <c r="Z427" s="454">
        <f t="shared" si="1268"/>
        <v>0.35093809535233506</v>
      </c>
      <c r="AA427" s="454">
        <f t="shared" si="1268"/>
        <v>1.7057863730867471</v>
      </c>
      <c r="AB427" s="454">
        <f t="shared" ref="AB427:AF427" si="1269">L427*$E427/1000</f>
        <v>0.57741297545522163</v>
      </c>
      <c r="AC427" s="454">
        <f t="shared" si="1269"/>
        <v>0.40054183166897961</v>
      </c>
      <c r="AD427" s="454">
        <f t="shared" si="1269"/>
        <v>1.4512883458507573</v>
      </c>
      <c r="AE427" s="454">
        <f t="shared" si="1269"/>
        <v>7.1191479052764392E-2</v>
      </c>
      <c r="AF427" s="454">
        <f t="shared" si="1269"/>
        <v>0.24142810965956948</v>
      </c>
      <c r="AG427" s="455">
        <f t="shared" si="1262"/>
        <v>5.3371640714090861E-2</v>
      </c>
      <c r="AH427" s="456"/>
      <c r="AI427" s="432">
        <f t="shared" si="1263"/>
        <v>185.18235877204364</v>
      </c>
      <c r="AJ427" s="181"/>
      <c r="AK427" s="181"/>
      <c r="AL427" s="181"/>
      <c r="AM427" s="181"/>
    </row>
    <row r="428" spans="1:39" ht="12.75" customHeight="1">
      <c r="A428" s="418">
        <v>417</v>
      </c>
      <c r="B428" s="433">
        <v>12</v>
      </c>
      <c r="C428" s="458">
        <v>18</v>
      </c>
      <c r="D428" s="446">
        <f>測定日数!K22</f>
        <v>29</v>
      </c>
      <c r="E428" s="447">
        <f>mm!K22</f>
        <v>11.146496815286625</v>
      </c>
      <c r="F428" s="448">
        <f>pH!K22</f>
        <v>5.4</v>
      </c>
      <c r="G428" s="448">
        <f>EC!K22</f>
        <v>2.89</v>
      </c>
      <c r="H428" s="449">
        <f>'SO4'!K22</f>
        <v>125.8</v>
      </c>
      <c r="I428" s="449">
        <f>'NO3'!K22</f>
        <v>40.4</v>
      </c>
      <c r="J428" s="449">
        <f>Cl!K22</f>
        <v>43.4</v>
      </c>
      <c r="K428" s="449">
        <f>H!K22</f>
        <v>3.98107170553497</v>
      </c>
      <c r="L428" s="449">
        <f>'NH4'!K22</f>
        <v>41</v>
      </c>
      <c r="M428" s="449">
        <f>Na!K22</f>
        <v>41.4</v>
      </c>
      <c r="N428" s="449">
        <f>K!K22</f>
        <v>3.43</v>
      </c>
      <c r="O428" s="449">
        <f>Mg!K22</f>
        <v>12.8</v>
      </c>
      <c r="P428" s="450">
        <f>Ca!K22</f>
        <v>86.4</v>
      </c>
      <c r="Q428" s="451">
        <f t="shared" si="1252"/>
        <v>1.391302883334437</v>
      </c>
      <c r="R428" s="447">
        <f t="shared" si="1253"/>
        <v>335.4</v>
      </c>
      <c r="S428" s="452">
        <f t="shared" si="1254"/>
        <v>288.21107170553501</v>
      </c>
      <c r="T428" s="452">
        <f t="shared" si="1255"/>
        <v>336.79130288333442</v>
      </c>
      <c r="U428" s="452">
        <f t="shared" si="1256"/>
        <v>-7.5670446590061946</v>
      </c>
      <c r="V428" s="452">
        <f t="shared" si="1257"/>
        <v>-7.7728074568925924</v>
      </c>
      <c r="W428" s="446">
        <f t="shared" si="1258"/>
        <v>21.529086688140534</v>
      </c>
      <c r="X428" s="453">
        <f t="shared" si="1259"/>
        <v>11.146496815286625</v>
      </c>
      <c r="Y428" s="454">
        <f t="shared" ref="Y428:AA428" si="1270">H428*$E428/1000</f>
        <v>1.4022292993630574</v>
      </c>
      <c r="Z428" s="454">
        <f t="shared" si="1270"/>
        <v>0.45031847133757963</v>
      </c>
      <c r="AA428" s="454">
        <f t="shared" si="1270"/>
        <v>0.48375796178343949</v>
      </c>
      <c r="AB428" s="454">
        <f t="shared" ref="AB428:AF428" si="1271">L428*$E428/1000</f>
        <v>0.45700636942675166</v>
      </c>
      <c r="AC428" s="454">
        <f t="shared" si="1271"/>
        <v>0.46146496815286625</v>
      </c>
      <c r="AD428" s="454">
        <f t="shared" si="1271"/>
        <v>3.8232484076433121E-2</v>
      </c>
      <c r="AE428" s="454">
        <f t="shared" si="1271"/>
        <v>0.14267515923566881</v>
      </c>
      <c r="AF428" s="454">
        <f t="shared" si="1271"/>
        <v>0.96305732484076445</v>
      </c>
      <c r="AG428" s="455">
        <f t="shared" si="1262"/>
        <v>4.437500308717323E-2</v>
      </c>
      <c r="AH428" s="456"/>
      <c r="AI428" s="432">
        <f t="shared" si="1263"/>
        <v>623.61107170553498</v>
      </c>
      <c r="AJ428" s="181"/>
      <c r="AK428" s="181"/>
      <c r="AL428" s="181"/>
      <c r="AM428" s="181"/>
    </row>
    <row r="429" spans="1:39" ht="12.75" customHeight="1">
      <c r="A429" s="418">
        <v>418</v>
      </c>
      <c r="B429" s="433">
        <v>12</v>
      </c>
      <c r="C429" s="458">
        <v>19</v>
      </c>
      <c r="D429" s="446">
        <f>測定日数!K23</f>
        <v>29</v>
      </c>
      <c r="E429" s="447">
        <f>mm!K23</f>
        <v>2.7887139107611549</v>
      </c>
      <c r="F429" s="448">
        <f>pH!K23</f>
        <v>4.97</v>
      </c>
      <c r="G429" s="448">
        <f>EC!K23</f>
        <v>2.36</v>
      </c>
      <c r="H429" s="449">
        <f>'SO4'!K23</f>
        <v>22.9</v>
      </c>
      <c r="I429" s="449">
        <f>'NO3'!K23</f>
        <v>39.700000000000003</v>
      </c>
      <c r="J429" s="449">
        <f>Cl!K23</f>
        <v>52.2</v>
      </c>
      <c r="K429" s="449">
        <f>H!K23</f>
        <v>10.715193052376073</v>
      </c>
      <c r="L429" s="449">
        <f>'NH4'!K23</f>
        <v>79.599999999999994</v>
      </c>
      <c r="M429" s="449">
        <f>Na!K23</f>
        <v>32.799999999999997</v>
      </c>
      <c r="N429" s="449">
        <f>K!K23</f>
        <v>2.5</v>
      </c>
      <c r="O429" s="449">
        <f>Mg!K23</f>
        <v>4.8</v>
      </c>
      <c r="P429" s="450">
        <f>Ca!K23</f>
        <v>10.3</v>
      </c>
      <c r="Q429" s="451">
        <f t="shared" si="1252"/>
        <v>0.51691803550321602</v>
      </c>
      <c r="R429" s="447">
        <f t="shared" si="1253"/>
        <v>137.70000000000002</v>
      </c>
      <c r="S429" s="452">
        <f t="shared" si="1254"/>
        <v>155.81519305237609</v>
      </c>
      <c r="T429" s="452">
        <f t="shared" si="1255"/>
        <v>138.21691803550323</v>
      </c>
      <c r="U429" s="452">
        <f t="shared" si="1256"/>
        <v>6.1718076205832109</v>
      </c>
      <c r="V429" s="452">
        <f t="shared" si="1257"/>
        <v>5.9851541220316395</v>
      </c>
      <c r="W429" s="446">
        <f t="shared" si="1258"/>
        <v>0.11364825822025237</v>
      </c>
      <c r="X429" s="453">
        <f t="shared" si="1259"/>
        <v>2.7887139107611549</v>
      </c>
      <c r="Y429" s="454">
        <f t="shared" ref="Y429:AA429" si="1272">H429*$E429/1000</f>
        <v>6.3861548556430447E-2</v>
      </c>
      <c r="Z429" s="454">
        <f t="shared" si="1272"/>
        <v>0.11071194225721785</v>
      </c>
      <c r="AA429" s="454">
        <f t="shared" si="1272"/>
        <v>0.14557086614173229</v>
      </c>
      <c r="AB429" s="454">
        <f t="shared" ref="AB429:AF429" si="1273">L429*$E429/1000</f>
        <v>0.22198162729658794</v>
      </c>
      <c r="AC429" s="454">
        <f t="shared" si="1273"/>
        <v>9.1469816272965868E-2</v>
      </c>
      <c r="AD429" s="454">
        <f t="shared" si="1273"/>
        <v>6.9717847769028875E-3</v>
      </c>
      <c r="AE429" s="454">
        <f t="shared" si="1273"/>
        <v>1.3385826771653543E-2</v>
      </c>
      <c r="AF429" s="454">
        <f t="shared" si="1273"/>
        <v>2.8723753280839898E-2</v>
      </c>
      <c r="AG429" s="455">
        <f t="shared" si="1262"/>
        <v>2.9881607921652436E-2</v>
      </c>
      <c r="AH429" s="456"/>
      <c r="AI429" s="432">
        <f t="shared" si="1263"/>
        <v>293.51519305237611</v>
      </c>
      <c r="AJ429" s="181"/>
      <c r="AK429" s="181"/>
      <c r="AL429" s="181"/>
      <c r="AM429" s="181"/>
    </row>
    <row r="430" spans="1:39" ht="12.75" customHeight="1">
      <c r="A430" s="418">
        <v>419</v>
      </c>
      <c r="B430" s="433">
        <v>12</v>
      </c>
      <c r="C430" s="458">
        <v>20</v>
      </c>
      <c r="D430" s="446">
        <f>測定日数!K24</f>
        <v>28</v>
      </c>
      <c r="E430" s="447">
        <f>mm!K24</f>
        <v>7.0063694267515917</v>
      </c>
      <c r="F430" s="448">
        <f>pH!K24</f>
        <v>4.6500000000000004</v>
      </c>
      <c r="G430" s="448">
        <f>EC!K24</f>
        <v>2.8</v>
      </c>
      <c r="H430" s="449">
        <f>'SO4'!K24</f>
        <v>23.2</v>
      </c>
      <c r="I430" s="449">
        <f>'NO3'!K24</f>
        <v>39.799999999999997</v>
      </c>
      <c r="J430" s="449">
        <f>Cl!K24</f>
        <v>61.4</v>
      </c>
      <c r="K430" s="449">
        <f>H!K24</f>
        <v>22.387211385683386</v>
      </c>
      <c r="L430" s="449">
        <f>'NH4'!K24</f>
        <v>67.8</v>
      </c>
      <c r="M430" s="449">
        <f>Na!K24</f>
        <v>36.5</v>
      </c>
      <c r="N430" s="449">
        <f>K!K24</f>
        <v>1</v>
      </c>
      <c r="O430" s="449">
        <f>Mg!K24</f>
        <v>5.4</v>
      </c>
      <c r="P430" s="450">
        <f>Ca!K24</f>
        <v>5.7</v>
      </c>
      <c r="Q430" s="451">
        <f t="shared" si="1252"/>
        <v>0.24741252705614147</v>
      </c>
      <c r="R430" s="447">
        <f t="shared" si="1253"/>
        <v>147.6</v>
      </c>
      <c r="S430" s="452">
        <f t="shared" si="1254"/>
        <v>149.88721138568337</v>
      </c>
      <c r="T430" s="452">
        <f t="shared" si="1255"/>
        <v>147.84741252705615</v>
      </c>
      <c r="U430" s="452">
        <f t="shared" si="1256"/>
        <v>0.7688436000423815</v>
      </c>
      <c r="V430" s="452">
        <f t="shared" si="1257"/>
        <v>0.68510636479586906</v>
      </c>
      <c r="W430" s="446">
        <f t="shared" si="1258"/>
        <v>-1.423298831480557</v>
      </c>
      <c r="X430" s="453">
        <f t="shared" si="1259"/>
        <v>7.0063694267515917</v>
      </c>
      <c r="Y430" s="454">
        <f t="shared" ref="Y430:AA430" si="1274">H430*$E430/1000</f>
        <v>0.16254777070063692</v>
      </c>
      <c r="Z430" s="454">
        <f t="shared" si="1274"/>
        <v>0.2788535031847133</v>
      </c>
      <c r="AA430" s="454">
        <f t="shared" si="1274"/>
        <v>0.43019108280254775</v>
      </c>
      <c r="AB430" s="454">
        <f t="shared" ref="AB430:AF430" si="1275">L430*$E430/1000</f>
        <v>0.4750318471337579</v>
      </c>
      <c r="AC430" s="454">
        <f t="shared" si="1275"/>
        <v>0.25573248407643312</v>
      </c>
      <c r="AD430" s="454">
        <f t="shared" si="1275"/>
        <v>7.0063694267515917E-3</v>
      </c>
      <c r="AE430" s="454">
        <f t="shared" si="1275"/>
        <v>3.7834394904458599E-2</v>
      </c>
      <c r="AF430" s="454">
        <f t="shared" si="1275"/>
        <v>3.9936305732484072E-2</v>
      </c>
      <c r="AG430" s="455">
        <f t="shared" si="1262"/>
        <v>0.15685307340287721</v>
      </c>
      <c r="AH430" s="456"/>
      <c r="AI430" s="432">
        <f t="shared" si="1263"/>
        <v>297.48721138568339</v>
      </c>
      <c r="AJ430" s="181"/>
      <c r="AK430" s="181"/>
      <c r="AL430" s="181"/>
      <c r="AM430" s="181"/>
    </row>
    <row r="431" spans="1:39" ht="12.75" customHeight="1">
      <c r="A431" s="418">
        <v>420</v>
      </c>
      <c r="B431" s="433">
        <v>12</v>
      </c>
      <c r="C431" s="458">
        <v>21</v>
      </c>
      <c r="D431" s="446">
        <f>測定日数!K25</f>
        <v>28</v>
      </c>
      <c r="E431" s="463">
        <f>mm!K25</f>
        <v>0.1482979440512302</v>
      </c>
      <c r="F431" s="448">
        <f>pH!K25</f>
        <v>4.67</v>
      </c>
      <c r="G431" s="448">
        <f>EC!K25</f>
        <v>2.1800000000000002</v>
      </c>
      <c r="H431" s="449">
        <f>'SO4'!K25</f>
        <v>17.062963271425001</v>
      </c>
      <c r="I431" s="449">
        <f>'NO3'!K25</f>
        <v>40.400814790085107</v>
      </c>
      <c r="J431" s="449">
        <f>Cl!K25</f>
        <v>36.386201449806784</v>
      </c>
      <c r="K431" s="449">
        <f>H!K25</f>
        <v>21.379620895022335</v>
      </c>
      <c r="L431" s="449">
        <f>'NH4'!K25</f>
        <v>1.7185654967485853</v>
      </c>
      <c r="M431" s="449">
        <f>Na!K25</f>
        <v>18.87796180649045</v>
      </c>
      <c r="N431" s="449">
        <f>K!K25</f>
        <v>1.2276842805258581</v>
      </c>
      <c r="O431" s="449">
        <f>Mg!K25</f>
        <v>3.2092162106562432</v>
      </c>
      <c r="P431" s="450">
        <f>Ca!K25</f>
        <v>17.415169660678643</v>
      </c>
      <c r="Q431" s="451">
        <f t="shared" si="1252"/>
        <v>0.259072720225901</v>
      </c>
      <c r="R431" s="447">
        <f t="shared" si="1253"/>
        <v>110.91294278274189</v>
      </c>
      <c r="S431" s="452">
        <f t="shared" si="1254"/>
        <v>84.452604221456994</v>
      </c>
      <c r="T431" s="452">
        <f t="shared" si="1255"/>
        <v>111.1720155029678</v>
      </c>
      <c r="U431" s="452">
        <f t="shared" si="1256"/>
        <v>-13.544014780004277</v>
      </c>
      <c r="V431" s="452">
        <f t="shared" si="1257"/>
        <v>-13.658511550923535</v>
      </c>
      <c r="W431" s="446">
        <f t="shared" si="1258"/>
        <v>-5.6745667832485633</v>
      </c>
      <c r="X431" s="453">
        <f t="shared" si="1259"/>
        <v>0.1482979440512302</v>
      </c>
      <c r="Y431" s="454">
        <f t="shared" ref="Y431:AA431" si="1276">H431*$E431/1000</f>
        <v>2.5304023725739805E-3</v>
      </c>
      <c r="Z431" s="454">
        <f t="shared" si="1276"/>
        <v>5.9913577713641549E-3</v>
      </c>
      <c r="AA431" s="454">
        <f t="shared" si="1276"/>
        <v>5.3959988668402376E-3</v>
      </c>
      <c r="AB431" s="454">
        <f t="shared" ref="AB431:AF431" si="1277">L431*$E431/1000</f>
        <v>2.5485972988519636E-4</v>
      </c>
      <c r="AC431" s="454">
        <f t="shared" si="1277"/>
        <v>2.7995629237801815E-3</v>
      </c>
      <c r="AD431" s="454">
        <f t="shared" si="1277"/>
        <v>1.8206305474599853E-4</v>
      </c>
      <c r="AE431" s="454">
        <f t="shared" si="1277"/>
        <v>4.7592016605620054E-4</v>
      </c>
      <c r="AF431" s="454">
        <f t="shared" si="1277"/>
        <v>2.5826338559820031E-3</v>
      </c>
      <c r="AG431" s="455">
        <f t="shared" si="1262"/>
        <v>3.1705538233265346E-3</v>
      </c>
      <c r="AH431" s="456"/>
      <c r="AI431" s="432">
        <f t="shared" si="1263"/>
        <v>195.3655470041989</v>
      </c>
      <c r="AJ431" s="181"/>
      <c r="AK431" s="181"/>
      <c r="AL431" s="181"/>
      <c r="AM431" s="181"/>
    </row>
    <row r="432" spans="1:39" ht="12.75" customHeight="1">
      <c r="A432" s="418">
        <v>421</v>
      </c>
      <c r="B432" s="433">
        <v>12</v>
      </c>
      <c r="C432" s="458">
        <v>22</v>
      </c>
      <c r="D432" s="446">
        <f>測定日数!K26</f>
        <v>29</v>
      </c>
      <c r="E432" s="447">
        <f>mm!K26</f>
        <v>312.60000000000002</v>
      </c>
      <c r="F432" s="448">
        <f>pH!K26</f>
        <v>4.72</v>
      </c>
      <c r="G432" s="448">
        <f>EC!K26</f>
        <v>4.46</v>
      </c>
      <c r="H432" s="449">
        <f>'SO4'!K26</f>
        <v>33.274999999999999</v>
      </c>
      <c r="I432" s="449">
        <f>'NO3'!K26</f>
        <v>20.38</v>
      </c>
      <c r="J432" s="449">
        <f>Cl!K26</f>
        <v>238.49</v>
      </c>
      <c r="K432" s="449">
        <f>H!K26</f>
        <v>19.054607179632484</v>
      </c>
      <c r="L432" s="449">
        <f>'NH4'!K26</f>
        <v>30.19</v>
      </c>
      <c r="M432" s="449">
        <f>Na!K26</f>
        <v>182.63</v>
      </c>
      <c r="N432" s="449">
        <f>K!K26</f>
        <v>6.04</v>
      </c>
      <c r="O432" s="449">
        <f>Mg!K26</f>
        <v>24.38</v>
      </c>
      <c r="P432" s="450">
        <f>Ca!K26</f>
        <v>15.15</v>
      </c>
      <c r="Q432" s="451">
        <f t="shared" si="1252"/>
        <v>0.29068437309967038</v>
      </c>
      <c r="R432" s="447">
        <f t="shared" si="1253"/>
        <v>325.41999999999996</v>
      </c>
      <c r="S432" s="452">
        <f t="shared" si="1254"/>
        <v>316.97460717963241</v>
      </c>
      <c r="T432" s="452">
        <f t="shared" si="1255"/>
        <v>325.71068437309964</v>
      </c>
      <c r="U432" s="452">
        <f t="shared" si="1256"/>
        <v>-1.3146736796945067</v>
      </c>
      <c r="V432" s="452">
        <f t="shared" si="1257"/>
        <v>-1.3593087173911826</v>
      </c>
      <c r="W432" s="446">
        <f t="shared" si="1258"/>
        <v>3.5309292722860475</v>
      </c>
      <c r="X432" s="453">
        <f t="shared" si="1259"/>
        <v>312.60000000000002</v>
      </c>
      <c r="Y432" s="454">
        <f t="shared" ref="Y432:AA432" si="1278">H432*$E432/1000</f>
        <v>10.401764999999999</v>
      </c>
      <c r="Z432" s="454">
        <f t="shared" si="1278"/>
        <v>6.3707880000000001</v>
      </c>
      <c r="AA432" s="454">
        <f t="shared" si="1278"/>
        <v>74.551974000000001</v>
      </c>
      <c r="AB432" s="454">
        <f t="shared" ref="AB432:AF432" si="1279">L432*$E432/1000</f>
        <v>9.4373939999999994</v>
      </c>
      <c r="AC432" s="454">
        <f t="shared" si="1279"/>
        <v>57.090138000000003</v>
      </c>
      <c r="AD432" s="454">
        <f t="shared" si="1279"/>
        <v>1.888104</v>
      </c>
      <c r="AE432" s="454">
        <f t="shared" si="1279"/>
        <v>7.6211880000000001</v>
      </c>
      <c r="AF432" s="454">
        <f t="shared" si="1279"/>
        <v>4.7358900000000004</v>
      </c>
      <c r="AG432" s="455">
        <f t="shared" si="1262"/>
        <v>5.9564702043531152</v>
      </c>
      <c r="AH432" s="456"/>
      <c r="AI432" s="432">
        <f t="shared" si="1263"/>
        <v>642.39460717963243</v>
      </c>
      <c r="AJ432" s="181"/>
      <c r="AK432" s="181"/>
      <c r="AL432" s="181"/>
      <c r="AM432" s="181"/>
    </row>
    <row r="433" spans="1:39" ht="12.75" customHeight="1">
      <c r="A433" s="418">
        <v>422</v>
      </c>
      <c r="B433" s="433">
        <v>12</v>
      </c>
      <c r="C433" s="458">
        <v>23</v>
      </c>
      <c r="D433" s="446">
        <f>測定日数!K27</f>
        <v>29</v>
      </c>
      <c r="E433" s="447">
        <f>mm!K27</f>
        <v>324.15658816040741</v>
      </c>
      <c r="F433" s="448">
        <f>pH!K27</f>
        <v>4.42</v>
      </c>
      <c r="G433" s="448">
        <f>EC!K27</f>
        <v>6.43</v>
      </c>
      <c r="H433" s="449">
        <f>'SO4'!K27</f>
        <v>41.5</v>
      </c>
      <c r="I433" s="449">
        <f>'NO3'!K27</f>
        <v>26.1</v>
      </c>
      <c r="J433" s="449">
        <f>Cl!K27</f>
        <v>285.5</v>
      </c>
      <c r="K433" s="449">
        <f>H!K27</f>
        <v>38.018939632056139</v>
      </c>
      <c r="L433" s="449">
        <f>'NH4'!K27</f>
        <v>25.5</v>
      </c>
      <c r="M433" s="449">
        <f>Na!K27</f>
        <v>257.5</v>
      </c>
      <c r="N433" s="449">
        <f>K!K27</f>
        <v>4.3</v>
      </c>
      <c r="O433" s="449">
        <f>Mg!K27</f>
        <v>28.8</v>
      </c>
      <c r="P433" s="450">
        <f>Ca!K27</f>
        <v>10.199999999999999</v>
      </c>
      <c r="Q433" s="451">
        <f t="shared" si="1252"/>
        <v>0.14568729681250173</v>
      </c>
      <c r="R433" s="447">
        <f t="shared" si="1253"/>
        <v>394.6</v>
      </c>
      <c r="S433" s="452">
        <f t="shared" si="1254"/>
        <v>403.31893963205613</v>
      </c>
      <c r="T433" s="452">
        <f t="shared" si="1255"/>
        <v>394.74568729681255</v>
      </c>
      <c r="U433" s="452">
        <f t="shared" si="1256"/>
        <v>1.0927099482156251</v>
      </c>
      <c r="V433" s="452">
        <f t="shared" si="1257"/>
        <v>1.0742553981167384</v>
      </c>
      <c r="W433" s="446">
        <f t="shared" si="1258"/>
        <v>-1.0481401501918961</v>
      </c>
      <c r="X433" s="453">
        <f t="shared" si="1259"/>
        <v>324.15658816040741</v>
      </c>
      <c r="Y433" s="454">
        <f t="shared" ref="Y433:AA433" si="1280">H433*$E433/1000</f>
        <v>13.452498408656908</v>
      </c>
      <c r="Z433" s="454">
        <f t="shared" si="1280"/>
        <v>8.4604869509866329</v>
      </c>
      <c r="AA433" s="454">
        <f t="shared" si="1280"/>
        <v>92.54670591979631</v>
      </c>
      <c r="AB433" s="454">
        <f t="shared" ref="AB433:AF433" si="1281">L433*$E433/1000</f>
        <v>8.2659929980903897</v>
      </c>
      <c r="AC433" s="454">
        <f t="shared" si="1281"/>
        <v>83.470321451304898</v>
      </c>
      <c r="AD433" s="454">
        <f t="shared" si="1281"/>
        <v>1.3938733290897518</v>
      </c>
      <c r="AE433" s="454">
        <f t="shared" si="1281"/>
        <v>9.3357097390197339</v>
      </c>
      <c r="AF433" s="454">
        <f t="shared" si="1281"/>
        <v>3.3063971992361552</v>
      </c>
      <c r="AG433" s="455">
        <f t="shared" si="1262"/>
        <v>12.324089756603813</v>
      </c>
      <c r="AH433" s="456"/>
      <c r="AI433" s="432">
        <f t="shared" si="1263"/>
        <v>797.91893963205621</v>
      </c>
      <c r="AJ433" s="181"/>
      <c r="AK433" s="181"/>
      <c r="AL433" s="181"/>
      <c r="AM433" s="181"/>
    </row>
    <row r="434" spans="1:39" ht="12.75" customHeight="1">
      <c r="A434" s="418">
        <v>423</v>
      </c>
      <c r="B434" s="433">
        <v>12</v>
      </c>
      <c r="C434" s="458">
        <v>24</v>
      </c>
      <c r="D434" s="446">
        <f>測定日数!K28</f>
        <v>29</v>
      </c>
      <c r="E434" s="447">
        <f>mm!K28</f>
        <v>370.78294080203693</v>
      </c>
      <c r="F434" s="448">
        <f>pH!K28</f>
        <v>4.46</v>
      </c>
      <c r="G434" s="448">
        <f>EC!K28</f>
        <v>5.92</v>
      </c>
      <c r="H434" s="449">
        <f>'SO4'!K28</f>
        <v>39.299999999999997</v>
      </c>
      <c r="I434" s="449">
        <f>'NO3'!K28</f>
        <v>27.6</v>
      </c>
      <c r="J434" s="449">
        <f>Cl!K28</f>
        <v>266.3</v>
      </c>
      <c r="K434" s="449">
        <f>H!K28</f>
        <v>34.67368504525318</v>
      </c>
      <c r="L434" s="449">
        <f>'NH4'!K28</f>
        <v>26.1</v>
      </c>
      <c r="M434" s="449">
        <f>Na!K28</f>
        <v>242.7</v>
      </c>
      <c r="N434" s="449">
        <f>K!K28</f>
        <v>7.2</v>
      </c>
      <c r="O434" s="449">
        <f>Mg!K28</f>
        <v>27.2</v>
      </c>
      <c r="P434" s="450">
        <f>Ca!K28</f>
        <v>10.199999999999999</v>
      </c>
      <c r="Q434" s="451">
        <f t="shared" si="1252"/>
        <v>0.15974294440994866</v>
      </c>
      <c r="R434" s="447">
        <f t="shared" si="1253"/>
        <v>372.50000000000006</v>
      </c>
      <c r="S434" s="452">
        <f t="shared" si="1254"/>
        <v>385.47368504525309</v>
      </c>
      <c r="T434" s="452">
        <f t="shared" si="1255"/>
        <v>372.65974294441003</v>
      </c>
      <c r="U434" s="452">
        <f t="shared" si="1256"/>
        <v>1.7116273692903294</v>
      </c>
      <c r="V434" s="452">
        <f t="shared" si="1257"/>
        <v>1.6901961617523844</v>
      </c>
      <c r="W434" s="446">
        <f t="shared" si="1258"/>
        <v>0.19534204328064489</v>
      </c>
      <c r="X434" s="453">
        <f t="shared" si="1259"/>
        <v>370.78294080203693</v>
      </c>
      <c r="Y434" s="454">
        <f t="shared" ref="Y434:AA434" si="1282">H434*$E434/1000</f>
        <v>14.571769573520051</v>
      </c>
      <c r="Z434" s="454">
        <f t="shared" si="1282"/>
        <v>10.233609166136221</v>
      </c>
      <c r="AA434" s="454">
        <f t="shared" si="1282"/>
        <v>98.73949713558244</v>
      </c>
      <c r="AB434" s="454">
        <f t="shared" ref="AB434:AF434" si="1283">L434*$E434/1000</f>
        <v>9.6774347549331647</v>
      </c>
      <c r="AC434" s="454">
        <f t="shared" si="1283"/>
        <v>89.989019732654356</v>
      </c>
      <c r="AD434" s="454">
        <f t="shared" si="1283"/>
        <v>2.669637173774666</v>
      </c>
      <c r="AE434" s="454">
        <f t="shared" si="1283"/>
        <v>10.085295989815403</v>
      </c>
      <c r="AF434" s="454">
        <f t="shared" si="1283"/>
        <v>3.7819859961807767</v>
      </c>
      <c r="AG434" s="455">
        <f t="shared" si="1262"/>
        <v>12.856410909522584</v>
      </c>
      <c r="AH434" s="456"/>
      <c r="AI434" s="432">
        <f t="shared" si="1263"/>
        <v>757.97368504525321</v>
      </c>
      <c r="AJ434" s="181"/>
      <c r="AK434" s="181"/>
      <c r="AL434" s="181"/>
      <c r="AM434" s="181"/>
    </row>
    <row r="435" spans="1:39" ht="12.75" customHeight="1">
      <c r="A435" s="418">
        <v>424</v>
      </c>
      <c r="B435" s="433">
        <v>12</v>
      </c>
      <c r="C435" s="458">
        <v>25</v>
      </c>
      <c r="D435" s="446">
        <f>測定日数!K29</f>
        <v>29</v>
      </c>
      <c r="E435" s="447">
        <f>mm!K29</f>
        <v>259.07643312101914</v>
      </c>
      <c r="F435" s="448">
        <f>pH!K29</f>
        <v>4.25</v>
      </c>
      <c r="G435" s="448">
        <f>EC!K29</f>
        <v>6.37</v>
      </c>
      <c r="H435" s="449">
        <f>'SO4'!K29</f>
        <v>92.1</v>
      </c>
      <c r="I435" s="449">
        <f>'NO3'!K29</f>
        <v>31.6</v>
      </c>
      <c r="J435" s="449">
        <f>Cl!K29</f>
        <v>313.2</v>
      </c>
      <c r="K435" s="449">
        <f>H!K29</f>
        <v>56.234132519034915</v>
      </c>
      <c r="L435" s="449">
        <f>'NH4'!K29</f>
        <v>37.700000000000003</v>
      </c>
      <c r="M435" s="449">
        <f>Na!K29</f>
        <v>268.8</v>
      </c>
      <c r="N435" s="449">
        <f>K!K29</f>
        <v>7.9</v>
      </c>
      <c r="O435" s="449">
        <f>Mg!K29</f>
        <v>62.4</v>
      </c>
      <c r="P435" s="450">
        <f>Ca!K29</f>
        <v>25.1</v>
      </c>
      <c r="Q435" s="451">
        <f t="shared" si="1252"/>
        <v>9.8496701105810977E-2</v>
      </c>
      <c r="R435" s="447">
        <f t="shared" si="1253"/>
        <v>529</v>
      </c>
      <c r="S435" s="452">
        <f t="shared" si="1254"/>
        <v>545.63413251903489</v>
      </c>
      <c r="T435" s="452">
        <f t="shared" si="1255"/>
        <v>529.09849670110577</v>
      </c>
      <c r="U435" s="452">
        <f t="shared" si="1256"/>
        <v>1.5478879756073869</v>
      </c>
      <c r="V435" s="452">
        <f t="shared" si="1257"/>
        <v>1.5385813520826934</v>
      </c>
      <c r="W435" s="446">
        <f t="shared" si="1258"/>
        <v>15.47796000890909</v>
      </c>
      <c r="X435" s="453">
        <f t="shared" si="1259"/>
        <v>259.07643312101914</v>
      </c>
      <c r="Y435" s="454">
        <f t="shared" ref="Y435:AA435" si="1284">H435*$E435/1000</f>
        <v>23.860939490445862</v>
      </c>
      <c r="Z435" s="454">
        <f t="shared" si="1284"/>
        <v>8.1868152866242045</v>
      </c>
      <c r="AA435" s="454">
        <f t="shared" si="1284"/>
        <v>81.142738853503189</v>
      </c>
      <c r="AB435" s="454">
        <f t="shared" ref="AB435:AF435" si="1285">L435*$E435/1000</f>
        <v>9.7671815286624231</v>
      </c>
      <c r="AC435" s="454">
        <f t="shared" si="1285"/>
        <v>69.639745222929946</v>
      </c>
      <c r="AD435" s="454">
        <f t="shared" si="1285"/>
        <v>2.0467038216560511</v>
      </c>
      <c r="AE435" s="454">
        <f t="shared" si="1285"/>
        <v>16.166369426751594</v>
      </c>
      <c r="AF435" s="454">
        <f t="shared" si="1285"/>
        <v>6.5028184713375801</v>
      </c>
      <c r="AG435" s="455">
        <f t="shared" si="1262"/>
        <v>14.568938472686277</v>
      </c>
      <c r="AH435" s="456"/>
      <c r="AI435" s="432">
        <f t="shared" si="1263"/>
        <v>1074.6341325190349</v>
      </c>
      <c r="AJ435" s="181"/>
      <c r="AK435" s="181"/>
      <c r="AL435" s="181"/>
      <c r="AM435" s="181"/>
    </row>
    <row r="436" spans="1:39" ht="12.75" customHeight="1">
      <c r="A436" s="418">
        <v>425</v>
      </c>
      <c r="B436" s="433">
        <v>12</v>
      </c>
      <c r="C436" s="458">
        <v>26</v>
      </c>
      <c r="D436" s="446"/>
      <c r="E436" s="463"/>
      <c r="F436" s="448"/>
      <c r="G436" s="448"/>
      <c r="H436" s="449"/>
      <c r="I436" s="449"/>
      <c r="J436" s="449"/>
      <c r="K436" s="449"/>
      <c r="L436" s="449"/>
      <c r="M436" s="449"/>
      <c r="N436" s="449"/>
      <c r="O436" s="449"/>
      <c r="P436" s="450"/>
      <c r="Q436" s="451"/>
      <c r="R436" s="447"/>
      <c r="S436" s="452"/>
      <c r="T436" s="452"/>
      <c r="U436" s="452"/>
      <c r="V436" s="452"/>
      <c r="W436" s="446"/>
      <c r="X436" s="453"/>
      <c r="Y436" s="454"/>
      <c r="Z436" s="454"/>
      <c r="AA436" s="454"/>
      <c r="AB436" s="454"/>
      <c r="AC436" s="454"/>
      <c r="AD436" s="454"/>
      <c r="AE436" s="454"/>
      <c r="AF436" s="454"/>
      <c r="AG436" s="455"/>
      <c r="AH436" s="456"/>
      <c r="AI436" s="432"/>
      <c r="AJ436" s="181"/>
      <c r="AK436" s="181"/>
      <c r="AL436" s="181"/>
      <c r="AM436" s="181"/>
    </row>
    <row r="437" spans="1:39" ht="12.75" customHeight="1">
      <c r="A437" s="418">
        <v>426</v>
      </c>
      <c r="B437" s="433">
        <v>12</v>
      </c>
      <c r="C437" s="458">
        <v>27</v>
      </c>
      <c r="D437" s="446">
        <f>測定日数!K31</f>
        <v>29</v>
      </c>
      <c r="E437" s="463">
        <f>mm!K31</f>
        <v>0</v>
      </c>
      <c r="F437" s="448"/>
      <c r="G437" s="448"/>
      <c r="H437" s="449"/>
      <c r="I437" s="449"/>
      <c r="J437" s="449"/>
      <c r="K437" s="449"/>
      <c r="L437" s="449"/>
      <c r="M437" s="449"/>
      <c r="N437" s="449"/>
      <c r="O437" s="449"/>
      <c r="P437" s="450"/>
      <c r="Q437" s="451"/>
      <c r="R437" s="447"/>
      <c r="S437" s="452"/>
      <c r="T437" s="452"/>
      <c r="U437" s="452"/>
      <c r="V437" s="452"/>
      <c r="W437" s="446"/>
      <c r="X437" s="453"/>
      <c r="Y437" s="454"/>
      <c r="Z437" s="454"/>
      <c r="AA437" s="454"/>
      <c r="AB437" s="454"/>
      <c r="AC437" s="454"/>
      <c r="AD437" s="454"/>
      <c r="AE437" s="454"/>
      <c r="AF437" s="454"/>
      <c r="AG437" s="455"/>
      <c r="AH437" s="456"/>
      <c r="AI437" s="432"/>
      <c r="AJ437" s="181"/>
      <c r="AK437" s="181"/>
      <c r="AL437" s="181"/>
      <c r="AM437" s="181"/>
    </row>
    <row r="438" spans="1:39" ht="12.75" customHeight="1">
      <c r="A438" s="418">
        <v>427</v>
      </c>
      <c r="B438" s="433">
        <v>12</v>
      </c>
      <c r="C438" s="458">
        <v>28</v>
      </c>
      <c r="D438" s="446">
        <f>測定日数!K32</f>
        <v>29</v>
      </c>
      <c r="E438" s="447">
        <f>mm!K32</f>
        <v>0.70063694267515919</v>
      </c>
      <c r="F438" s="448">
        <f>pH!K32</f>
        <v>6.27</v>
      </c>
      <c r="G438" s="448">
        <f>EC!K32</f>
        <v>46.4</v>
      </c>
      <c r="H438" s="449">
        <f>'SO4'!K32</f>
        <v>417.44742869040186</v>
      </c>
      <c r="I438" s="449">
        <f>'NO3'!K32</f>
        <v>335.42976939203356</v>
      </c>
      <c r="J438" s="449">
        <f>Cl!K32</f>
        <v>2000</v>
      </c>
      <c r="K438" s="449">
        <f>H!K32</f>
        <v>0.53703179637025322</v>
      </c>
      <c r="L438" s="449">
        <f>'NH4'!K32</f>
        <v>1141.9068736141908</v>
      </c>
      <c r="M438" s="449">
        <f>Na!K32</f>
        <v>1179.7997387897258</v>
      </c>
      <c r="N438" s="449">
        <f>K!K32</f>
        <v>112.53196930946292</v>
      </c>
      <c r="O438" s="449">
        <f>Mg!K32</f>
        <v>358.02469135802465</v>
      </c>
      <c r="P438" s="450">
        <f>Ca!K32</f>
        <v>374.25149700598803</v>
      </c>
      <c r="Q438" s="451">
        <f>1.24*10^(F438-5.35)</f>
        <v>10.313870761673121</v>
      </c>
      <c r="R438" s="447">
        <f>SUM(H438:J438)+H438</f>
        <v>3170.3246267728373</v>
      </c>
      <c r="S438" s="452">
        <f>SUM(K438:P438)+O438+P438</f>
        <v>3899.3279902377744</v>
      </c>
      <c r="T438" s="452">
        <f>SUM(H438:J438,Q438)+H438</f>
        <v>3180.6384975345104</v>
      </c>
      <c r="U438" s="452">
        <f>(S438-R438)/(R438+S438)*100</f>
        <v>10.311728212937211</v>
      </c>
      <c r="V438" s="452">
        <f>(S438-T438)/(S438+T438)*100</f>
        <v>10.151029583890022</v>
      </c>
      <c r="W438" s="446">
        <f>100*((349.7*10^(2-F438)+(80*2*H438+71.5*I438+76.3*J438+73.5*L438+50.1*M438+73.5*N438+59.8*2*P438+53.3*2*O438)/10000)-G438)/((349.7*10^(2-F438)+(80*2*H438+71.5*I438+76.3*J438+73.5*L438+50.1*M438+73.5*N438+59.8*2*P438+53.3*2*O438)/10000)+G438)</f>
        <v>1.4650438619347448</v>
      </c>
      <c r="X438" s="453">
        <f>E438</f>
        <v>0.70063694267515919</v>
      </c>
      <c r="Y438" s="454">
        <f t="shared" ref="Y438:AA438" si="1286">H438*$E438/1000</f>
        <v>0.2924790901652497</v>
      </c>
      <c r="Z438" s="454">
        <f t="shared" si="1286"/>
        <v>0.23501448810906808</v>
      </c>
      <c r="AA438" s="454">
        <f t="shared" si="1286"/>
        <v>1.4012738853503184</v>
      </c>
      <c r="AB438" s="454">
        <f t="shared" ref="AB438:AF438" si="1287">L438*$E438/1000</f>
        <v>0.80006214074879611</v>
      </c>
      <c r="AC438" s="454">
        <f t="shared" si="1287"/>
        <v>0.82661128195458489</v>
      </c>
      <c r="AD438" s="454">
        <f t="shared" si="1287"/>
        <v>7.8844054930196944E-2</v>
      </c>
      <c r="AE438" s="454">
        <f t="shared" si="1287"/>
        <v>0.25084532515530389</v>
      </c>
      <c r="AF438" s="454">
        <f t="shared" si="1287"/>
        <v>0.26221442465387695</v>
      </c>
      <c r="AG438" s="455">
        <f>K438*$E438/1000</f>
        <v>3.7626431592820288E-4</v>
      </c>
      <c r="AH438" s="456"/>
      <c r="AI438" s="432">
        <f>R438+S438</f>
        <v>7069.6526170106117</v>
      </c>
      <c r="AJ438" s="181"/>
      <c r="AK438" s="181"/>
      <c r="AL438" s="181"/>
      <c r="AM438" s="181"/>
    </row>
    <row r="439" spans="1:39" ht="12.75" customHeight="1">
      <c r="A439" s="418">
        <v>428</v>
      </c>
      <c r="B439" s="433">
        <v>12</v>
      </c>
      <c r="C439" s="458">
        <v>29</v>
      </c>
      <c r="D439" s="446">
        <f>測定日数!K33</f>
        <v>29</v>
      </c>
      <c r="E439" s="463">
        <f>mm!K33</f>
        <v>0</v>
      </c>
      <c r="F439" s="448"/>
      <c r="G439" s="448"/>
      <c r="H439" s="449"/>
      <c r="I439" s="449"/>
      <c r="J439" s="449"/>
      <c r="K439" s="449"/>
      <c r="L439" s="449"/>
      <c r="M439" s="449"/>
      <c r="N439" s="449"/>
      <c r="O439" s="449"/>
      <c r="P439" s="450"/>
      <c r="Q439" s="451"/>
      <c r="R439" s="447"/>
      <c r="S439" s="452"/>
      <c r="T439" s="452"/>
      <c r="U439" s="452"/>
      <c r="V439" s="452"/>
      <c r="W439" s="446"/>
      <c r="X439" s="453"/>
      <c r="Y439" s="454"/>
      <c r="Z439" s="454"/>
      <c r="AA439" s="454"/>
      <c r="AB439" s="454"/>
      <c r="AC439" s="454"/>
      <c r="AD439" s="454"/>
      <c r="AE439" s="454"/>
      <c r="AF439" s="454"/>
      <c r="AG439" s="455"/>
      <c r="AH439" s="456"/>
      <c r="AI439" s="432"/>
      <c r="AJ439" s="181"/>
      <c r="AK439" s="181"/>
      <c r="AL439" s="181"/>
      <c r="AM439" s="181"/>
    </row>
    <row r="440" spans="1:39" ht="12.75" customHeight="1">
      <c r="A440" s="418">
        <v>429</v>
      </c>
      <c r="B440" s="433">
        <v>12</v>
      </c>
      <c r="C440" s="458">
        <v>30</v>
      </c>
      <c r="D440" s="446">
        <f>測定日数!K34</f>
        <v>29</v>
      </c>
      <c r="E440" s="447">
        <f>mm!K34</f>
        <v>5.7643312101910826</v>
      </c>
      <c r="F440" s="448">
        <f>pH!K34</f>
        <v>5.05</v>
      </c>
      <c r="G440" s="448">
        <f>EC!K34</f>
        <v>4.09</v>
      </c>
      <c r="H440" s="449">
        <f>'SO4'!K34</f>
        <v>31.11</v>
      </c>
      <c r="I440" s="449">
        <f>'NO3'!K34</f>
        <v>19.03</v>
      </c>
      <c r="J440" s="449">
        <f>Cl!K34</f>
        <v>195.77</v>
      </c>
      <c r="K440" s="449">
        <f>H!K34</f>
        <v>8.9125093813374612</v>
      </c>
      <c r="L440" s="449">
        <f>'NH4'!K34</f>
        <v>40.56</v>
      </c>
      <c r="M440" s="449">
        <f>Na!K34</f>
        <v>184.35</v>
      </c>
      <c r="N440" s="449">
        <f>K!K34</f>
        <v>5.12</v>
      </c>
      <c r="O440" s="449">
        <f>Mg!K34</f>
        <v>21.11</v>
      </c>
      <c r="P440" s="450">
        <f>Ca!K34</f>
        <v>11.97</v>
      </c>
      <c r="Q440" s="451">
        <f t="shared" ref="Q440:Q441" si="1288">1.24*10^(F440-5.35)</f>
        <v>0.62147216969781782</v>
      </c>
      <c r="R440" s="447">
        <f t="shared" ref="R440:R441" si="1289">SUM(H440:J440)+H440</f>
        <v>277.02000000000004</v>
      </c>
      <c r="S440" s="452">
        <f t="shared" ref="S440:S441" si="1290">SUM(K440:P440)+O440+P440</f>
        <v>305.10250938133754</v>
      </c>
      <c r="T440" s="452">
        <f t="shared" ref="T440:T441" si="1291">SUM(H440:J440,Q440)+H440</f>
        <v>277.64147216969786</v>
      </c>
      <c r="U440" s="452">
        <f t="shared" ref="U440:U441" si="1292">(S440-R440)/(R440+S440)*100</f>
        <v>4.8241579613856125</v>
      </c>
      <c r="V440" s="452">
        <f t="shared" ref="V440:V441" si="1293">(S440-T440)/(S440+T440)*100</f>
        <v>4.7123673656052505</v>
      </c>
      <c r="W440" s="446">
        <f t="shared" ref="W440:W441" si="1294">100*((349.7*10^(2-F440)+(80*2*H440+71.5*I440+76.3*J440+73.5*L440+50.1*M440+73.5*N440+59.8*2*P440+53.3*2*O440)/10000)-G440)/((349.7*10^(2-F440)+(80*2*H440+71.5*I440+76.3*J440+73.5*L440+50.1*M440+73.5*N440+59.8*2*P440+53.3*2*O440)/10000)+G440)</f>
        <v>-0.28497418309711914</v>
      </c>
      <c r="X440" s="453">
        <f t="shared" ref="X440:X441" si="1295">E440</f>
        <v>5.7643312101910826</v>
      </c>
      <c r="Y440" s="454">
        <f t="shared" ref="Y440:AA440" si="1296">H440*$E440/1000</f>
        <v>0.17932834394904457</v>
      </c>
      <c r="Z440" s="454">
        <f t="shared" si="1296"/>
        <v>0.1096952229299363</v>
      </c>
      <c r="AA440" s="454">
        <f t="shared" si="1296"/>
        <v>1.1284831210191082</v>
      </c>
      <c r="AB440" s="454">
        <f t="shared" ref="AB440:AF440" si="1297">L440*$E440/1000</f>
        <v>0.23380127388535032</v>
      </c>
      <c r="AC440" s="454">
        <f t="shared" si="1297"/>
        <v>1.0626544585987261</v>
      </c>
      <c r="AD440" s="454">
        <f t="shared" si="1297"/>
        <v>2.9513375796178343E-2</v>
      </c>
      <c r="AE440" s="454">
        <f t="shared" si="1297"/>
        <v>0.12168503184713375</v>
      </c>
      <c r="AF440" s="454">
        <f t="shared" si="1297"/>
        <v>6.8999044585987268E-2</v>
      </c>
      <c r="AG440" s="455">
        <f t="shared" ref="AG440:AG441" si="1298">K440*$E440/1000</f>
        <v>5.1374655987964347E-2</v>
      </c>
      <c r="AH440" s="456"/>
      <c r="AI440" s="432">
        <f t="shared" ref="AI440:AI441" si="1299">R440+S440</f>
        <v>582.12250938133752</v>
      </c>
      <c r="AJ440" s="181"/>
      <c r="AK440" s="181"/>
      <c r="AL440" s="181"/>
      <c r="AM440" s="181"/>
    </row>
    <row r="441" spans="1:39" ht="12.75" customHeight="1">
      <c r="A441" s="418">
        <v>430</v>
      </c>
      <c r="B441" s="433">
        <v>12</v>
      </c>
      <c r="C441" s="458">
        <v>31</v>
      </c>
      <c r="D441" s="446">
        <f>測定日数!K35</f>
        <v>29</v>
      </c>
      <c r="E441" s="447">
        <f>mm!K35</f>
        <v>11.8</v>
      </c>
      <c r="F441" s="448">
        <f>pH!K35</f>
        <v>5.0999999999999996</v>
      </c>
      <c r="G441" s="448">
        <f>EC!K35</f>
        <v>5.61</v>
      </c>
      <c r="H441" s="449">
        <f>'SO4'!K35</f>
        <v>30.52</v>
      </c>
      <c r="I441" s="449">
        <f>'NO3'!K35</f>
        <v>94.08</v>
      </c>
      <c r="J441" s="449">
        <f>Cl!K35</f>
        <v>213.01</v>
      </c>
      <c r="K441" s="449">
        <f>H!K35</f>
        <v>7.9432823472428247</v>
      </c>
      <c r="L441" s="449">
        <f>'NH4'!K35</f>
        <v>24.03</v>
      </c>
      <c r="M441" s="449">
        <f>Na!K35</f>
        <v>212.18</v>
      </c>
      <c r="N441" s="449">
        <f>K!K35</f>
        <v>10.29</v>
      </c>
      <c r="O441" s="449">
        <f>Mg!K35</f>
        <v>8.9700000000000006</v>
      </c>
      <c r="P441" s="450">
        <f>Ca!K35</f>
        <v>25.53</v>
      </c>
      <c r="Q441" s="451">
        <f t="shared" si="1288"/>
        <v>0.69730324323603288</v>
      </c>
      <c r="R441" s="447">
        <f t="shared" si="1289"/>
        <v>368.13</v>
      </c>
      <c r="S441" s="452">
        <f t="shared" si="1290"/>
        <v>323.44328234724287</v>
      </c>
      <c r="T441" s="452">
        <f t="shared" si="1291"/>
        <v>368.82730324323603</v>
      </c>
      <c r="U441" s="452">
        <f t="shared" si="1292"/>
        <v>-6.461602666471963</v>
      </c>
      <c r="V441" s="452">
        <f t="shared" si="1293"/>
        <v>-6.5558210677523459</v>
      </c>
      <c r="W441" s="446">
        <f t="shared" si="1294"/>
        <v>-7.9856683348007804</v>
      </c>
      <c r="X441" s="453">
        <f t="shared" si="1295"/>
        <v>11.8</v>
      </c>
      <c r="Y441" s="454">
        <f t="shared" ref="Y441:AA441" si="1300">H441*$E441/1000</f>
        <v>0.36013600000000001</v>
      </c>
      <c r="Z441" s="454">
        <f t="shared" si="1300"/>
        <v>1.110144</v>
      </c>
      <c r="AA441" s="454">
        <f t="shared" si="1300"/>
        <v>2.5135179999999999</v>
      </c>
      <c r="AB441" s="454">
        <f t="shared" ref="AB441:AF441" si="1301">L441*$E441/1000</f>
        <v>0.28355400000000003</v>
      </c>
      <c r="AC441" s="454">
        <f t="shared" si="1301"/>
        <v>2.5037240000000001</v>
      </c>
      <c r="AD441" s="454">
        <f t="shared" si="1301"/>
        <v>0.121422</v>
      </c>
      <c r="AE441" s="454">
        <f t="shared" si="1301"/>
        <v>0.10584600000000002</v>
      </c>
      <c r="AF441" s="454">
        <f t="shared" si="1301"/>
        <v>0.30125400000000002</v>
      </c>
      <c r="AG441" s="455">
        <f t="shared" si="1298"/>
        <v>9.3730731697465333E-2</v>
      </c>
      <c r="AH441" s="456"/>
      <c r="AI441" s="432">
        <f t="shared" si="1299"/>
        <v>691.57328234724287</v>
      </c>
      <c r="AJ441" s="181"/>
      <c r="AK441" s="181"/>
      <c r="AL441" s="181"/>
      <c r="AM441" s="181"/>
    </row>
    <row r="442" spans="1:39" ht="12.75" customHeight="1">
      <c r="A442" s="418">
        <v>431</v>
      </c>
      <c r="B442" s="433">
        <v>12</v>
      </c>
      <c r="C442" s="458">
        <v>32</v>
      </c>
      <c r="D442" s="446">
        <f>測定日数!K36</f>
        <v>29</v>
      </c>
      <c r="E442" s="463">
        <f>mm!K36</f>
        <v>0</v>
      </c>
      <c r="F442" s="448"/>
      <c r="G442" s="448"/>
      <c r="H442" s="449"/>
      <c r="I442" s="449"/>
      <c r="J442" s="449"/>
      <c r="K442" s="449"/>
      <c r="L442" s="449"/>
      <c r="M442" s="449"/>
      <c r="N442" s="449"/>
      <c r="O442" s="449"/>
      <c r="P442" s="450"/>
      <c r="Q442" s="451"/>
      <c r="R442" s="447"/>
      <c r="S442" s="452"/>
      <c r="T442" s="452"/>
      <c r="U442" s="452"/>
      <c r="V442" s="452"/>
      <c r="W442" s="446"/>
      <c r="X442" s="453"/>
      <c r="Y442" s="454"/>
      <c r="Z442" s="454"/>
      <c r="AA442" s="454"/>
      <c r="AB442" s="454"/>
      <c r="AC442" s="454"/>
      <c r="AD442" s="454"/>
      <c r="AE442" s="454"/>
      <c r="AF442" s="454"/>
      <c r="AG442" s="455"/>
      <c r="AH442" s="456"/>
      <c r="AI442" s="432"/>
      <c r="AJ442" s="181"/>
      <c r="AK442" s="181"/>
      <c r="AL442" s="181"/>
      <c r="AM442" s="181"/>
    </row>
    <row r="443" spans="1:39" ht="12.75" customHeight="1">
      <c r="A443" s="418">
        <v>432</v>
      </c>
      <c r="B443" s="433">
        <v>12</v>
      </c>
      <c r="C443" s="458">
        <v>33</v>
      </c>
      <c r="D443" s="446">
        <f>測定日数!K37</f>
        <v>29</v>
      </c>
      <c r="E443" s="463">
        <f>mm!K37</f>
        <v>0</v>
      </c>
      <c r="F443" s="448"/>
      <c r="G443" s="448"/>
      <c r="H443" s="449"/>
      <c r="I443" s="449"/>
      <c r="J443" s="449"/>
      <c r="K443" s="449"/>
      <c r="L443" s="449"/>
      <c r="M443" s="449"/>
      <c r="N443" s="449"/>
      <c r="O443" s="449"/>
      <c r="P443" s="450"/>
      <c r="Q443" s="451"/>
      <c r="R443" s="447"/>
      <c r="S443" s="452"/>
      <c r="T443" s="452"/>
      <c r="U443" s="452"/>
      <c r="V443" s="452"/>
      <c r="W443" s="446"/>
      <c r="X443" s="453"/>
      <c r="Y443" s="454"/>
      <c r="Z443" s="454"/>
      <c r="AA443" s="454"/>
      <c r="AB443" s="454"/>
      <c r="AC443" s="454"/>
      <c r="AD443" s="454"/>
      <c r="AE443" s="454"/>
      <c r="AF443" s="454"/>
      <c r="AG443" s="455"/>
      <c r="AH443" s="456"/>
      <c r="AI443" s="432"/>
      <c r="AJ443" s="181"/>
      <c r="AK443" s="181"/>
      <c r="AL443" s="181"/>
      <c r="AM443" s="181"/>
    </row>
    <row r="444" spans="1:39" ht="12.75" customHeight="1">
      <c r="A444" s="418">
        <v>433</v>
      </c>
      <c r="B444" s="433">
        <v>12</v>
      </c>
      <c r="C444" s="458">
        <v>34</v>
      </c>
      <c r="D444" s="446">
        <f>測定日数!K38</f>
        <v>29</v>
      </c>
      <c r="E444" s="447">
        <f>mm!K38</f>
        <v>1.5117759388924255</v>
      </c>
      <c r="F444" s="448">
        <f>pH!K38</f>
        <v>4.2</v>
      </c>
      <c r="G444" s="448">
        <f>EC!K38</f>
        <v>11.1</v>
      </c>
      <c r="H444" s="449">
        <f>'SO4'!K38</f>
        <v>96.5</v>
      </c>
      <c r="I444" s="449">
        <f>'NO3'!K38</f>
        <v>121</v>
      </c>
      <c r="J444" s="449">
        <f>Cl!K38</f>
        <v>332</v>
      </c>
      <c r="K444" s="449">
        <f>H!K38</f>
        <v>63.095734448019307</v>
      </c>
      <c r="L444" s="449">
        <f>'NH4'!K38</f>
        <v>71.099999999999994</v>
      </c>
      <c r="M444" s="449">
        <f>Na!K38</f>
        <v>319</v>
      </c>
      <c r="N444" s="449">
        <f>K!K38</f>
        <v>12.2</v>
      </c>
      <c r="O444" s="449">
        <f>Mg!K38</f>
        <v>41.2</v>
      </c>
      <c r="P444" s="450">
        <f>Ca!K38</f>
        <v>35.5</v>
      </c>
      <c r="Q444" s="451">
        <f t="shared" ref="Q444:Q457" si="1302">1.24*10^(F444-5.35)</f>
        <v>8.7785277263633166E-2</v>
      </c>
      <c r="R444" s="447">
        <f t="shared" ref="R444:R457" si="1303">SUM(H444:J444)+H444</f>
        <v>646</v>
      </c>
      <c r="S444" s="452">
        <f t="shared" ref="S444:S457" si="1304">SUM(K444:P444)+O444+P444</f>
        <v>618.79573444801929</v>
      </c>
      <c r="T444" s="452">
        <f t="shared" ref="T444:T457" si="1305">SUM(H444:J444,Q444)+H444</f>
        <v>646.08778527726361</v>
      </c>
      <c r="U444" s="452">
        <f t="shared" ref="U444:U457" si="1306">(S444-R444)/(R444+S444)*100</f>
        <v>-2.150882139387762</v>
      </c>
      <c r="V444" s="452">
        <f t="shared" ref="V444:V457" si="1307">(S444-T444)/(S444+T444)*100</f>
        <v>-2.1576730508095965</v>
      </c>
      <c r="W444" s="446">
        <f t="shared" ref="W444:W457" si="1308">100*((349.7*10^(2-F444)+(80*2*H444+71.5*I444+76.3*J444+73.5*L444+50.1*M444+73.5*N444+59.8*2*P444+53.3*2*O444)/10000)-G444)/((349.7*10^(2-F444)+(80*2*H444+71.5*I444+76.3*J444+73.5*L444+50.1*M444+73.5*N444+59.8*2*P444+53.3*2*O444)/10000)+G444)</f>
        <v>-4.1130037524993037</v>
      </c>
      <c r="X444" s="453">
        <f t="shared" ref="X444:X457" si="1309">E444</f>
        <v>1.5117759388924255</v>
      </c>
      <c r="Y444" s="454">
        <f t="shared" ref="Y444:AA444" si="1310">H444*$E444/1000</f>
        <v>0.14588637810311905</v>
      </c>
      <c r="Z444" s="454">
        <f t="shared" si="1310"/>
        <v>0.18292488860598349</v>
      </c>
      <c r="AA444" s="454">
        <f t="shared" si="1310"/>
        <v>0.50190961171228521</v>
      </c>
      <c r="AB444" s="454">
        <f t="shared" ref="AB444:AF444" si="1311">L444*$E444/1000</f>
        <v>0.10748726925525144</v>
      </c>
      <c r="AC444" s="454">
        <f t="shared" si="1311"/>
        <v>0.48225652450668371</v>
      </c>
      <c r="AD444" s="454">
        <f t="shared" si="1311"/>
        <v>1.8443666454487591E-2</v>
      </c>
      <c r="AE444" s="454">
        <f t="shared" si="1311"/>
        <v>6.2285168682367935E-2</v>
      </c>
      <c r="AF444" s="454">
        <f t="shared" si="1311"/>
        <v>5.3668045830681105E-2</v>
      </c>
      <c r="AG444" s="455">
        <f t="shared" ref="AG444:AG457" si="1312">K444*$E444/1000</f>
        <v>9.5386613185261537E-2</v>
      </c>
      <c r="AH444" s="456"/>
      <c r="AI444" s="432">
        <f t="shared" ref="AI444:AI457" si="1313">R444+S444</f>
        <v>1264.7957344480192</v>
      </c>
      <c r="AJ444" s="181"/>
      <c r="AK444" s="181"/>
      <c r="AL444" s="181"/>
      <c r="AM444" s="181"/>
    </row>
    <row r="445" spans="1:39" ht="12.75" customHeight="1">
      <c r="A445" s="418">
        <v>434</v>
      </c>
      <c r="B445" s="433">
        <v>12</v>
      </c>
      <c r="C445" s="458">
        <v>35</v>
      </c>
      <c r="D445" s="446">
        <f>測定日数!K39</f>
        <v>29</v>
      </c>
      <c r="E445" s="447">
        <f>mm!K39</f>
        <v>1.208398665456303</v>
      </c>
      <c r="F445" s="448">
        <f>pH!K39</f>
        <v>4.49</v>
      </c>
      <c r="G445" s="448">
        <f>EC!K39</f>
        <v>9.6300000000000008</v>
      </c>
      <c r="H445" s="449">
        <f>'SO4'!K39</f>
        <v>117.3</v>
      </c>
      <c r="I445" s="449">
        <f>'NO3'!K39</f>
        <v>143.80000000000001</v>
      </c>
      <c r="J445" s="449">
        <f>Cl!K39</f>
        <v>333.1</v>
      </c>
      <c r="K445" s="449">
        <f>H!K39</f>
        <v>32.359365692962818</v>
      </c>
      <c r="L445" s="449">
        <f>'NH4'!K39</f>
        <v>123.1</v>
      </c>
      <c r="M445" s="449">
        <f>Na!K39</f>
        <v>301.10000000000002</v>
      </c>
      <c r="N445" s="449">
        <f>K!K39</f>
        <v>12.6</v>
      </c>
      <c r="O445" s="449">
        <f>Mg!K39</f>
        <v>40.799999999999997</v>
      </c>
      <c r="P445" s="450">
        <f>Ca!K39</f>
        <v>92.3</v>
      </c>
      <c r="Q445" s="451">
        <f t="shared" si="1302"/>
        <v>0.17116764881075791</v>
      </c>
      <c r="R445" s="447">
        <f t="shared" si="1303"/>
        <v>711.5</v>
      </c>
      <c r="S445" s="452">
        <f t="shared" si="1304"/>
        <v>735.3593656929628</v>
      </c>
      <c r="T445" s="452">
        <f t="shared" si="1305"/>
        <v>711.67116764881075</v>
      </c>
      <c r="U445" s="452">
        <f t="shared" si="1306"/>
        <v>1.6490452533744027</v>
      </c>
      <c r="V445" s="452">
        <f t="shared" si="1307"/>
        <v>1.637021299712764</v>
      </c>
      <c r="W445" s="446">
        <f t="shared" si="1308"/>
        <v>4.9023764006734991</v>
      </c>
      <c r="X445" s="453">
        <f t="shared" si="1309"/>
        <v>1.208398665456303</v>
      </c>
      <c r="Y445" s="454">
        <f t="shared" ref="Y445:AA445" si="1314">H445*$E445/1000</f>
        <v>0.14174516345802435</v>
      </c>
      <c r="Z445" s="454">
        <f t="shared" si="1314"/>
        <v>0.17376772809261637</v>
      </c>
      <c r="AA445" s="454">
        <f t="shared" si="1314"/>
        <v>0.40251759546349458</v>
      </c>
      <c r="AB445" s="454">
        <f t="shared" ref="AB445:AF445" si="1315">L445*$E445/1000</f>
        <v>0.1487538757176709</v>
      </c>
      <c r="AC445" s="454">
        <f t="shared" si="1315"/>
        <v>0.36384883816889291</v>
      </c>
      <c r="AD445" s="454">
        <f t="shared" si="1315"/>
        <v>1.5225823184749418E-2</v>
      </c>
      <c r="AE445" s="454">
        <f t="shared" si="1315"/>
        <v>4.9302665550617165E-2</v>
      </c>
      <c r="AF445" s="454">
        <f t="shared" si="1315"/>
        <v>0.11153519682161676</v>
      </c>
      <c r="AG445" s="455">
        <f t="shared" si="1312"/>
        <v>3.9103014318388744E-2</v>
      </c>
      <c r="AH445" s="456"/>
      <c r="AI445" s="432">
        <f t="shared" si="1313"/>
        <v>1446.8593656929629</v>
      </c>
      <c r="AJ445" s="181"/>
      <c r="AK445" s="181"/>
      <c r="AL445" s="181"/>
      <c r="AM445" s="181"/>
    </row>
    <row r="446" spans="1:39" ht="12.75" customHeight="1">
      <c r="A446" s="418">
        <v>434.5</v>
      </c>
      <c r="B446" s="433">
        <v>12</v>
      </c>
      <c r="C446" s="458">
        <v>36</v>
      </c>
      <c r="D446" s="434">
        <f>測定日数!K40</f>
        <v>29</v>
      </c>
      <c r="E446" s="459">
        <f>mm!K40</f>
        <v>1.939088628344678</v>
      </c>
      <c r="F446" s="436">
        <f>pH!K40</f>
        <v>4.3499999999999996</v>
      </c>
      <c r="G446" s="436">
        <f>EC!K40</f>
        <v>7.21</v>
      </c>
      <c r="H446" s="437">
        <f>'SO4'!K40</f>
        <v>80.228928199791881</v>
      </c>
      <c r="I446" s="437">
        <f>'NO3'!K40</f>
        <v>92.096774193548399</v>
      </c>
      <c r="J446" s="437">
        <f>Cl!K40</f>
        <v>187.88732394366198</v>
      </c>
      <c r="K446" s="437">
        <f>H!K40</f>
        <v>44.668359215096359</v>
      </c>
      <c r="L446" s="437">
        <f>'NH4'!K40</f>
        <v>102.22222222222223</v>
      </c>
      <c r="M446" s="437">
        <f>Na!K40</f>
        <v>151.73913043478262</v>
      </c>
      <c r="N446" s="437">
        <f>K!K40</f>
        <v>11.76470588235294</v>
      </c>
      <c r="O446" s="437">
        <f>Mg!K40</f>
        <v>20.987654320987655</v>
      </c>
      <c r="P446" s="438">
        <f>Ca!K40</f>
        <v>41.147132169576061</v>
      </c>
      <c r="Q446" s="439">
        <f t="shared" si="1302"/>
        <v>0.124</v>
      </c>
      <c r="R446" s="459">
        <f t="shared" si="1303"/>
        <v>440.44195453679413</v>
      </c>
      <c r="S446" s="437">
        <f t="shared" si="1304"/>
        <v>434.66399073558159</v>
      </c>
      <c r="T446" s="437">
        <f t="shared" si="1305"/>
        <v>440.56595453679415</v>
      </c>
      <c r="U446" s="433">
        <f t="shared" si="1306"/>
        <v>-0.66025877580047199</v>
      </c>
      <c r="V446" s="433">
        <f t="shared" si="1307"/>
        <v>-0.67433293765741076</v>
      </c>
      <c r="W446" s="458">
        <f t="shared" si="1308"/>
        <v>0.28802137614975182</v>
      </c>
      <c r="X446" s="460">
        <f t="shared" si="1309"/>
        <v>1.939088628344678</v>
      </c>
      <c r="Y446" s="461">
        <f t="shared" ref="Y446:AA446" si="1316">H446*$E446/1000</f>
        <v>0.15557100233649809</v>
      </c>
      <c r="Z446" s="461">
        <f t="shared" si="1316"/>
        <v>0.17858380754593731</v>
      </c>
      <c r="AA446" s="461">
        <f t="shared" si="1316"/>
        <v>0.3643301732692677</v>
      </c>
      <c r="AB446" s="461">
        <f t="shared" ref="AB446:AF446" si="1317">L446*$E446/1000</f>
        <v>0.19821794867523376</v>
      </c>
      <c r="AC446" s="461">
        <f t="shared" si="1317"/>
        <v>0.29423562230099681</v>
      </c>
      <c r="AD446" s="461">
        <f t="shared" si="1317"/>
        <v>2.2812807392290326E-2</v>
      </c>
      <c r="AE446" s="461">
        <f t="shared" si="1317"/>
        <v>4.0696921829456209E-2</v>
      </c>
      <c r="AF446" s="461">
        <f t="shared" si="1317"/>
        <v>7.9787936079020405E-2</v>
      </c>
      <c r="AG446" s="458">
        <f t="shared" si="1312"/>
        <v>8.6615907400808559E-2</v>
      </c>
      <c r="AH446" s="462"/>
      <c r="AI446" s="254">
        <f t="shared" si="1313"/>
        <v>875.10594527237572</v>
      </c>
      <c r="AJ446" s="181"/>
      <c r="AK446" s="181"/>
      <c r="AL446" s="181"/>
      <c r="AM446" s="181"/>
    </row>
    <row r="447" spans="1:39" ht="12.75" customHeight="1">
      <c r="A447" s="418">
        <v>435</v>
      </c>
      <c r="B447" s="433">
        <v>12</v>
      </c>
      <c r="C447" s="458">
        <v>37</v>
      </c>
      <c r="D447" s="446">
        <f>測定日数!K41</f>
        <v>29</v>
      </c>
      <c r="E447" s="447">
        <f>mm!K41</f>
        <v>241.9076433121019</v>
      </c>
      <c r="F447" s="448">
        <f>pH!K41</f>
        <v>4.32</v>
      </c>
      <c r="G447" s="448">
        <f>EC!K41</f>
        <v>6.58</v>
      </c>
      <c r="H447" s="449">
        <f>'SO4'!K41</f>
        <v>42.055471583409322</v>
      </c>
      <c r="I447" s="449">
        <f>'NO3'!K41</f>
        <v>28.707408608029368</v>
      </c>
      <c r="J447" s="449">
        <f>Cl!K41</f>
        <v>356.81344439210557</v>
      </c>
      <c r="K447" s="449">
        <f>H!K41</f>
        <v>47.863009232263813</v>
      </c>
      <c r="L447" s="449">
        <f>'NH4'!K41</f>
        <v>19.957534800951308</v>
      </c>
      <c r="M447" s="449">
        <f>Na!K41</f>
        <v>294.04344535402657</v>
      </c>
      <c r="N447" s="449">
        <f>K!K41</f>
        <v>8.6960302621853121</v>
      </c>
      <c r="O447" s="449">
        <f>Mg!K41</f>
        <v>38.675169718164987</v>
      </c>
      <c r="P447" s="450">
        <f>Ca!K41</f>
        <v>11.976645541194669</v>
      </c>
      <c r="Q447" s="451">
        <f t="shared" si="1302"/>
        <v>0.11572353329882705</v>
      </c>
      <c r="R447" s="447">
        <f t="shared" si="1303"/>
        <v>469.63179616695356</v>
      </c>
      <c r="S447" s="452">
        <f t="shared" si="1304"/>
        <v>471.86365016814631</v>
      </c>
      <c r="T447" s="452">
        <f t="shared" si="1305"/>
        <v>469.74751970025238</v>
      </c>
      <c r="U447" s="452">
        <f t="shared" si="1306"/>
        <v>0.23705414719535201</v>
      </c>
      <c r="V447" s="452">
        <f t="shared" si="1307"/>
        <v>0.22473506428239151</v>
      </c>
      <c r="W447" s="446">
        <f t="shared" si="1308"/>
        <v>6.6248192533023325</v>
      </c>
      <c r="X447" s="453">
        <f t="shared" si="1309"/>
        <v>241.9076433121019</v>
      </c>
      <c r="Y447" s="454">
        <f t="shared" ref="Y447:AA447" si="1318">H447*$E447/1000</f>
        <v>10.173540019121619</v>
      </c>
      <c r="Z447" s="454">
        <f t="shared" si="1318"/>
        <v>6.9445415619659316</v>
      </c>
      <c r="AA447" s="454">
        <f t="shared" si="1318"/>
        <v>86.315899434967989</v>
      </c>
      <c r="AB447" s="454">
        <f t="shared" ref="AB447:AF447" si="1319">L447*$E447/1000</f>
        <v>4.8278802100173897</v>
      </c>
      <c r="AC447" s="454">
        <f t="shared" si="1319"/>
        <v>71.131356896963396</v>
      </c>
      <c r="AD447" s="454">
        <f t="shared" si="1319"/>
        <v>2.1036361868959683</v>
      </c>
      <c r="AE447" s="454">
        <f t="shared" si="1319"/>
        <v>9.3558191612168589</v>
      </c>
      <c r="AF447" s="454">
        <f t="shared" si="1319"/>
        <v>2.8972420976547957</v>
      </c>
      <c r="AG447" s="455">
        <f t="shared" si="1312"/>
        <v>11.578427765202314</v>
      </c>
      <c r="AH447" s="456"/>
      <c r="AI447" s="432">
        <f t="shared" si="1313"/>
        <v>941.49544633509981</v>
      </c>
      <c r="AJ447" s="181"/>
      <c r="AK447" s="181"/>
      <c r="AL447" s="181"/>
      <c r="AM447" s="181"/>
    </row>
    <row r="448" spans="1:39" ht="12.75" customHeight="1">
      <c r="A448" s="418">
        <v>436</v>
      </c>
      <c r="B448" s="433">
        <v>12</v>
      </c>
      <c r="C448" s="458">
        <v>38</v>
      </c>
      <c r="D448" s="446">
        <f>測定日数!K42</f>
        <v>29</v>
      </c>
      <c r="E448" s="447">
        <f>mm!K42</f>
        <v>153.05537873965628</v>
      </c>
      <c r="F448" s="448">
        <f>pH!K42</f>
        <v>4.4827964197107244</v>
      </c>
      <c r="G448" s="448">
        <f>EC!K42</f>
        <v>8.4542004574755669</v>
      </c>
      <c r="H448" s="449">
        <f>'SO4'!K42</f>
        <v>47.688021154727281</v>
      </c>
      <c r="I448" s="449">
        <f>'NO3'!K42</f>
        <v>41.370170849012936</v>
      </c>
      <c r="J448" s="449">
        <f>Cl!K42</f>
        <v>478.98389684433505</v>
      </c>
      <c r="K448" s="449">
        <f>H!K42</f>
        <v>32.900581981141897</v>
      </c>
      <c r="L448" s="449">
        <f>'NH4'!K42</f>
        <v>36.427476036939247</v>
      </c>
      <c r="M448" s="449">
        <f>Na!K42</f>
        <v>424.32477148824211</v>
      </c>
      <c r="N448" s="449">
        <f>K!K42</f>
        <v>12.888111230839989</v>
      </c>
      <c r="O448" s="449">
        <f>Mg!K42</f>
        <v>48.101015100375861</v>
      </c>
      <c r="P448" s="450">
        <f>Ca!K42</f>
        <v>18.420634298049773</v>
      </c>
      <c r="Q448" s="451">
        <f t="shared" si="1302"/>
        <v>0.16835193206754653</v>
      </c>
      <c r="R448" s="447">
        <f t="shared" si="1303"/>
        <v>615.73011000280258</v>
      </c>
      <c r="S448" s="452">
        <f t="shared" si="1304"/>
        <v>639.5842395340145</v>
      </c>
      <c r="T448" s="452">
        <f t="shared" si="1305"/>
        <v>615.89846193487017</v>
      </c>
      <c r="U448" s="452">
        <f t="shared" si="1306"/>
        <v>1.900251482030263</v>
      </c>
      <c r="V448" s="452">
        <f t="shared" si="1307"/>
        <v>1.8865873318232533</v>
      </c>
      <c r="W448" s="446">
        <f t="shared" si="1308"/>
        <v>3.5986551339421862</v>
      </c>
      <c r="X448" s="453">
        <f t="shared" si="1309"/>
        <v>153.05537873965628</v>
      </c>
      <c r="Y448" s="454">
        <f t="shared" ref="Y448:AA448" si="1320">H448*$E448/1000</f>
        <v>7.298908139181524</v>
      </c>
      <c r="Z448" s="454">
        <f t="shared" si="1320"/>
        <v>6.3319271678199618</v>
      </c>
      <c r="AA448" s="454">
        <f t="shared" si="1320"/>
        <v>73.311061741706155</v>
      </c>
      <c r="AB448" s="454">
        <f t="shared" ref="AB448:AF448" si="1321">L448*$E448/1000</f>
        <v>5.5754211413634893</v>
      </c>
      <c r="AC448" s="454">
        <f t="shared" si="1321"/>
        <v>64.945188608750996</v>
      </c>
      <c r="AD448" s="454">
        <f t="shared" si="1321"/>
        <v>1.9725947456750321</v>
      </c>
      <c r="AE448" s="454">
        <f t="shared" si="1321"/>
        <v>7.3621190839499535</v>
      </c>
      <c r="AF448" s="454">
        <f t="shared" si="1321"/>
        <v>2.8193771591127108</v>
      </c>
      <c r="AG448" s="455">
        <f t="shared" si="1312"/>
        <v>5.0356110358787838</v>
      </c>
      <c r="AH448" s="456"/>
      <c r="AI448" s="432">
        <f t="shared" si="1313"/>
        <v>1255.3143495368172</v>
      </c>
      <c r="AJ448" s="181"/>
      <c r="AK448" s="181"/>
      <c r="AL448" s="181"/>
      <c r="AM448" s="181"/>
    </row>
    <row r="449" spans="1:39" ht="12.75" customHeight="1">
      <c r="A449" s="418">
        <v>437</v>
      </c>
      <c r="B449" s="433">
        <v>12</v>
      </c>
      <c r="C449" s="458">
        <v>39</v>
      </c>
      <c r="D449" s="446">
        <f>測定日数!K43</f>
        <v>28</v>
      </c>
      <c r="E449" s="447">
        <f>mm!K43</f>
        <v>24.3</v>
      </c>
      <c r="F449" s="448">
        <f>pH!K43</f>
        <v>4.63</v>
      </c>
      <c r="G449" s="448">
        <f>EC!K43</f>
        <v>1.81</v>
      </c>
      <c r="H449" s="449">
        <f>'SO4'!K43</f>
        <v>13.75</v>
      </c>
      <c r="I449" s="449">
        <f>'NO3'!K43</f>
        <v>19.399999999999999</v>
      </c>
      <c r="J449" s="449">
        <f>Cl!K43</f>
        <v>9.6</v>
      </c>
      <c r="K449" s="449">
        <f>H!K43</f>
        <v>23.442288153199236</v>
      </c>
      <c r="L449" s="449">
        <f>'NH4'!K43</f>
        <v>11.7</v>
      </c>
      <c r="M449" s="449">
        <f>Na!K43</f>
        <v>9.1</v>
      </c>
      <c r="N449" s="449">
        <f>K!K43</f>
        <v>1</v>
      </c>
      <c r="O449" s="449">
        <f>Mg!K43</f>
        <v>0.7</v>
      </c>
      <c r="P449" s="450">
        <f>Ca!K43</f>
        <v>2</v>
      </c>
      <c r="Q449" s="451">
        <f t="shared" si="1302"/>
        <v>0.23627712902744274</v>
      </c>
      <c r="R449" s="447">
        <f t="shared" si="1303"/>
        <v>56.5</v>
      </c>
      <c r="S449" s="452">
        <f t="shared" si="1304"/>
        <v>50.642288153199239</v>
      </c>
      <c r="T449" s="452">
        <f t="shared" si="1305"/>
        <v>56.736277129027442</v>
      </c>
      <c r="U449" s="452">
        <f t="shared" si="1306"/>
        <v>-5.4672267577718809</v>
      </c>
      <c r="V449" s="452">
        <f t="shared" si="1307"/>
        <v>-5.675237846409261</v>
      </c>
      <c r="W449" s="446">
        <f t="shared" si="1308"/>
        <v>-12.003120161775119</v>
      </c>
      <c r="X449" s="453">
        <f t="shared" si="1309"/>
        <v>24.3</v>
      </c>
      <c r="Y449" s="454">
        <f t="shared" ref="Y449:AA449" si="1322">H449*$E449/1000</f>
        <v>0.33412500000000001</v>
      </c>
      <c r="Z449" s="454">
        <f t="shared" si="1322"/>
        <v>0.47141999999999995</v>
      </c>
      <c r="AA449" s="454">
        <f t="shared" si="1322"/>
        <v>0.23327999999999999</v>
      </c>
      <c r="AB449" s="454">
        <f t="shared" ref="AB449:AF449" si="1323">L449*$E449/1000</f>
        <v>0.28431000000000001</v>
      </c>
      <c r="AC449" s="454">
        <f t="shared" si="1323"/>
        <v>0.22112999999999999</v>
      </c>
      <c r="AD449" s="454">
        <f t="shared" si="1323"/>
        <v>2.4300000000000002E-2</v>
      </c>
      <c r="AE449" s="454">
        <f t="shared" si="1323"/>
        <v>1.7009999999999997E-2</v>
      </c>
      <c r="AF449" s="454">
        <f t="shared" si="1323"/>
        <v>4.8600000000000004E-2</v>
      </c>
      <c r="AG449" s="455">
        <f t="shared" si="1312"/>
        <v>0.56964760212274146</v>
      </c>
      <c r="AH449" s="456"/>
      <c r="AI449" s="432">
        <f t="shared" si="1313"/>
        <v>107.14228815319925</v>
      </c>
      <c r="AJ449" s="181"/>
      <c r="AK449" s="181"/>
      <c r="AL449" s="181"/>
      <c r="AM449" s="181"/>
    </row>
    <row r="450" spans="1:39" ht="12.75" customHeight="1">
      <c r="A450" s="418">
        <v>438</v>
      </c>
      <c r="B450" s="433">
        <v>12</v>
      </c>
      <c r="C450" s="458">
        <v>40</v>
      </c>
      <c r="D450" s="446">
        <f>測定日数!K44</f>
        <v>21</v>
      </c>
      <c r="E450" s="447">
        <f>mm!K44</f>
        <v>13.407643312101911</v>
      </c>
      <c r="F450" s="448">
        <f>pH!K44</f>
        <v>4.47</v>
      </c>
      <c r="G450" s="448">
        <f>EC!K44</f>
        <v>4.6100000000000003</v>
      </c>
      <c r="H450" s="449">
        <f>'SO4'!K44</f>
        <v>37.4</v>
      </c>
      <c r="I450" s="449">
        <f>'NO3'!K44</f>
        <v>48.9</v>
      </c>
      <c r="J450" s="449">
        <f>Cl!K44</f>
        <v>211.6</v>
      </c>
      <c r="K450" s="449">
        <f>H!K44</f>
        <v>33.884415613920289</v>
      </c>
      <c r="L450" s="449">
        <f>'NH4'!K44</f>
        <v>38.799999999999997</v>
      </c>
      <c r="M450" s="449">
        <f>Na!K44</f>
        <v>178.8</v>
      </c>
      <c r="N450" s="449">
        <f>K!K44</f>
        <v>7.2</v>
      </c>
      <c r="O450" s="449">
        <f>Mg!K44</f>
        <v>21</v>
      </c>
      <c r="P450" s="450">
        <f>Ca!K44</f>
        <v>18.2</v>
      </c>
      <c r="Q450" s="451">
        <f t="shared" si="1302"/>
        <v>0.16346383558099448</v>
      </c>
      <c r="R450" s="447">
        <f t="shared" si="1303"/>
        <v>335.29999999999995</v>
      </c>
      <c r="S450" s="452">
        <f t="shared" si="1304"/>
        <v>337.08441561392027</v>
      </c>
      <c r="T450" s="452">
        <f t="shared" si="1305"/>
        <v>335.46346383558097</v>
      </c>
      <c r="U450" s="452">
        <f t="shared" si="1306"/>
        <v>0.26538622438044707</v>
      </c>
      <c r="V450" s="452">
        <f t="shared" si="1307"/>
        <v>0.24101656222098225</v>
      </c>
      <c r="W450" s="446">
        <f t="shared" si="1308"/>
        <v>8.1023525786104944</v>
      </c>
      <c r="X450" s="453">
        <f t="shared" si="1309"/>
        <v>13.407643312101911</v>
      </c>
      <c r="Y450" s="454">
        <f t="shared" ref="Y450:AA450" si="1324">H450*$E450/1000</f>
        <v>0.50144585987261148</v>
      </c>
      <c r="Z450" s="454">
        <f t="shared" si="1324"/>
        <v>0.65563375796178347</v>
      </c>
      <c r="AA450" s="454">
        <f t="shared" si="1324"/>
        <v>2.8370573248407642</v>
      </c>
      <c r="AB450" s="454">
        <f t="shared" ref="AB450:AF450" si="1325">L450*$E450/1000</f>
        <v>0.52021656050955412</v>
      </c>
      <c r="AC450" s="454">
        <f t="shared" si="1325"/>
        <v>2.3972866242038218</v>
      </c>
      <c r="AD450" s="454">
        <f t="shared" si="1325"/>
        <v>9.6535031847133759E-2</v>
      </c>
      <c r="AE450" s="454">
        <f t="shared" si="1325"/>
        <v>0.28156050955414014</v>
      </c>
      <c r="AF450" s="454">
        <f t="shared" si="1325"/>
        <v>0.24401910828025475</v>
      </c>
      <c r="AG450" s="455">
        <f t="shared" si="1312"/>
        <v>0.45431015839045996</v>
      </c>
      <c r="AH450" s="456"/>
      <c r="AI450" s="432">
        <f t="shared" si="1313"/>
        <v>672.38441561392028</v>
      </c>
      <c r="AJ450" s="181"/>
      <c r="AK450" s="181"/>
      <c r="AL450" s="181"/>
      <c r="AM450" s="181"/>
    </row>
    <row r="451" spans="1:39" ht="12.75" customHeight="1">
      <c r="A451" s="418">
        <v>439</v>
      </c>
      <c r="B451" s="433">
        <v>12</v>
      </c>
      <c r="C451" s="458">
        <v>41</v>
      </c>
      <c r="D451" s="446">
        <f>測定日数!K45</f>
        <v>29</v>
      </c>
      <c r="E451" s="447">
        <f>mm!K45</f>
        <v>1.5605095541401273</v>
      </c>
      <c r="F451" s="448">
        <f>pH!K45</f>
        <v>3.88</v>
      </c>
      <c r="G451" s="448">
        <f>EC!K45</f>
        <v>12.25</v>
      </c>
      <c r="H451" s="449">
        <f>'SO4'!K45</f>
        <v>92.4</v>
      </c>
      <c r="I451" s="449">
        <f>'NO3'!K45</f>
        <v>133.94</v>
      </c>
      <c r="J451" s="449">
        <f>Cl!K45</f>
        <v>413.23</v>
      </c>
      <c r="K451" s="449">
        <f>H!K45</f>
        <v>131.82567385564084</v>
      </c>
      <c r="L451" s="449">
        <f>'NH4'!K45</f>
        <v>96.32</v>
      </c>
      <c r="M451" s="449">
        <f>Na!K45</f>
        <v>393.03</v>
      </c>
      <c r="N451" s="449">
        <f>K!K45</f>
        <v>13.83</v>
      </c>
      <c r="O451" s="449">
        <f>Mg!K45</f>
        <v>48.96</v>
      </c>
      <c r="P451" s="450">
        <f>Ca!K45</f>
        <v>55.1</v>
      </c>
      <c r="Q451" s="451">
        <f t="shared" si="1302"/>
        <v>4.2016675361261129E-2</v>
      </c>
      <c r="R451" s="447">
        <f t="shared" si="1303"/>
        <v>731.97</v>
      </c>
      <c r="S451" s="452">
        <f t="shared" si="1304"/>
        <v>843.12567385564091</v>
      </c>
      <c r="T451" s="452">
        <f t="shared" si="1305"/>
        <v>732.01201667536134</v>
      </c>
      <c r="U451" s="452">
        <f t="shared" si="1306"/>
        <v>7.0570744178063434</v>
      </c>
      <c r="V451" s="452">
        <f t="shared" si="1307"/>
        <v>7.0542186786744674</v>
      </c>
      <c r="W451" s="446">
        <f t="shared" si="1308"/>
        <v>7.2270229221203284</v>
      </c>
      <c r="X451" s="453">
        <f t="shared" si="1309"/>
        <v>1.5605095541401273</v>
      </c>
      <c r="Y451" s="454">
        <f t="shared" ref="Y451:AA451" si="1326">H451*$E451/1000</f>
        <v>0.14419108280254775</v>
      </c>
      <c r="Z451" s="454">
        <f t="shared" si="1326"/>
        <v>0.20901464968152866</v>
      </c>
      <c r="AA451" s="454">
        <f t="shared" si="1326"/>
        <v>0.64484936305732476</v>
      </c>
      <c r="AB451" s="454">
        <f t="shared" ref="AB451:AF451" si="1327">L451*$E451/1000</f>
        <v>0.15030828025477705</v>
      </c>
      <c r="AC451" s="454">
        <f t="shared" si="1327"/>
        <v>0.61332707006369414</v>
      </c>
      <c r="AD451" s="454">
        <f t="shared" si="1327"/>
        <v>2.1581847133757961E-2</v>
      </c>
      <c r="AE451" s="454">
        <f t="shared" si="1327"/>
        <v>7.640254777070063E-2</v>
      </c>
      <c r="AF451" s="454">
        <f t="shared" si="1327"/>
        <v>8.5984076433121018E-2</v>
      </c>
      <c r="AG451" s="455">
        <f t="shared" si="1312"/>
        <v>0.20571522353268792</v>
      </c>
      <c r="AH451" s="456"/>
      <c r="AI451" s="432">
        <f t="shared" si="1313"/>
        <v>1575.0956738556411</v>
      </c>
      <c r="AJ451" s="181"/>
      <c r="AK451" s="181"/>
      <c r="AL451" s="181"/>
      <c r="AM451" s="181"/>
    </row>
    <row r="452" spans="1:39" ht="12.75" customHeight="1">
      <c r="A452" s="418">
        <v>440</v>
      </c>
      <c r="B452" s="433">
        <v>12</v>
      </c>
      <c r="C452" s="458">
        <v>42</v>
      </c>
      <c r="D452" s="446">
        <f>測定日数!K46</f>
        <v>29</v>
      </c>
      <c r="E452" s="447">
        <f>mm!K46</f>
        <v>42.038216560509554</v>
      </c>
      <c r="F452" s="448">
        <f>pH!K46</f>
        <v>4.2876859726471288</v>
      </c>
      <c r="G452" s="448">
        <f>EC!K46</f>
        <v>4.9749999999999996</v>
      </c>
      <c r="H452" s="449">
        <f>'SO4'!K46</f>
        <v>36.011051259469696</v>
      </c>
      <c r="I452" s="449">
        <f>'NO3'!K46</f>
        <v>54.017215420332356</v>
      </c>
      <c r="J452" s="449">
        <f>Cl!K46</f>
        <v>179.88854293640637</v>
      </c>
      <c r="K452" s="449">
        <f>H!K46</f>
        <v>51.560132810292401</v>
      </c>
      <c r="L452" s="449">
        <f>'NH4'!K46</f>
        <v>40.803822087542088</v>
      </c>
      <c r="M452" s="449">
        <f>Na!K46</f>
        <v>153.23134907773385</v>
      </c>
      <c r="N452" s="449">
        <f>K!K46</f>
        <v>6.7349792141362474</v>
      </c>
      <c r="O452" s="449">
        <f>Mg!K46</f>
        <v>16.548657203179335</v>
      </c>
      <c r="P452" s="450">
        <f>Ca!K46</f>
        <v>15.432276803030303</v>
      </c>
      <c r="Q452" s="451">
        <f t="shared" si="1302"/>
        <v>0.10742556779384944</v>
      </c>
      <c r="R452" s="447">
        <f t="shared" si="1303"/>
        <v>305.92786087567811</v>
      </c>
      <c r="S452" s="452">
        <f t="shared" si="1304"/>
        <v>316.29215120212382</v>
      </c>
      <c r="T452" s="452">
        <f t="shared" si="1305"/>
        <v>306.03528644347193</v>
      </c>
      <c r="U452" s="452">
        <f t="shared" si="1306"/>
        <v>1.6656954333300629</v>
      </c>
      <c r="V452" s="452">
        <f t="shared" si="1307"/>
        <v>1.6481459981028483</v>
      </c>
      <c r="W452" s="446">
        <f t="shared" si="1308"/>
        <v>6.0530652326280796</v>
      </c>
      <c r="X452" s="453">
        <f t="shared" si="1309"/>
        <v>42.038216560509554</v>
      </c>
      <c r="Y452" s="454">
        <f t="shared" ref="Y452:AA452" si="1328">H452*$E452/1000</f>
        <v>1.5138403714171973</v>
      </c>
      <c r="Z452" s="454">
        <f t="shared" si="1328"/>
        <v>2.2707873998356276</v>
      </c>
      <c r="AA452" s="454">
        <f t="shared" si="1328"/>
        <v>7.5621935247151724</v>
      </c>
      <c r="AB452" s="454">
        <f t="shared" ref="AB452:AF452" si="1329">L452*$E452/1000</f>
        <v>1.7153199094125973</v>
      </c>
      <c r="AC452" s="454">
        <f t="shared" si="1329"/>
        <v>6.4415726363888117</v>
      </c>
      <c r="AD452" s="454">
        <f t="shared" si="1329"/>
        <v>0.28312651473438999</v>
      </c>
      <c r="AE452" s="454">
        <f t="shared" si="1329"/>
        <v>0.69567603529288924</v>
      </c>
      <c r="AF452" s="454">
        <f t="shared" si="1329"/>
        <v>0.64874539426751598</v>
      </c>
      <c r="AG452" s="455">
        <f t="shared" si="1312"/>
        <v>2.1674960289677059</v>
      </c>
      <c r="AH452" s="456"/>
      <c r="AI452" s="432">
        <f t="shared" si="1313"/>
        <v>622.22001207780193</v>
      </c>
      <c r="AJ452" s="181"/>
      <c r="AK452" s="181"/>
      <c r="AL452" s="181"/>
      <c r="AM452" s="181"/>
    </row>
    <row r="453" spans="1:39" ht="12.75" customHeight="1">
      <c r="A453" s="418">
        <v>441</v>
      </c>
      <c r="B453" s="433">
        <v>12</v>
      </c>
      <c r="C453" s="458">
        <v>43</v>
      </c>
      <c r="D453" s="446">
        <f>測定日数!K47</f>
        <v>29</v>
      </c>
      <c r="E453" s="447">
        <f>mm!K47</f>
        <v>12.4</v>
      </c>
      <c r="F453" s="448">
        <f>pH!K47</f>
        <v>4.3899999999999997</v>
      </c>
      <c r="G453" s="448">
        <f>EC!K47</f>
        <v>13.4</v>
      </c>
      <c r="H453" s="449">
        <f>'SO4'!K47</f>
        <v>103.3</v>
      </c>
      <c r="I453" s="449">
        <f>'NO3'!K47</f>
        <v>87.23</v>
      </c>
      <c r="J453" s="449">
        <f>Cl!K47</f>
        <v>647.07000000000005</v>
      </c>
      <c r="K453" s="449">
        <f>H!K47</f>
        <v>40.738027780411315</v>
      </c>
      <c r="L453" s="449">
        <f>'NH4'!K47</f>
        <v>106.65</v>
      </c>
      <c r="M453" s="449">
        <f>Na!K47</f>
        <v>553.73</v>
      </c>
      <c r="N453" s="449">
        <f>K!K47</f>
        <v>17.38</v>
      </c>
      <c r="O453" s="449">
        <f>Mg!K47</f>
        <v>71.03</v>
      </c>
      <c r="P453" s="450">
        <f>Ca!K47</f>
        <v>41.51</v>
      </c>
      <c r="Q453" s="451">
        <f t="shared" si="1302"/>
        <v>0.13596329632175494</v>
      </c>
      <c r="R453" s="447">
        <f t="shared" si="1303"/>
        <v>940.9</v>
      </c>
      <c r="S453" s="452">
        <f t="shared" si="1304"/>
        <v>943.57802778041128</v>
      </c>
      <c r="T453" s="452">
        <f t="shared" si="1305"/>
        <v>941.03596329632171</v>
      </c>
      <c r="U453" s="452">
        <f t="shared" si="1306"/>
        <v>0.14210979066524598</v>
      </c>
      <c r="V453" s="452">
        <f t="shared" si="1307"/>
        <v>0.13488515399576398</v>
      </c>
      <c r="W453" s="446">
        <f t="shared" si="1308"/>
        <v>0.65867241033125723</v>
      </c>
      <c r="X453" s="453">
        <f t="shared" si="1309"/>
        <v>12.4</v>
      </c>
      <c r="Y453" s="454">
        <f t="shared" ref="Y453:AA453" si="1330">H453*$E453/1000</f>
        <v>1.2809200000000001</v>
      </c>
      <c r="Z453" s="454">
        <f t="shared" si="1330"/>
        <v>1.0816520000000001</v>
      </c>
      <c r="AA453" s="454">
        <f t="shared" si="1330"/>
        <v>8.0236680000000007</v>
      </c>
      <c r="AB453" s="454">
        <f t="shared" ref="AB453:AF453" si="1331">L453*$E453/1000</f>
        <v>1.32246</v>
      </c>
      <c r="AC453" s="454">
        <f t="shared" si="1331"/>
        <v>6.8662520000000002</v>
      </c>
      <c r="AD453" s="454">
        <f t="shared" si="1331"/>
        <v>0.21551200000000001</v>
      </c>
      <c r="AE453" s="454">
        <f t="shared" si="1331"/>
        <v>0.880772</v>
      </c>
      <c r="AF453" s="454">
        <f t="shared" si="1331"/>
        <v>0.51472400000000007</v>
      </c>
      <c r="AG453" s="455">
        <f t="shared" si="1312"/>
        <v>0.50515154447710031</v>
      </c>
      <c r="AH453" s="456"/>
      <c r="AI453" s="432">
        <f t="shared" si="1313"/>
        <v>1884.4780277804111</v>
      </c>
      <c r="AJ453" s="181"/>
      <c r="AK453" s="181"/>
      <c r="AL453" s="181"/>
      <c r="AM453" s="181"/>
    </row>
    <row r="454" spans="1:39" ht="12.75" customHeight="1">
      <c r="A454" s="418">
        <v>442</v>
      </c>
      <c r="B454" s="433">
        <v>12</v>
      </c>
      <c r="C454" s="458">
        <v>44</v>
      </c>
      <c r="D454" s="446">
        <f>測定日数!K48</f>
        <v>22</v>
      </c>
      <c r="E454" s="447">
        <f>mm!K48</f>
        <v>23.598726114649683</v>
      </c>
      <c r="F454" s="448">
        <f>pH!K48</f>
        <v>4.09</v>
      </c>
      <c r="G454" s="448">
        <f>EC!K48</f>
        <v>9.48</v>
      </c>
      <c r="H454" s="449">
        <f>'SO4'!K48</f>
        <v>68.400000000000006</v>
      </c>
      <c r="I454" s="449">
        <f>'NO3'!K48</f>
        <v>63.5</v>
      </c>
      <c r="J454" s="449">
        <f>Cl!K48</f>
        <v>415.9</v>
      </c>
      <c r="K454" s="449">
        <f>H!K48</f>
        <v>81.283051616409963</v>
      </c>
      <c r="L454" s="449">
        <f>'NH4'!K48</f>
        <v>56.3</v>
      </c>
      <c r="M454" s="449">
        <f>Na!K48</f>
        <v>351.2</v>
      </c>
      <c r="N454" s="449">
        <f>K!K48</f>
        <v>21.8</v>
      </c>
      <c r="O454" s="449">
        <f>Mg!K48</f>
        <v>40.700000000000003</v>
      </c>
      <c r="P454" s="450">
        <f>Ca!K48</f>
        <v>20.9</v>
      </c>
      <c r="Q454" s="451">
        <f t="shared" si="1302"/>
        <v>6.8143068358345438E-2</v>
      </c>
      <c r="R454" s="447">
        <f t="shared" si="1303"/>
        <v>616.19999999999993</v>
      </c>
      <c r="S454" s="452">
        <f t="shared" si="1304"/>
        <v>633.78305161640992</v>
      </c>
      <c r="T454" s="452">
        <f t="shared" si="1305"/>
        <v>616.26814306835831</v>
      </c>
      <c r="U454" s="452">
        <f t="shared" si="1306"/>
        <v>1.4066632018468208</v>
      </c>
      <c r="V454" s="452">
        <f t="shared" si="1307"/>
        <v>1.4011352993001565</v>
      </c>
      <c r="W454" s="446">
        <f t="shared" si="1308"/>
        <v>5.4910088487421698</v>
      </c>
      <c r="X454" s="453">
        <f t="shared" si="1309"/>
        <v>23.598726114649683</v>
      </c>
      <c r="Y454" s="454">
        <f t="shared" ref="Y454:AA454" si="1332">H454*$E454/1000</f>
        <v>1.6141528662420386</v>
      </c>
      <c r="Z454" s="454">
        <f t="shared" si="1332"/>
        <v>1.4985191082802549</v>
      </c>
      <c r="AA454" s="454">
        <f t="shared" si="1332"/>
        <v>9.8147101910828027</v>
      </c>
      <c r="AB454" s="454">
        <f t="shared" ref="AB454:AF454" si="1333">L454*$E454/1000</f>
        <v>1.3286082802547772</v>
      </c>
      <c r="AC454" s="454">
        <f t="shared" si="1333"/>
        <v>8.2878726114649695</v>
      </c>
      <c r="AD454" s="454">
        <f t="shared" si="1333"/>
        <v>0.51445222929936307</v>
      </c>
      <c r="AE454" s="454">
        <f t="shared" si="1333"/>
        <v>0.9604681528662421</v>
      </c>
      <c r="AF454" s="454">
        <f t="shared" si="1333"/>
        <v>0.49321337579617835</v>
      </c>
      <c r="AG454" s="455">
        <f t="shared" si="1312"/>
        <v>1.9181764728585919</v>
      </c>
      <c r="AH454" s="456"/>
      <c r="AI454" s="432">
        <f t="shared" si="1313"/>
        <v>1249.9830516164097</v>
      </c>
      <c r="AJ454" s="181"/>
      <c r="AK454" s="181"/>
      <c r="AL454" s="181"/>
      <c r="AM454" s="181"/>
    </row>
    <row r="455" spans="1:39" ht="12.75" customHeight="1">
      <c r="A455" s="418">
        <v>443</v>
      </c>
      <c r="B455" s="433">
        <v>12</v>
      </c>
      <c r="C455" s="458">
        <v>45</v>
      </c>
      <c r="D455" s="446">
        <f>測定日数!K49</f>
        <v>29</v>
      </c>
      <c r="E455" s="447">
        <f>mm!K49</f>
        <v>2.1790000000000003</v>
      </c>
      <c r="F455" s="448">
        <f>pH!K49</f>
        <v>5.3929832594896867</v>
      </c>
      <c r="G455" s="448">
        <f>EC!K49</f>
        <v>20.206085360256999</v>
      </c>
      <c r="H455" s="449">
        <f>'SO4'!K49</f>
        <v>212.33497705369436</v>
      </c>
      <c r="I455" s="449">
        <f>'NO3'!K49</f>
        <v>270.23815052776501</v>
      </c>
      <c r="J455" s="449">
        <f>Cl!K49</f>
        <v>907.58529600734266</v>
      </c>
      <c r="K455" s="449">
        <f>H!K49</f>
        <v>4.0459148696218863</v>
      </c>
      <c r="L455" s="449">
        <f>'NH4'!K49</f>
        <v>212.13431849472235</v>
      </c>
      <c r="M455" s="449">
        <f>Na!K49</f>
        <v>784.89939880679208</v>
      </c>
      <c r="N455" s="449">
        <f>K!K49</f>
        <v>37.580513997246449</v>
      </c>
      <c r="O455" s="449">
        <f>Mg!K49</f>
        <v>93.691186324001848</v>
      </c>
      <c r="P455" s="450">
        <f>Ca!K49</f>
        <v>173.20043597980725</v>
      </c>
      <c r="Q455" s="451">
        <f t="shared" si="1302"/>
        <v>1.3690047173903062</v>
      </c>
      <c r="R455" s="447">
        <f t="shared" si="1303"/>
        <v>1602.4934006424965</v>
      </c>
      <c r="S455" s="452">
        <f t="shared" si="1304"/>
        <v>1572.443390776001</v>
      </c>
      <c r="T455" s="452">
        <f t="shared" si="1305"/>
        <v>1603.8624053598867</v>
      </c>
      <c r="U455" s="452">
        <f t="shared" si="1306"/>
        <v>-0.94647584631345349</v>
      </c>
      <c r="V455" s="452">
        <f t="shared" si="1307"/>
        <v>-0.98916844285295935</v>
      </c>
      <c r="W455" s="446">
        <f t="shared" si="1308"/>
        <v>2.4802465070014779</v>
      </c>
      <c r="X455" s="453">
        <f t="shared" si="1309"/>
        <v>2.1790000000000003</v>
      </c>
      <c r="Y455" s="454">
        <f t="shared" ref="Y455:AA455" si="1334">H455*$E455/1000</f>
        <v>0.46267791500000005</v>
      </c>
      <c r="Z455" s="454">
        <f t="shared" si="1334"/>
        <v>0.58884893000000005</v>
      </c>
      <c r="AA455" s="454">
        <f t="shared" si="1334"/>
        <v>1.97762836</v>
      </c>
      <c r="AB455" s="454">
        <f t="shared" ref="AB455:AF455" si="1335">L455*$E455/1000</f>
        <v>0.46224068000000007</v>
      </c>
      <c r="AC455" s="454">
        <f t="shared" si="1335"/>
        <v>1.7102957900000002</v>
      </c>
      <c r="AD455" s="454">
        <f t="shared" si="1335"/>
        <v>8.1887940000000034E-2</v>
      </c>
      <c r="AE455" s="454">
        <f t="shared" si="1335"/>
        <v>0.20415309500000006</v>
      </c>
      <c r="AF455" s="454">
        <f t="shared" si="1335"/>
        <v>0.37740375000000004</v>
      </c>
      <c r="AG455" s="455">
        <f t="shared" si="1312"/>
        <v>8.8160485009060926E-3</v>
      </c>
      <c r="AH455" s="456"/>
      <c r="AI455" s="432">
        <f t="shared" si="1313"/>
        <v>3174.9367914184977</v>
      </c>
      <c r="AJ455" s="181"/>
      <c r="AK455" s="181"/>
      <c r="AL455" s="181"/>
      <c r="AM455" s="181"/>
    </row>
    <row r="456" spans="1:39" ht="12.75" customHeight="1">
      <c r="A456" s="418">
        <v>444</v>
      </c>
      <c r="B456" s="433">
        <v>12</v>
      </c>
      <c r="C456" s="458">
        <v>46</v>
      </c>
      <c r="D456" s="446">
        <f>測定日数!K50</f>
        <v>29</v>
      </c>
      <c r="E456" s="447">
        <f>mm!K50</f>
        <v>28.343949044585987</v>
      </c>
      <c r="F456" s="448">
        <f>pH!K50</f>
        <v>4.3362940343562659</v>
      </c>
      <c r="G456" s="448">
        <f>EC!K50</f>
        <v>7.0203370786516857</v>
      </c>
      <c r="H456" s="449">
        <f>'SO4'!K50</f>
        <v>54.955352589322679</v>
      </c>
      <c r="I456" s="449">
        <f>'NO3'!K50</f>
        <v>46.044480064560091</v>
      </c>
      <c r="J456" s="449">
        <f>Cl!K50</f>
        <v>361.32369975277726</v>
      </c>
      <c r="K456" s="449">
        <f>H!K50</f>
        <v>46.100535021906495</v>
      </c>
      <c r="L456" s="449">
        <f>'NH4'!K50</f>
        <v>39.238157497695511</v>
      </c>
      <c r="M456" s="449">
        <f>Na!K50</f>
        <v>320.6454280681391</v>
      </c>
      <c r="N456" s="449">
        <f>K!K50</f>
        <v>10.529173937182101</v>
      </c>
      <c r="O456" s="449">
        <f>Mg!K50</f>
        <v>34.49034284990983</v>
      </c>
      <c r="P456" s="450">
        <f>Ca!K50</f>
        <v>19.040741274473525</v>
      </c>
      <c r="Q456" s="451">
        <f t="shared" si="1302"/>
        <v>0.12014777138790105</v>
      </c>
      <c r="R456" s="447">
        <f t="shared" si="1303"/>
        <v>517.27888499598271</v>
      </c>
      <c r="S456" s="452">
        <f t="shared" si="1304"/>
        <v>523.57546277368999</v>
      </c>
      <c r="T456" s="452">
        <f t="shared" si="1305"/>
        <v>517.39903276737061</v>
      </c>
      <c r="U456" s="452">
        <f t="shared" si="1306"/>
        <v>0.60494321719455746</v>
      </c>
      <c r="V456" s="452">
        <f t="shared" si="1307"/>
        <v>0.59333154008822242</v>
      </c>
      <c r="W456" s="446">
        <f t="shared" si="1308"/>
        <v>7.4169686018891454</v>
      </c>
      <c r="X456" s="453">
        <f t="shared" si="1309"/>
        <v>28.343949044585987</v>
      </c>
      <c r="Y456" s="454">
        <f t="shared" ref="Y456:AA456" si="1336">H456*$E456/1000</f>
        <v>1.5576517135190187</v>
      </c>
      <c r="Z456" s="454">
        <f t="shared" si="1336"/>
        <v>1.3050823967343466</v>
      </c>
      <c r="AA456" s="454">
        <f t="shared" si="1336"/>
        <v>10.241340534394006</v>
      </c>
      <c r="AB456" s="454">
        <f t="shared" ref="AB456:AF456" si="1337">L456*$E456/1000</f>
        <v>1.1121643367181211</v>
      </c>
      <c r="AC456" s="454">
        <f t="shared" si="1337"/>
        <v>9.088357674542797</v>
      </c>
      <c r="AD456" s="454">
        <f t="shared" si="1337"/>
        <v>0.29843836955707231</v>
      </c>
      <c r="AE456" s="454">
        <f t="shared" si="1337"/>
        <v>0.97759252026814492</v>
      </c>
      <c r="AF456" s="454">
        <f t="shared" si="1337"/>
        <v>0.53968980045482284</v>
      </c>
      <c r="AG456" s="455">
        <f t="shared" si="1312"/>
        <v>1.3066712155890694</v>
      </c>
      <c r="AH456" s="456"/>
      <c r="AI456" s="432">
        <f t="shared" si="1313"/>
        <v>1040.8543477696726</v>
      </c>
      <c r="AJ456" s="181"/>
      <c r="AK456" s="181"/>
      <c r="AL456" s="181"/>
      <c r="AM456" s="181"/>
    </row>
    <row r="457" spans="1:39" ht="12.75" customHeight="1">
      <c r="A457" s="418">
        <v>445</v>
      </c>
      <c r="B457" s="433">
        <v>12</v>
      </c>
      <c r="C457" s="458">
        <v>47</v>
      </c>
      <c r="D457" s="446">
        <f>測定日数!K51</f>
        <v>29</v>
      </c>
      <c r="E457" s="447">
        <f>mm!K51</f>
        <v>9.5859872611464976</v>
      </c>
      <c r="F457" s="448">
        <f>pH!K51</f>
        <v>4.5400100545758777</v>
      </c>
      <c r="G457" s="448">
        <f>EC!K51</f>
        <v>4.92</v>
      </c>
      <c r="H457" s="449">
        <f>'SO4'!K51</f>
        <v>44.870286847031032</v>
      </c>
      <c r="I457" s="449">
        <f>'NO3'!K51</f>
        <v>37.082895723930989</v>
      </c>
      <c r="J457" s="449">
        <f>Cl!K51</f>
        <v>165.7489120771138</v>
      </c>
      <c r="K457" s="449">
        <f>H!K51</f>
        <v>28.839647341964863</v>
      </c>
      <c r="L457" s="449">
        <f>'NH4'!K51</f>
        <v>44.045588778146914</v>
      </c>
      <c r="M457" s="449">
        <f>Na!K51</f>
        <v>155.62126245847176</v>
      </c>
      <c r="N457" s="449">
        <f>K!K51</f>
        <v>5.5487675353255552</v>
      </c>
      <c r="O457" s="449">
        <f>Mg!K51</f>
        <v>18.56176134197484</v>
      </c>
      <c r="P457" s="450">
        <f>Ca!K51</f>
        <v>13.635311813027881</v>
      </c>
      <c r="Q457" s="451">
        <f t="shared" si="1302"/>
        <v>0.19205770712085901</v>
      </c>
      <c r="R457" s="447">
        <f t="shared" si="1303"/>
        <v>292.57238149510687</v>
      </c>
      <c r="S457" s="452">
        <f t="shared" si="1304"/>
        <v>298.44941242391457</v>
      </c>
      <c r="T457" s="452">
        <f t="shared" si="1305"/>
        <v>292.76443920222772</v>
      </c>
      <c r="U457" s="452">
        <f t="shared" si="1306"/>
        <v>0.99438480767985638</v>
      </c>
      <c r="V457" s="452">
        <f t="shared" si="1307"/>
        <v>0.96157645935565361</v>
      </c>
      <c r="W457" s="446">
        <f t="shared" si="1308"/>
        <v>-1.6383848408289376</v>
      </c>
      <c r="X457" s="453">
        <f t="shared" si="1309"/>
        <v>9.5859872611464976</v>
      </c>
      <c r="Y457" s="454">
        <f t="shared" ref="Y457:AA457" si="1338">H457*$E457/1000</f>
        <v>0.43012599811962871</v>
      </c>
      <c r="Z457" s="454">
        <f t="shared" si="1338"/>
        <v>0.35547616601602638</v>
      </c>
      <c r="AA457" s="454">
        <f t="shared" si="1338"/>
        <v>1.5888669597201037</v>
      </c>
      <c r="AB457" s="454">
        <f t="shared" ref="AB457:AF457" si="1339">L457*$E457/1000</f>
        <v>0.42222045293701349</v>
      </c>
      <c r="AC457" s="454">
        <f t="shared" si="1339"/>
        <v>1.4917834394904459</v>
      </c>
      <c r="AD457" s="454">
        <f t="shared" si="1339"/>
        <v>5.3190414908694021E-2</v>
      </c>
      <c r="AE457" s="454">
        <f t="shared" si="1339"/>
        <v>0.17793280776861234</v>
      </c>
      <c r="AF457" s="454">
        <f t="shared" si="1339"/>
        <v>0.13070792534144562</v>
      </c>
      <c r="AG457" s="455">
        <f t="shared" si="1312"/>
        <v>0.27645649203603262</v>
      </c>
      <c r="AH457" s="456"/>
      <c r="AI457" s="432">
        <f t="shared" si="1313"/>
        <v>591.02179391902143</v>
      </c>
      <c r="AJ457" s="181"/>
      <c r="AK457" s="181"/>
      <c r="AL457" s="181"/>
      <c r="AM457" s="181"/>
    </row>
    <row r="458" spans="1:39" ht="12.75" customHeight="1">
      <c r="A458" s="418">
        <v>446</v>
      </c>
      <c r="B458" s="433">
        <v>12</v>
      </c>
      <c r="C458" s="458">
        <v>48</v>
      </c>
      <c r="D458" s="446"/>
      <c r="E458" s="463"/>
      <c r="F458" s="448"/>
      <c r="G458" s="448"/>
      <c r="H458" s="449"/>
      <c r="I458" s="449"/>
      <c r="J458" s="449"/>
      <c r="K458" s="449"/>
      <c r="L458" s="449"/>
      <c r="M458" s="449"/>
      <c r="N458" s="449"/>
      <c r="O458" s="449"/>
      <c r="P458" s="450"/>
      <c r="Q458" s="451"/>
      <c r="R458" s="447"/>
      <c r="S458" s="452"/>
      <c r="T458" s="452"/>
      <c r="U458" s="452"/>
      <c r="V458" s="452"/>
      <c r="W458" s="446"/>
      <c r="X458" s="453"/>
      <c r="Y458" s="454"/>
      <c r="Z458" s="454"/>
      <c r="AA458" s="454"/>
      <c r="AB458" s="454"/>
      <c r="AC458" s="454"/>
      <c r="AD458" s="454"/>
      <c r="AE458" s="454"/>
      <c r="AF458" s="454"/>
      <c r="AG458" s="455"/>
      <c r="AH458" s="456"/>
      <c r="AI458" s="432"/>
      <c r="AJ458" s="181"/>
      <c r="AK458" s="181"/>
      <c r="AL458" s="181"/>
      <c r="AM458" s="181"/>
    </row>
    <row r="459" spans="1:39" ht="12.75" customHeight="1">
      <c r="A459" s="418">
        <v>447</v>
      </c>
      <c r="B459" s="433">
        <v>12</v>
      </c>
      <c r="C459" s="458">
        <v>49</v>
      </c>
      <c r="D459" s="446">
        <f>測定日数!K53</f>
        <v>29</v>
      </c>
      <c r="E459" s="447">
        <f>mm!K53</f>
        <v>4.2993630573248414</v>
      </c>
      <c r="F459" s="448">
        <f>pH!K53</f>
        <v>4.4341183178271679</v>
      </c>
      <c r="G459" s="448">
        <f>EC!K53</f>
        <v>2.9942222222222199</v>
      </c>
      <c r="H459" s="449">
        <f>'SO4'!K53</f>
        <v>25.257169857328758</v>
      </c>
      <c r="I459" s="449">
        <f>'NO3'!K53</f>
        <v>31.583172444615045</v>
      </c>
      <c r="J459" s="449">
        <f>Cl!K53</f>
        <v>46.187881354458852</v>
      </c>
      <c r="K459" s="449">
        <f>H!K53</f>
        <v>36.802869539937547</v>
      </c>
      <c r="L459" s="449">
        <f>'NH4'!K53</f>
        <v>21.142537495631906</v>
      </c>
      <c r="M459" s="449">
        <f>Na!K53</f>
        <v>46.828108350413217</v>
      </c>
      <c r="N459" s="449">
        <f>K!K53</f>
        <v>2.6216737783415449</v>
      </c>
      <c r="O459" s="449">
        <f>Mg!K53</f>
        <v>4.8185681777467009</v>
      </c>
      <c r="P459" s="450">
        <f>Ca!K53</f>
        <v>9.7228503762412224</v>
      </c>
      <c r="Q459" s="451">
        <f t="shared" ref="Q459:Q463" si="1340">1.24*10^(F459-5.35)</f>
        <v>0.15050121395184413</v>
      </c>
      <c r="R459" s="447">
        <f t="shared" ref="R459:R463" si="1341">SUM(H459:J459)+H459</f>
        <v>128.28539351373141</v>
      </c>
      <c r="S459" s="452">
        <f t="shared" ref="S459:S463" si="1342">SUM(K459:P459)+O459+P459</f>
        <v>136.47802627230007</v>
      </c>
      <c r="T459" s="452">
        <f t="shared" ref="T459:T463" si="1343">SUM(H459:J459,Q459)+H459</f>
        <v>128.43589472768326</v>
      </c>
      <c r="U459" s="452">
        <f t="shared" ref="U459:U463" si="1344">(S459-R459)/(R459+S459)*100</f>
        <v>3.0943220045992526</v>
      </c>
      <c r="V459" s="452">
        <f t="shared" ref="V459:V463" si="1345">(S459-T459)/(S459+T459)*100</f>
        <v>3.0357527132812749</v>
      </c>
      <c r="W459" s="446">
        <f t="shared" ref="W459:W463" si="1346">100*((349.7*10^(2-F459)+(80*2*H459+71.5*I459+76.3*J459+73.5*L459+50.1*M459+73.5*N459+59.8*2*P459+53.3*2*O459)/10000)-G459)/((349.7*10^(2-F459)+(80*2*H459+71.5*I459+76.3*J459+73.5*L459+50.1*M459+73.5*N459+59.8*2*P459+53.3*2*O459)/10000)+G459)</f>
        <v>-2.5331923713666153</v>
      </c>
      <c r="X459" s="453">
        <f t="shared" ref="X459:X463" si="1347">E459</f>
        <v>4.2993630573248414</v>
      </c>
      <c r="Y459" s="454">
        <f t="shared" ref="Y459:AA459" si="1348">H459*$E459/1000</f>
        <v>0.10858974301717779</v>
      </c>
      <c r="Z459" s="454">
        <f t="shared" si="1348"/>
        <v>0.13578752484149784</v>
      </c>
      <c r="AA459" s="454">
        <f t="shared" si="1348"/>
        <v>0.19857847079146324</v>
      </c>
      <c r="AB459" s="454">
        <f t="shared" ref="AB459:AF459" si="1349">L459*$E459/1000</f>
        <v>9.0899444646825089E-2</v>
      </c>
      <c r="AC459" s="454">
        <f t="shared" si="1349"/>
        <v>0.2013310390861715</v>
      </c>
      <c r="AD459" s="454">
        <f t="shared" si="1349"/>
        <v>1.1271527390958873E-2</v>
      </c>
      <c r="AE459" s="454">
        <f t="shared" si="1349"/>
        <v>2.0716774012605247E-2</v>
      </c>
      <c r="AF459" s="454">
        <f t="shared" si="1349"/>
        <v>4.1802063719508446E-2</v>
      </c>
      <c r="AG459" s="455">
        <f t="shared" ref="AG459:AG463" si="1350">K459*$E459/1000</f>
        <v>0.15822889770355317</v>
      </c>
      <c r="AH459" s="456"/>
      <c r="AI459" s="432">
        <f t="shared" ref="AI459:AI463" si="1351">R459+S459</f>
        <v>264.76341978603148</v>
      </c>
      <c r="AJ459" s="181"/>
      <c r="AK459" s="181"/>
      <c r="AL459" s="181"/>
      <c r="AM459" s="181"/>
    </row>
    <row r="460" spans="1:39" ht="12.75" customHeight="1">
      <c r="A460" s="418">
        <v>448</v>
      </c>
      <c r="B460" s="433">
        <v>12</v>
      </c>
      <c r="C460" s="458">
        <v>50</v>
      </c>
      <c r="D460" s="446">
        <f>測定日数!K54</f>
        <v>29</v>
      </c>
      <c r="E460" s="447">
        <f>mm!K54</f>
        <v>7.9577471545947667</v>
      </c>
      <c r="F460" s="448">
        <f>pH!K54</f>
        <v>4.5599999999999996</v>
      </c>
      <c r="G460" s="448">
        <f>EC!K54</f>
        <v>2.2000000000000002</v>
      </c>
      <c r="H460" s="449">
        <f>'SO4'!K54</f>
        <v>19.5</v>
      </c>
      <c r="I460" s="449">
        <f>'NO3'!K54</f>
        <v>19.5</v>
      </c>
      <c r="J460" s="449">
        <f>Cl!K54</f>
        <v>36.799999999999997</v>
      </c>
      <c r="K460" s="449">
        <f>H!K54</f>
        <v>27.542287033381701</v>
      </c>
      <c r="L460" s="449">
        <f>'NH4'!K54</f>
        <v>18.600000000000001</v>
      </c>
      <c r="M460" s="449">
        <f>Na!K54</f>
        <v>33.700000000000003</v>
      </c>
      <c r="N460" s="449">
        <f>K!K54</f>
        <v>1.5</v>
      </c>
      <c r="O460" s="449">
        <f>Mg!K54</f>
        <v>4.0999999999999996</v>
      </c>
      <c r="P460" s="450">
        <f>Ca!K54</f>
        <v>6.5</v>
      </c>
      <c r="Q460" s="451">
        <f t="shared" si="1340"/>
        <v>0.20110445207250729</v>
      </c>
      <c r="R460" s="447">
        <f t="shared" si="1341"/>
        <v>95.3</v>
      </c>
      <c r="S460" s="452">
        <f t="shared" si="1342"/>
        <v>102.5422870333817</v>
      </c>
      <c r="T460" s="452">
        <f t="shared" si="1343"/>
        <v>95.501104452072511</v>
      </c>
      <c r="U460" s="452">
        <f t="shared" si="1344"/>
        <v>3.6606365312385001</v>
      </c>
      <c r="V460" s="452">
        <f t="shared" si="1345"/>
        <v>3.5553736625573511</v>
      </c>
      <c r="W460" s="446">
        <f t="shared" si="1346"/>
        <v>-1.5373498398217085</v>
      </c>
      <c r="X460" s="453">
        <f t="shared" si="1347"/>
        <v>7.9577471545947667</v>
      </c>
      <c r="Y460" s="454">
        <f t="shared" ref="Y460:AA460" si="1352">H460*$E460/1000</f>
        <v>0.15517606951459795</v>
      </c>
      <c r="Z460" s="454">
        <f t="shared" si="1352"/>
        <v>0.15517606951459795</v>
      </c>
      <c r="AA460" s="454">
        <f t="shared" si="1352"/>
        <v>0.29284509528908742</v>
      </c>
      <c r="AB460" s="454">
        <f t="shared" ref="AB460:AF460" si="1353">L460*$E460/1000</f>
        <v>0.14801409707546268</v>
      </c>
      <c r="AC460" s="454">
        <f t="shared" si="1353"/>
        <v>0.26817607910984365</v>
      </c>
      <c r="AD460" s="454">
        <f t="shared" si="1353"/>
        <v>1.193662073189215E-2</v>
      </c>
      <c r="AE460" s="454">
        <f t="shared" si="1353"/>
        <v>3.2626763333838536E-2</v>
      </c>
      <c r="AF460" s="454">
        <f t="shared" si="1353"/>
        <v>5.1725356504865982E-2</v>
      </c>
      <c r="AG460" s="455">
        <f t="shared" si="1350"/>
        <v>0.21917455627092555</v>
      </c>
      <c r="AH460" s="456"/>
      <c r="AI460" s="432">
        <f t="shared" si="1351"/>
        <v>197.84228703338169</v>
      </c>
      <c r="AJ460" s="181"/>
      <c r="AK460" s="181"/>
      <c r="AL460" s="181"/>
      <c r="AM460" s="181"/>
    </row>
    <row r="461" spans="1:39" ht="12.75" customHeight="1">
      <c r="A461" s="418">
        <v>449</v>
      </c>
      <c r="B461" s="433">
        <v>12</v>
      </c>
      <c r="C461" s="458">
        <v>51</v>
      </c>
      <c r="D461" s="446">
        <f>測定日数!K55</f>
        <v>30</v>
      </c>
      <c r="E461" s="447">
        <f>mm!K55</f>
        <v>20</v>
      </c>
      <c r="F461" s="448">
        <f>pH!K55</f>
        <v>4.85396120163995</v>
      </c>
      <c r="G461" s="448">
        <f>EC!K55</f>
        <v>4.4793500000000002</v>
      </c>
      <c r="H461" s="449">
        <f>'SO4'!K55</f>
        <v>30.867874829864725</v>
      </c>
      <c r="I461" s="449">
        <f>'NO3'!K55</f>
        <v>20.385099466935486</v>
      </c>
      <c r="J461" s="449">
        <f>Cl!K55</f>
        <v>214.42532453521125</v>
      </c>
      <c r="K461" s="449">
        <f>H!K55</f>
        <v>13.99712362426358</v>
      </c>
      <c r="L461" s="449">
        <f>'NH4'!K55</f>
        <v>26.561876127777783</v>
      </c>
      <c r="M461" s="449">
        <f>Na!K55</f>
        <v>191.74399112826089</v>
      </c>
      <c r="N461" s="449">
        <f>K!K55</f>
        <v>4.7566473184143225</v>
      </c>
      <c r="O461" s="449">
        <f>Mg!K55</f>
        <v>21.431903267489712</v>
      </c>
      <c r="P461" s="450">
        <f>Ca!K55</f>
        <v>10.06010393266833</v>
      </c>
      <c r="Q461" s="451">
        <f t="shared" si="1340"/>
        <v>0.39571534061973107</v>
      </c>
      <c r="R461" s="447">
        <f t="shared" si="1341"/>
        <v>296.5461736618762</v>
      </c>
      <c r="S461" s="452">
        <f t="shared" si="1342"/>
        <v>300.04365259903261</v>
      </c>
      <c r="T461" s="452">
        <f t="shared" si="1343"/>
        <v>296.94188900249594</v>
      </c>
      <c r="U461" s="452">
        <f t="shared" si="1344"/>
        <v>0.58624515256598597</v>
      </c>
      <c r="V461" s="452">
        <f t="shared" si="1345"/>
        <v>0.51957097456926571</v>
      </c>
      <c r="W461" s="446">
        <f t="shared" si="1346"/>
        <v>-1.9871531727167953</v>
      </c>
      <c r="X461" s="453">
        <f t="shared" si="1347"/>
        <v>20</v>
      </c>
      <c r="Y461" s="454">
        <f t="shared" ref="Y461:AA461" si="1354">H461*$E461/1000</f>
        <v>0.61735749659729444</v>
      </c>
      <c r="Z461" s="454">
        <f t="shared" si="1354"/>
        <v>0.40770198933870971</v>
      </c>
      <c r="AA461" s="454">
        <f t="shared" si="1354"/>
        <v>4.2885064907042247</v>
      </c>
      <c r="AB461" s="454">
        <f t="shared" ref="AB461:AF461" si="1355">L461*$E461/1000</f>
        <v>0.53123752255555567</v>
      </c>
      <c r="AC461" s="454">
        <f t="shared" si="1355"/>
        <v>3.8348798225652176</v>
      </c>
      <c r="AD461" s="454">
        <f t="shared" si="1355"/>
        <v>9.5132946368286453E-2</v>
      </c>
      <c r="AE461" s="454">
        <f t="shared" si="1355"/>
        <v>0.42863806534979426</v>
      </c>
      <c r="AF461" s="454">
        <f t="shared" si="1355"/>
        <v>0.20120207865336659</v>
      </c>
      <c r="AG461" s="455">
        <f t="shared" si="1350"/>
        <v>0.2799424724852716</v>
      </c>
      <c r="AH461" s="456"/>
      <c r="AI461" s="432">
        <f t="shared" si="1351"/>
        <v>596.58982626090881</v>
      </c>
      <c r="AJ461" s="181"/>
      <c r="AK461" s="181"/>
      <c r="AL461" s="181"/>
      <c r="AM461" s="181"/>
    </row>
    <row r="462" spans="1:39" ht="12.75" customHeight="1">
      <c r="A462" s="418">
        <v>450</v>
      </c>
      <c r="B462" s="433">
        <v>12</v>
      </c>
      <c r="C462" s="458">
        <v>52</v>
      </c>
      <c r="D462" s="446">
        <f>測定日数!K56</f>
        <v>29</v>
      </c>
      <c r="E462" s="447">
        <f>mm!K56</f>
        <v>70.932175037195918</v>
      </c>
      <c r="F462" s="448">
        <f>pH!K56</f>
        <v>5.3</v>
      </c>
      <c r="G462" s="448">
        <f>EC!K56</f>
        <v>3.7</v>
      </c>
      <c r="H462" s="449">
        <f>'SO4'!K56</f>
        <v>29.2</v>
      </c>
      <c r="I462" s="449">
        <f>'NO3'!K56</f>
        <v>7.7</v>
      </c>
      <c r="J462" s="449">
        <f>Cl!K56</f>
        <v>200.5</v>
      </c>
      <c r="K462" s="449">
        <f>H!K56</f>
        <v>5.0118723362727264</v>
      </c>
      <c r="L462" s="449">
        <f>'NH4'!K56</f>
        <v>10.5</v>
      </c>
      <c r="M462" s="449">
        <f>Na!K56</f>
        <v>180.5</v>
      </c>
      <c r="N462" s="449">
        <f>K!K56</f>
        <v>4</v>
      </c>
      <c r="O462" s="449">
        <f>Mg!K56</f>
        <v>21.2</v>
      </c>
      <c r="P462" s="450">
        <f>Ca!K56</f>
        <v>15.4</v>
      </c>
      <c r="Q462" s="451">
        <f t="shared" si="1340"/>
        <v>1.1051511632858451</v>
      </c>
      <c r="R462" s="447">
        <f t="shared" si="1341"/>
        <v>266.60000000000002</v>
      </c>
      <c r="S462" s="452">
        <f t="shared" si="1342"/>
        <v>273.21187233627268</v>
      </c>
      <c r="T462" s="452">
        <f t="shared" si="1343"/>
        <v>267.70515116328585</v>
      </c>
      <c r="U462" s="452">
        <f t="shared" si="1344"/>
        <v>1.2248475209811291</v>
      </c>
      <c r="V462" s="452">
        <f t="shared" si="1345"/>
        <v>1.0180343627124397</v>
      </c>
      <c r="W462" s="446">
        <f t="shared" si="1346"/>
        <v>-0.70231460420767189</v>
      </c>
      <c r="X462" s="453">
        <f t="shared" si="1347"/>
        <v>70.932175037195918</v>
      </c>
      <c r="Y462" s="454">
        <f t="shared" ref="Y462:AA462" si="1356">H462*$E462/1000</f>
        <v>2.0712195110861207</v>
      </c>
      <c r="Z462" s="454">
        <f t="shared" si="1356"/>
        <v>0.54617774778640849</v>
      </c>
      <c r="AA462" s="454">
        <f t="shared" si="1356"/>
        <v>14.221901094957783</v>
      </c>
      <c r="AB462" s="454">
        <f t="shared" ref="AB462:AF462" si="1357">L462*$E462/1000</f>
        <v>0.74478783789055714</v>
      </c>
      <c r="AC462" s="454">
        <f t="shared" si="1357"/>
        <v>12.803257594213862</v>
      </c>
      <c r="AD462" s="454">
        <f t="shared" si="1357"/>
        <v>0.28372870014878365</v>
      </c>
      <c r="AE462" s="454">
        <f t="shared" si="1357"/>
        <v>1.5037621107885535</v>
      </c>
      <c r="AF462" s="454">
        <f t="shared" si="1357"/>
        <v>1.092355495572817</v>
      </c>
      <c r="AG462" s="455">
        <f t="shared" si="1350"/>
        <v>0.35550300582057709</v>
      </c>
      <c r="AH462" s="456"/>
      <c r="AI462" s="432">
        <f t="shared" si="1351"/>
        <v>539.8118723362727</v>
      </c>
      <c r="AJ462" s="181"/>
      <c r="AK462" s="181"/>
      <c r="AL462" s="181"/>
      <c r="AM462" s="181"/>
    </row>
    <row r="463" spans="1:39" ht="12.75" customHeight="1">
      <c r="A463" s="418">
        <v>451</v>
      </c>
      <c r="B463" s="433">
        <v>1</v>
      </c>
      <c r="C463" s="458">
        <v>1</v>
      </c>
      <c r="D463" s="446">
        <f>測定日数!L5</f>
        <v>28</v>
      </c>
      <c r="E463" s="447">
        <f>mm!L5</f>
        <v>99</v>
      </c>
      <c r="F463" s="448">
        <f>pH!L5</f>
        <v>4.5843237956392997</v>
      </c>
      <c r="G463" s="448">
        <f>EC!L5</f>
        <v>4.2852474747474743</v>
      </c>
      <c r="H463" s="449">
        <f>'SO4'!L5</f>
        <v>24.173212872642939</v>
      </c>
      <c r="I463" s="449">
        <f>'NO3'!L5</f>
        <v>12.066609921092876</v>
      </c>
      <c r="J463" s="449">
        <f>Cl!L5</f>
        <v>183.55377304556882</v>
      </c>
      <c r="K463" s="449">
        <f>H!L5</f>
        <v>26.042112120447431</v>
      </c>
      <c r="L463" s="449">
        <f>'NH4'!L5</f>
        <v>23.573319303388445</v>
      </c>
      <c r="M463" s="449">
        <f>Na!L5</f>
        <v>156.24741533495489</v>
      </c>
      <c r="N463" s="449">
        <f>K!L5</f>
        <v>4.1836385162901895</v>
      </c>
      <c r="O463" s="449">
        <f>Mg!L5</f>
        <v>18.214607215409504</v>
      </c>
      <c r="P463" s="450">
        <f>Ca!L5</f>
        <v>6.9958247040469006</v>
      </c>
      <c r="Q463" s="451">
        <f t="shared" si="1340"/>
        <v>0.21268922109904445</v>
      </c>
      <c r="R463" s="447">
        <f t="shared" si="1341"/>
        <v>243.96680871194758</v>
      </c>
      <c r="S463" s="452">
        <f t="shared" si="1342"/>
        <v>260.46734911399375</v>
      </c>
      <c r="T463" s="452">
        <f t="shared" si="1343"/>
        <v>244.17949793304663</v>
      </c>
      <c r="U463" s="452">
        <f t="shared" si="1344"/>
        <v>3.2710989424589685</v>
      </c>
      <c r="V463" s="452">
        <f t="shared" si="1345"/>
        <v>3.2275741493791301</v>
      </c>
      <c r="W463" s="446">
        <f t="shared" si="1346"/>
        <v>-2.8358114073128524</v>
      </c>
      <c r="X463" s="453">
        <f t="shared" si="1347"/>
        <v>99</v>
      </c>
      <c r="Y463" s="454">
        <f t="shared" ref="Y463:AA463" si="1358">H463*$E463/1000</f>
        <v>2.3931480743916507</v>
      </c>
      <c r="Z463" s="454">
        <f t="shared" si="1358"/>
        <v>1.1945943821881946</v>
      </c>
      <c r="AA463" s="454">
        <f t="shared" si="1358"/>
        <v>18.171823531511311</v>
      </c>
      <c r="AB463" s="454">
        <f t="shared" ref="AB463:AF463" si="1359">L463*$E463/1000</f>
        <v>2.333758611035456</v>
      </c>
      <c r="AC463" s="454">
        <f t="shared" si="1359"/>
        <v>15.468494118160535</v>
      </c>
      <c r="AD463" s="454">
        <f t="shared" si="1359"/>
        <v>0.41418021311272879</v>
      </c>
      <c r="AE463" s="454">
        <f t="shared" si="1359"/>
        <v>1.8032461143255409</v>
      </c>
      <c r="AF463" s="454">
        <f t="shared" si="1359"/>
        <v>0.69258664570064321</v>
      </c>
      <c r="AG463" s="455">
        <f t="shared" si="1350"/>
        <v>2.5781690999242954</v>
      </c>
      <c r="AH463" s="456"/>
      <c r="AI463" s="432">
        <f t="shared" si="1351"/>
        <v>504.43415782594133</v>
      </c>
      <c r="AJ463" s="181"/>
      <c r="AK463" s="181"/>
      <c r="AL463" s="181"/>
      <c r="AM463" s="181"/>
    </row>
    <row r="464" spans="1:39" ht="12.75" customHeight="1">
      <c r="A464" s="418">
        <v>452</v>
      </c>
      <c r="B464" s="433">
        <v>1</v>
      </c>
      <c r="C464" s="458">
        <v>2</v>
      </c>
      <c r="D464" s="434"/>
      <c r="E464" s="464"/>
      <c r="F464" s="436"/>
      <c r="G464" s="436"/>
      <c r="H464" s="437"/>
      <c r="I464" s="437"/>
      <c r="J464" s="437"/>
      <c r="K464" s="437"/>
      <c r="L464" s="437"/>
      <c r="M464" s="437"/>
      <c r="N464" s="437"/>
      <c r="O464" s="437"/>
      <c r="P464" s="438"/>
      <c r="Q464" s="439"/>
      <c r="R464" s="440"/>
      <c r="S464" s="441"/>
      <c r="T464" s="441"/>
      <c r="U464" s="441"/>
      <c r="V464" s="441"/>
      <c r="W464" s="434"/>
      <c r="X464" s="442"/>
      <c r="Y464" s="443"/>
      <c r="Z464" s="443"/>
      <c r="AA464" s="443"/>
      <c r="AB464" s="443"/>
      <c r="AC464" s="443"/>
      <c r="AD464" s="443"/>
      <c r="AE464" s="443"/>
      <c r="AF464" s="443"/>
      <c r="AG464" s="444"/>
      <c r="AH464" s="445"/>
      <c r="AI464" s="432"/>
      <c r="AJ464" s="181"/>
      <c r="AK464" s="181"/>
      <c r="AL464" s="181"/>
      <c r="AM464" s="181"/>
    </row>
    <row r="465" spans="1:39" ht="12.75" customHeight="1">
      <c r="A465" s="418">
        <v>453</v>
      </c>
      <c r="B465" s="433">
        <v>1</v>
      </c>
      <c r="C465" s="458">
        <v>3</v>
      </c>
      <c r="D465" s="446">
        <f>測定日数!L7</f>
        <v>27</v>
      </c>
      <c r="E465" s="447">
        <f>mm!L7</f>
        <v>60.031847133757957</v>
      </c>
      <c r="F465" s="448">
        <f>pH!L7</f>
        <v>4.63</v>
      </c>
      <c r="G465" s="448">
        <f>EC!L7</f>
        <v>3.76</v>
      </c>
      <c r="H465" s="449">
        <f>'SO4'!L7</f>
        <v>25.2</v>
      </c>
      <c r="I465" s="449">
        <f>'NO3'!L7</f>
        <v>12.4</v>
      </c>
      <c r="J465" s="449">
        <f>Cl!L7</f>
        <v>155.9</v>
      </c>
      <c r="K465" s="449">
        <f>H!L7</f>
        <v>23.442288153199236</v>
      </c>
      <c r="L465" s="449">
        <f>'NH4'!L7</f>
        <v>20.8</v>
      </c>
      <c r="M465" s="449">
        <f>Na!L7</f>
        <v>119.6</v>
      </c>
      <c r="N465" s="449">
        <f>K!L7</f>
        <v>3.6</v>
      </c>
      <c r="O465" s="449">
        <f>Mg!L7</f>
        <v>13.6</v>
      </c>
      <c r="P465" s="450">
        <f>Ca!L7</f>
        <v>6.1</v>
      </c>
      <c r="Q465" s="451">
        <f t="shared" ref="Q465:Q466" si="1360">1.24*10^(F465-5.35)</f>
        <v>0.23627712902744274</v>
      </c>
      <c r="R465" s="447">
        <f t="shared" ref="R465:R466" si="1361">SUM(H465:J465)+H465</f>
        <v>218.7</v>
      </c>
      <c r="S465" s="452">
        <f t="shared" ref="S465:S466" si="1362">SUM(K465:P465)+O465+P465</f>
        <v>206.84228815319921</v>
      </c>
      <c r="T465" s="452">
        <f t="shared" ref="T465:T466" si="1363">SUM(H465:J465,Q465)+H465</f>
        <v>218.93627712902745</v>
      </c>
      <c r="U465" s="452">
        <f t="shared" ref="U465:U466" si="1364">(S465-R465)/(R465+S465)*100</f>
        <v>-2.7864943571793495</v>
      </c>
      <c r="V465" s="452">
        <f t="shared" ref="V465:V466" si="1365">(S465-T465)/(S465+T465)*100</f>
        <v>-2.8404410090047061</v>
      </c>
      <c r="W465" s="446">
        <f t="shared" ref="W465:W466" si="1366">100*((349.7*10^(2-F465)+(80*2*H465+71.5*I465+76.3*J465+73.5*L465+50.1*M465+73.5*N465+59.8*2*P465+53.3*2*O465)/10000)-G465)/((349.7*10^(2-F465)+(80*2*H465+71.5*I465+76.3*J465+73.5*L465+50.1*M465+73.5*N465+59.8*2*P465+53.3*2*O465)/10000)+G465)</f>
        <v>-3.615208809561504</v>
      </c>
      <c r="X465" s="453">
        <f t="shared" ref="X465:X466" si="1367">E465</f>
        <v>60.031847133757957</v>
      </c>
      <c r="Y465" s="454">
        <f t="shared" ref="Y465:AA465" si="1368">H465*$E465/1000</f>
        <v>1.5128025477707003</v>
      </c>
      <c r="Z465" s="454">
        <f t="shared" si="1368"/>
        <v>0.74439490445859868</v>
      </c>
      <c r="AA465" s="454">
        <f t="shared" si="1368"/>
        <v>9.3589649681528666</v>
      </c>
      <c r="AB465" s="454">
        <f t="shared" ref="AB465:AF465" si="1369">L465*$E465/1000</f>
        <v>1.2486624203821655</v>
      </c>
      <c r="AC465" s="454">
        <f t="shared" si="1369"/>
        <v>7.1798089171974517</v>
      </c>
      <c r="AD465" s="454">
        <f t="shared" si="1369"/>
        <v>0.21611464968152866</v>
      </c>
      <c r="AE465" s="454">
        <f t="shared" si="1369"/>
        <v>0.81643312101910814</v>
      </c>
      <c r="AF465" s="454">
        <f t="shared" si="1369"/>
        <v>0.36619426751592349</v>
      </c>
      <c r="AG465" s="455">
        <f t="shared" ref="AG465:AG466" si="1370">K465*$E465/1000</f>
        <v>1.4072838588783616</v>
      </c>
      <c r="AH465" s="456"/>
      <c r="AI465" s="432">
        <f t="shared" ref="AI465:AI466" si="1371">R465+S465</f>
        <v>425.54228815319919</v>
      </c>
      <c r="AJ465" s="181"/>
      <c r="AK465" s="181"/>
      <c r="AL465" s="181"/>
      <c r="AM465" s="181"/>
    </row>
    <row r="466" spans="1:39" ht="12.75" customHeight="1">
      <c r="A466" s="418">
        <v>454</v>
      </c>
      <c r="B466" s="433">
        <v>1</v>
      </c>
      <c r="C466" s="458">
        <v>4</v>
      </c>
      <c r="D466" s="446">
        <f>測定日数!L8</f>
        <v>27</v>
      </c>
      <c r="E466" s="447">
        <f>mm!L8</f>
        <v>45.187898089171981</v>
      </c>
      <c r="F466" s="448">
        <f>pH!L8</f>
        <v>5.14</v>
      </c>
      <c r="G466" s="448">
        <f>EC!L8</f>
        <v>1.29</v>
      </c>
      <c r="H466" s="449">
        <f>'SO4'!L8</f>
        <v>12.2</v>
      </c>
      <c r="I466" s="449">
        <f>'NO3'!L8</f>
        <v>11.8</v>
      </c>
      <c r="J466" s="449">
        <f>Cl!L8</f>
        <v>34.4</v>
      </c>
      <c r="K466" s="449">
        <f>H!L8</f>
        <v>7.2443596007499069</v>
      </c>
      <c r="L466" s="449">
        <f>'NH4'!L8</f>
        <v>20.9</v>
      </c>
      <c r="M466" s="449">
        <f>Na!L8</f>
        <v>33.700000000000003</v>
      </c>
      <c r="N466" s="449">
        <f>K!L8</f>
        <v>1.1000000000000001</v>
      </c>
      <c r="O466" s="449">
        <f>Mg!L8</f>
        <v>2.7</v>
      </c>
      <c r="P466" s="450">
        <f>Ca!L8</f>
        <v>4.4000000000000004</v>
      </c>
      <c r="Q466" s="451">
        <f t="shared" si="1360"/>
        <v>0.76457780230823791</v>
      </c>
      <c r="R466" s="447">
        <f t="shared" si="1361"/>
        <v>70.599999999999994</v>
      </c>
      <c r="S466" s="452">
        <f t="shared" si="1362"/>
        <v>77.144359600749922</v>
      </c>
      <c r="T466" s="452">
        <f t="shared" si="1363"/>
        <v>71.364577802308233</v>
      </c>
      <c r="U466" s="452">
        <f t="shared" si="1364"/>
        <v>4.4295156975432244</v>
      </c>
      <c r="V466" s="452">
        <f t="shared" si="1365"/>
        <v>3.8918747245192198</v>
      </c>
      <c r="W466" s="446">
        <f t="shared" si="1366"/>
        <v>-3.3107385642010501</v>
      </c>
      <c r="X466" s="453">
        <f t="shared" si="1367"/>
        <v>45.187898089171981</v>
      </c>
      <c r="Y466" s="454">
        <f t="shared" ref="Y466:AA466" si="1372">H466*$E466/1000</f>
        <v>0.55129235668789822</v>
      </c>
      <c r="Z466" s="454">
        <f t="shared" si="1372"/>
        <v>0.5332171974522294</v>
      </c>
      <c r="AA466" s="454">
        <f t="shared" si="1372"/>
        <v>1.5544636942675161</v>
      </c>
      <c r="AB466" s="454">
        <f t="shared" ref="AB466:AF466" si="1373">L466*$E466/1000</f>
        <v>0.94442707006369442</v>
      </c>
      <c r="AC466" s="454">
        <f t="shared" si="1373"/>
        <v>1.522832165605096</v>
      </c>
      <c r="AD466" s="454">
        <f t="shared" si="1373"/>
        <v>4.9706687898089186E-2</v>
      </c>
      <c r="AE466" s="454">
        <f t="shared" si="1373"/>
        <v>0.12200732484076436</v>
      </c>
      <c r="AF466" s="454">
        <f t="shared" si="1373"/>
        <v>0.19882675159235674</v>
      </c>
      <c r="AG466" s="455">
        <f t="shared" si="1370"/>
        <v>0.32735738336000142</v>
      </c>
      <c r="AH466" s="456"/>
      <c r="AI466" s="432">
        <f t="shared" si="1371"/>
        <v>147.74435960074993</v>
      </c>
      <c r="AJ466" s="181"/>
      <c r="AK466" s="181"/>
      <c r="AL466" s="181"/>
      <c r="AM466" s="181"/>
    </row>
    <row r="467" spans="1:39" ht="12.75" customHeight="1">
      <c r="A467" s="418">
        <v>455</v>
      </c>
      <c r="B467" s="433">
        <v>1</v>
      </c>
      <c r="C467" s="458">
        <v>5</v>
      </c>
      <c r="D467" s="446"/>
      <c r="E467" s="463"/>
      <c r="F467" s="448"/>
      <c r="G467" s="448"/>
      <c r="H467" s="449"/>
      <c r="I467" s="449"/>
      <c r="J467" s="449"/>
      <c r="K467" s="449"/>
      <c r="L467" s="449"/>
      <c r="M467" s="449"/>
      <c r="N467" s="449"/>
      <c r="O467" s="449"/>
      <c r="P467" s="450"/>
      <c r="Q467" s="451"/>
      <c r="R467" s="447"/>
      <c r="S467" s="452"/>
      <c r="T467" s="452"/>
      <c r="U467" s="452"/>
      <c r="V467" s="452"/>
      <c r="W467" s="446"/>
      <c r="X467" s="453"/>
      <c r="Y467" s="454"/>
      <c r="Z467" s="454"/>
      <c r="AA467" s="454"/>
      <c r="AB467" s="454"/>
      <c r="AC467" s="454"/>
      <c r="AD467" s="454"/>
      <c r="AE467" s="454"/>
      <c r="AF467" s="454"/>
      <c r="AG467" s="455"/>
      <c r="AH467" s="456"/>
      <c r="AI467" s="432"/>
      <c r="AJ467" s="181"/>
      <c r="AK467" s="181"/>
      <c r="AL467" s="181"/>
      <c r="AM467" s="181"/>
    </row>
    <row r="468" spans="1:39" ht="12.75" customHeight="1">
      <c r="A468" s="418">
        <v>456</v>
      </c>
      <c r="B468" s="433">
        <v>1</v>
      </c>
      <c r="C468" s="458">
        <v>6</v>
      </c>
      <c r="D468" s="446">
        <f>測定日数!L10</f>
        <v>27</v>
      </c>
      <c r="E468" s="447">
        <f>mm!L10</f>
        <v>58.3</v>
      </c>
      <c r="F468" s="448">
        <f>pH!L10</f>
        <v>4.8052566981096678</v>
      </c>
      <c r="G468" s="448">
        <f>EC!L10</f>
        <v>1.51</v>
      </c>
      <c r="H468" s="449">
        <f>'SO4'!L10</f>
        <v>11.940699762762614</v>
      </c>
      <c r="I468" s="449">
        <f>'NO3'!L10</f>
        <v>15.764264768892751</v>
      </c>
      <c r="J468" s="449">
        <f>Cl!L10</f>
        <v>28.24210505942948</v>
      </c>
      <c r="K468" s="449">
        <f>H!L10</f>
        <v>15.658252853711359</v>
      </c>
      <c r="L468" s="449">
        <f>'NH4'!L10</f>
        <v>13.805620633393296</v>
      </c>
      <c r="M468" s="449">
        <f>Na!L10</f>
        <v>23.625977287462597</v>
      </c>
      <c r="N468" s="449">
        <f>K!L10</f>
        <v>0.81875035643312433</v>
      </c>
      <c r="O468" s="449">
        <f>Mg!L10</f>
        <v>2.9148338733244392</v>
      </c>
      <c r="P468" s="450">
        <f>Ca!L10</f>
        <v>5.8739750344936237</v>
      </c>
      <c r="Q468" s="451">
        <f>1.24*10^(F468-5.35)</f>
        <v>0.35373528543825433</v>
      </c>
      <c r="R468" s="447">
        <f>SUM(H468:J468)+H468</f>
        <v>67.88776935384746</v>
      </c>
      <c r="S468" s="452">
        <f>SUM(K468:P468)+O468+P468</f>
        <v>71.486218946636498</v>
      </c>
      <c r="T468" s="452">
        <f>SUM(H468:J468,Q468)+H468</f>
        <v>68.241504639285708</v>
      </c>
      <c r="U468" s="452">
        <f>(S468-R468)/(R468+S468)*100</f>
        <v>2.5818659827908088</v>
      </c>
      <c r="V468" s="452">
        <f>(S468-T468)/(S468+T468)*100</f>
        <v>2.3221693047590022</v>
      </c>
      <c r="W468" s="446">
        <f>100*((349.7*10^(2-F468)+(80*2*H468+71.5*I468+76.3*J468+73.5*L468+50.1*M468+73.5*N468+59.8*2*P468+53.3*2*O468)/10000)-G468)/((349.7*10^(2-F468)+(80*2*H468+71.5*I468+76.3*J468+73.5*L468+50.1*M468+73.5*N468+59.8*2*P468+53.3*2*O468)/10000)+G468)</f>
        <v>-3.9944116931185083</v>
      </c>
      <c r="X468" s="453">
        <f>E468</f>
        <v>58.3</v>
      </c>
      <c r="Y468" s="454">
        <f t="shared" ref="Y468:AA468" si="1374">H468*$E468/1000</f>
        <v>0.69614279616906038</v>
      </c>
      <c r="Z468" s="454">
        <f t="shared" si="1374"/>
        <v>0.91905663602644738</v>
      </c>
      <c r="AA468" s="454">
        <f t="shared" si="1374"/>
        <v>1.6465147249647387</v>
      </c>
      <c r="AB468" s="454">
        <f t="shared" ref="AB468:AF468" si="1375">L468*$E468/1000</f>
        <v>0.8048676829268292</v>
      </c>
      <c r="AC468" s="454">
        <f t="shared" si="1375"/>
        <v>1.3773944758590695</v>
      </c>
      <c r="AD468" s="454">
        <f t="shared" si="1375"/>
        <v>4.7733145780051146E-2</v>
      </c>
      <c r="AE468" s="454">
        <f t="shared" si="1375"/>
        <v>0.16993481481481479</v>
      </c>
      <c r="AF468" s="454">
        <f t="shared" si="1375"/>
        <v>0.34245274451097824</v>
      </c>
      <c r="AG468" s="455">
        <f>K468*$E468/1000</f>
        <v>0.91287614137137207</v>
      </c>
      <c r="AH468" s="456"/>
      <c r="AI468" s="432">
        <f>R468+S468</f>
        <v>139.37398830048397</v>
      </c>
      <c r="AJ468" s="181"/>
      <c r="AK468" s="181"/>
      <c r="AL468" s="181"/>
      <c r="AM468" s="181"/>
    </row>
    <row r="469" spans="1:39" ht="12.75" customHeight="1">
      <c r="A469" s="418">
        <v>457</v>
      </c>
      <c r="B469" s="433">
        <v>1</v>
      </c>
      <c r="C469" s="458">
        <v>7</v>
      </c>
      <c r="D469" s="446">
        <f>測定日数!L11</f>
        <v>14</v>
      </c>
      <c r="E469" s="463">
        <f>mm!L11</f>
        <v>0</v>
      </c>
      <c r="F469" s="448"/>
      <c r="G469" s="448"/>
      <c r="H469" s="449"/>
      <c r="I469" s="449"/>
      <c r="J469" s="449"/>
      <c r="K469" s="449"/>
      <c r="L469" s="449"/>
      <c r="M469" s="449"/>
      <c r="N469" s="449"/>
      <c r="O469" s="449"/>
      <c r="P469" s="450"/>
      <c r="Q469" s="451"/>
      <c r="R469" s="447"/>
      <c r="S469" s="452"/>
      <c r="T469" s="452"/>
      <c r="U469" s="452"/>
      <c r="V469" s="452"/>
      <c r="W469" s="446"/>
      <c r="X469" s="453"/>
      <c r="Y469" s="454"/>
      <c r="Z469" s="454"/>
      <c r="AA469" s="454"/>
      <c r="AB469" s="454"/>
      <c r="AC469" s="454"/>
      <c r="AD469" s="454"/>
      <c r="AE469" s="454"/>
      <c r="AF469" s="454"/>
      <c r="AG469" s="455"/>
      <c r="AH469" s="456"/>
      <c r="AI469" s="432"/>
      <c r="AJ469" s="181"/>
      <c r="AK469" s="181"/>
      <c r="AL469" s="181"/>
      <c r="AM469" s="181"/>
    </row>
    <row r="470" spans="1:39" ht="12.75" customHeight="1">
      <c r="A470" s="418">
        <v>458</v>
      </c>
      <c r="B470" s="433">
        <v>1</v>
      </c>
      <c r="C470" s="458">
        <v>8</v>
      </c>
      <c r="D470" s="434">
        <f>測定日数!L12</f>
        <v>27</v>
      </c>
      <c r="E470" s="435">
        <f>mm!L12</f>
        <v>157.7996815286624</v>
      </c>
      <c r="F470" s="436">
        <f>pH!L12</f>
        <v>4.4111952539532195</v>
      </c>
      <c r="G470" s="436">
        <f>EC!L12</f>
        <v>7.3981168780058582</v>
      </c>
      <c r="H470" s="437">
        <f>'SO4'!L12</f>
        <v>47.836645872478016</v>
      </c>
      <c r="I470" s="437">
        <f>'NO3'!L12</f>
        <v>20.949062842259888</v>
      </c>
      <c r="J470" s="437">
        <f>Cl!L12</f>
        <v>380.32829648745593</v>
      </c>
      <c r="K470" s="437">
        <f>H!L12</f>
        <v>38.79758971396317</v>
      </c>
      <c r="L470" s="437">
        <f>'NH4'!L12</f>
        <v>19.903849918565626</v>
      </c>
      <c r="M470" s="437">
        <f>Na!L12</f>
        <v>327.63766656403101</v>
      </c>
      <c r="N470" s="437">
        <f>K!L12</f>
        <v>7.9316725287465912</v>
      </c>
      <c r="O470" s="437">
        <f>Mg!L12</f>
        <v>37.148009390660292</v>
      </c>
      <c r="P470" s="438">
        <f>Ca!L12</f>
        <v>11.608738857012542</v>
      </c>
      <c r="Q470" s="439">
        <f>1.24*10^(F470-5.35)</f>
        <v>0.14276341864295033</v>
      </c>
      <c r="R470" s="440">
        <f>SUM(H470:J470)+H470</f>
        <v>496.95065107467184</v>
      </c>
      <c r="S470" s="441">
        <f>SUM(K470:P470)+O470+P470</f>
        <v>491.78427522065203</v>
      </c>
      <c r="T470" s="441">
        <f>SUM(H470:J470,Q470)+H470</f>
        <v>497.09341449331481</v>
      </c>
      <c r="U470" s="441">
        <f>(S470-R470)/(R470+S470)*100</f>
        <v>-0.52252385514261346</v>
      </c>
      <c r="V470" s="441">
        <f>(S470-T470)/(S470+T470)*100</f>
        <v>-0.53688533252261417</v>
      </c>
      <c r="W470" s="434">
        <f>100*((349.7*10^(2-F470)+(80*2*H470+71.5*I470+76.3*J470+73.5*L470+50.1*M470+73.5*N470+59.8*2*P470+53.3*2*O470)/10000)-G470)/((349.7*10^(2-F470)+(80*2*H470+71.5*I470+76.3*J470+73.5*L470+50.1*M470+73.5*N470+59.8*2*P470+53.3*2*O470)/10000)+G470)</f>
        <v>1.0473326069896862</v>
      </c>
      <c r="X470" s="442">
        <f>E470</f>
        <v>157.7996815286624</v>
      </c>
      <c r="Y470" s="443">
        <f t="shared" ref="Y470:AA470" si="1376">H470*$E470/1000</f>
        <v>7.5486074840764337</v>
      </c>
      <c r="Z470" s="443">
        <f t="shared" si="1376"/>
        <v>3.3057554448325455</v>
      </c>
      <c r="AA470" s="443">
        <f t="shared" si="1376"/>
        <v>60.015684062059243</v>
      </c>
      <c r="AB470" s="443">
        <f t="shared" ref="AB470:AF470" si="1377">L470*$E470/1000</f>
        <v>3.1408211783439488</v>
      </c>
      <c r="AC470" s="443">
        <f t="shared" si="1377"/>
        <v>51.70111944059817</v>
      </c>
      <c r="AD470" s="443">
        <f t="shared" si="1377"/>
        <v>1.2516153990258525</v>
      </c>
      <c r="AE470" s="443">
        <f t="shared" si="1377"/>
        <v>5.8619440512699548</v>
      </c>
      <c r="AF470" s="443">
        <f t="shared" si="1377"/>
        <v>1.8318552945859874</v>
      </c>
      <c r="AG470" s="444">
        <f>K470*$E470/1000</f>
        <v>6.1222473009430969</v>
      </c>
      <c r="AH470" s="445"/>
      <c r="AI470" s="432">
        <f>R470+S470</f>
        <v>988.73492629532393</v>
      </c>
      <c r="AJ470" s="181"/>
      <c r="AK470" s="181"/>
      <c r="AL470" s="181"/>
      <c r="AM470" s="181"/>
    </row>
    <row r="471" spans="1:39" ht="12.75" customHeight="1">
      <c r="A471" s="418">
        <v>459</v>
      </c>
      <c r="B471" s="433">
        <v>1</v>
      </c>
      <c r="C471" s="458">
        <v>9</v>
      </c>
      <c r="D471" s="446"/>
      <c r="E471" s="463"/>
      <c r="F471" s="448"/>
      <c r="G471" s="448"/>
      <c r="H471" s="449"/>
      <c r="I471" s="449"/>
      <c r="J471" s="449"/>
      <c r="K471" s="449"/>
      <c r="L471" s="449"/>
      <c r="M471" s="449"/>
      <c r="N471" s="449"/>
      <c r="O471" s="449"/>
      <c r="P471" s="450"/>
      <c r="Q471" s="451"/>
      <c r="R471" s="447"/>
      <c r="S471" s="452"/>
      <c r="T471" s="452"/>
      <c r="U471" s="452"/>
      <c r="V471" s="452"/>
      <c r="W471" s="446"/>
      <c r="X471" s="453"/>
      <c r="Y471" s="454"/>
      <c r="Z471" s="454"/>
      <c r="AA471" s="454"/>
      <c r="AB471" s="454"/>
      <c r="AC471" s="454"/>
      <c r="AD471" s="454"/>
      <c r="AE471" s="454"/>
      <c r="AF471" s="454"/>
      <c r="AG471" s="455"/>
      <c r="AH471" s="456"/>
      <c r="AI471" s="432"/>
      <c r="AJ471" s="181"/>
      <c r="AK471" s="181"/>
      <c r="AL471" s="181"/>
      <c r="AM471" s="181"/>
    </row>
    <row r="472" spans="1:39" ht="12.75" customHeight="1">
      <c r="A472" s="418">
        <v>460</v>
      </c>
      <c r="B472" s="433">
        <v>1</v>
      </c>
      <c r="C472" s="458">
        <v>10</v>
      </c>
      <c r="D472" s="446">
        <f>測定日数!L14</f>
        <v>35</v>
      </c>
      <c r="E472" s="447">
        <f>mm!L14</f>
        <v>51.8</v>
      </c>
      <c r="F472" s="448">
        <f>pH!L14</f>
        <v>4.84</v>
      </c>
      <c r="G472" s="448">
        <f>EC!L14</f>
        <v>1.36</v>
      </c>
      <c r="H472" s="449">
        <f>'SO4'!L14</f>
        <v>9.89</v>
      </c>
      <c r="I472" s="449">
        <f>'NO3'!L14</f>
        <v>20.8</v>
      </c>
      <c r="J472" s="449">
        <f>Cl!L14</f>
        <v>17.77</v>
      </c>
      <c r="K472" s="449">
        <f>H!L14</f>
        <v>14.454397707459282</v>
      </c>
      <c r="L472" s="449">
        <f>'NH4'!L14</f>
        <v>22.17</v>
      </c>
      <c r="M472" s="449">
        <f>Na!L14</f>
        <v>15.22</v>
      </c>
      <c r="N472" s="449">
        <f>K!L14</f>
        <v>1.02</v>
      </c>
      <c r="O472" s="449">
        <f>Mg!L14</f>
        <v>4.1100000000000003</v>
      </c>
      <c r="P472" s="450">
        <f>Ca!L14</f>
        <v>3.24</v>
      </c>
      <c r="Q472" s="451">
        <f t="shared" ref="Q472:Q473" si="1378">1.24*10^(F472-5.35)</f>
        <v>0.38319663363168538</v>
      </c>
      <c r="R472" s="447">
        <f t="shared" ref="R472:R473" si="1379">SUM(H472:J472)+H472</f>
        <v>58.35</v>
      </c>
      <c r="S472" s="452">
        <f t="shared" ref="S472:S473" si="1380">SUM(K472:P472)+O472+P472</f>
        <v>67.564397707459278</v>
      </c>
      <c r="T472" s="452">
        <f t="shared" ref="T472:T473" si="1381">SUM(H472:J472,Q472)+H472</f>
        <v>58.733196633631685</v>
      </c>
      <c r="U472" s="452">
        <f t="shared" ref="U472:U473" si="1382">(S472-R472)/(R472+S472)*100</f>
        <v>7.3179857706720446</v>
      </c>
      <c r="V472" s="452">
        <f t="shared" ref="V472:V473" si="1383">(S472-T472)/(S472+T472)*100</f>
        <v>6.9923747319978524</v>
      </c>
      <c r="W472" s="446">
        <f t="shared" ref="W472:W473" si="1384">100*((349.7*10^(2-F472)+(80*2*H472+71.5*I472+76.3*J472+73.5*L472+50.1*M472+73.5*N472+59.8*2*P472+53.3*2*O472)/10000)-G472)/((349.7*10^(2-F472)+(80*2*H472+71.5*I472+76.3*J472+73.5*L472+50.1*M472+73.5*N472+59.8*2*P472+53.3*2*O472)/10000)+G472)</f>
        <v>-3.1366788325689354</v>
      </c>
      <c r="X472" s="453">
        <f t="shared" ref="X472:X473" si="1385">E472</f>
        <v>51.8</v>
      </c>
      <c r="Y472" s="454">
        <f t="shared" ref="Y472:AA472" si="1386">H472*$E472/1000</f>
        <v>0.51230200000000004</v>
      </c>
      <c r="Z472" s="454">
        <f t="shared" si="1386"/>
        <v>1.07744</v>
      </c>
      <c r="AA472" s="454">
        <f t="shared" si="1386"/>
        <v>0.92048599999999992</v>
      </c>
      <c r="AB472" s="454">
        <f t="shared" ref="AB472:AF472" si="1387">L472*$E472/1000</f>
        <v>1.148406</v>
      </c>
      <c r="AC472" s="454">
        <f t="shared" si="1387"/>
        <v>0.78839599999999999</v>
      </c>
      <c r="AD472" s="454">
        <f t="shared" si="1387"/>
        <v>5.2836000000000001E-2</v>
      </c>
      <c r="AE472" s="454">
        <f t="shared" si="1387"/>
        <v>0.212898</v>
      </c>
      <c r="AF472" s="454">
        <f t="shared" si="1387"/>
        <v>0.16783199999999998</v>
      </c>
      <c r="AG472" s="455">
        <f t="shared" ref="AG472:AG473" si="1388">K472*$E472/1000</f>
        <v>0.74873780124639078</v>
      </c>
      <c r="AH472" s="456"/>
      <c r="AI472" s="432">
        <f t="shared" ref="AI472:AI473" si="1389">R472+S472</f>
        <v>125.91439770745927</v>
      </c>
      <c r="AJ472" s="181"/>
      <c r="AK472" s="181"/>
      <c r="AL472" s="181"/>
      <c r="AM472" s="181"/>
    </row>
    <row r="473" spans="1:39" ht="12.75" customHeight="1">
      <c r="A473" s="418">
        <v>461</v>
      </c>
      <c r="B473" s="433">
        <v>1</v>
      </c>
      <c r="C473" s="458">
        <v>11</v>
      </c>
      <c r="D473" s="446">
        <f>測定日数!L15</f>
        <v>35</v>
      </c>
      <c r="E473" s="447">
        <f>mm!L15</f>
        <v>72</v>
      </c>
      <c r="F473" s="448">
        <f>pH!L15</f>
        <v>4.8499999999999996</v>
      </c>
      <c r="G473" s="448">
        <f>EC!L15</f>
        <v>1.3</v>
      </c>
      <c r="H473" s="449">
        <f>'SO4'!L15</f>
        <v>11.128461378305225</v>
      </c>
      <c r="I473" s="449">
        <f>'NO3'!L15</f>
        <v>19.948395420093533</v>
      </c>
      <c r="J473" s="449">
        <f>Cl!L15</f>
        <v>18.871650211565584</v>
      </c>
      <c r="K473" s="449">
        <f>H!L15</f>
        <v>14.125375446227558</v>
      </c>
      <c r="L473" s="449">
        <f>'NH4'!L15</f>
        <v>15.90909090909091</v>
      </c>
      <c r="M473" s="449">
        <f>Na!L15</f>
        <v>19.530230535015225</v>
      </c>
      <c r="N473" s="449">
        <f>K!L15</f>
        <v>0.99744245524296671</v>
      </c>
      <c r="O473" s="449">
        <f>Mg!L15</f>
        <v>2.138157894736842</v>
      </c>
      <c r="P473" s="450">
        <f>Ca!L15</f>
        <v>5.3892215568862278</v>
      </c>
      <c r="Q473" s="451">
        <f t="shared" si="1378"/>
        <v>0.39212242986087903</v>
      </c>
      <c r="R473" s="447">
        <f t="shared" si="1379"/>
        <v>61.07696838826957</v>
      </c>
      <c r="S473" s="452">
        <f t="shared" si="1380"/>
        <v>65.616898248822807</v>
      </c>
      <c r="T473" s="452">
        <f t="shared" si="1381"/>
        <v>61.469090818130447</v>
      </c>
      <c r="U473" s="452">
        <f t="shared" si="1382"/>
        <v>3.5833856689823951</v>
      </c>
      <c r="V473" s="452">
        <f t="shared" si="1383"/>
        <v>3.2637802649567864</v>
      </c>
      <c r="W473" s="446">
        <f t="shared" si="1384"/>
        <v>-1.246152916382707</v>
      </c>
      <c r="X473" s="453">
        <f t="shared" si="1385"/>
        <v>72</v>
      </c>
      <c r="Y473" s="454">
        <f t="shared" ref="Y473:AA473" si="1390">H473*$E473/1000</f>
        <v>0.8012492192379761</v>
      </c>
      <c r="Z473" s="454">
        <f t="shared" si="1390"/>
        <v>1.4362844702467343</v>
      </c>
      <c r="AA473" s="454">
        <f t="shared" si="1390"/>
        <v>1.3587588152327221</v>
      </c>
      <c r="AB473" s="454">
        <f t="shared" ref="AB473:AF473" si="1391">L473*$E473/1000</f>
        <v>1.1454545454545455</v>
      </c>
      <c r="AC473" s="454">
        <f t="shared" si="1391"/>
        <v>1.4061765985210961</v>
      </c>
      <c r="AD473" s="454">
        <f t="shared" si="1391"/>
        <v>7.1815856777493609E-2</v>
      </c>
      <c r="AE473" s="454">
        <f t="shared" si="1391"/>
        <v>0.15394736842105264</v>
      </c>
      <c r="AF473" s="454">
        <f t="shared" si="1391"/>
        <v>0.38802395209580842</v>
      </c>
      <c r="AG473" s="455">
        <f t="shared" si="1388"/>
        <v>1.0170270321283843</v>
      </c>
      <c r="AH473" s="456"/>
      <c r="AI473" s="432">
        <f t="shared" si="1389"/>
        <v>126.69386663709238</v>
      </c>
      <c r="AJ473" s="181"/>
      <c r="AK473" s="181"/>
      <c r="AL473" s="181"/>
      <c r="AM473" s="181"/>
    </row>
    <row r="474" spans="1:39" ht="12.75" customHeight="1">
      <c r="A474" s="418">
        <v>462</v>
      </c>
      <c r="B474" s="433">
        <v>1</v>
      </c>
      <c r="C474" s="458">
        <v>12</v>
      </c>
      <c r="D474" s="446"/>
      <c r="E474" s="463"/>
      <c r="F474" s="448"/>
      <c r="G474" s="448"/>
      <c r="H474" s="449"/>
      <c r="I474" s="449"/>
      <c r="J474" s="449"/>
      <c r="K474" s="449"/>
      <c r="L474" s="449"/>
      <c r="M474" s="449"/>
      <c r="N474" s="449"/>
      <c r="O474" s="449"/>
      <c r="P474" s="450"/>
      <c r="Q474" s="451"/>
      <c r="R474" s="447"/>
      <c r="S474" s="452"/>
      <c r="T474" s="452"/>
      <c r="U474" s="452"/>
      <c r="V474" s="452"/>
      <c r="W474" s="446"/>
      <c r="X474" s="453"/>
      <c r="Y474" s="454"/>
      <c r="Z474" s="454"/>
      <c r="AA474" s="454"/>
      <c r="AB474" s="454"/>
      <c r="AC474" s="454"/>
      <c r="AD474" s="454"/>
      <c r="AE474" s="454"/>
      <c r="AF474" s="454"/>
      <c r="AG474" s="455"/>
      <c r="AH474" s="456"/>
      <c r="AI474" s="432"/>
      <c r="AJ474" s="181"/>
      <c r="AK474" s="181"/>
      <c r="AL474" s="181"/>
      <c r="AM474" s="181"/>
    </row>
    <row r="475" spans="1:39" ht="12.75" customHeight="1">
      <c r="A475" s="418">
        <v>463</v>
      </c>
      <c r="B475" s="433">
        <v>1</v>
      </c>
      <c r="C475" s="458">
        <v>13</v>
      </c>
      <c r="D475" s="446">
        <f>測定日数!L17</f>
        <v>35</v>
      </c>
      <c r="E475" s="447">
        <f>mm!L17</f>
        <v>58.04</v>
      </c>
      <c r="F475" s="448">
        <f>pH!L17</f>
        <v>4.7258961697641126</v>
      </c>
      <c r="G475" s="448">
        <f>EC!L17</f>
        <v>1.7083118538938664</v>
      </c>
      <c r="H475" s="449">
        <f>'SO4'!L17</f>
        <v>12.093868452791181</v>
      </c>
      <c r="I475" s="449">
        <f>'NO3'!L17</f>
        <v>23.241062893221585</v>
      </c>
      <c r="J475" s="449">
        <f>Cl!L17</f>
        <v>24.864784849690839</v>
      </c>
      <c r="K475" s="449">
        <f>H!L17</f>
        <v>18.797661737350662</v>
      </c>
      <c r="L475" s="449">
        <f>'NH4'!L17</f>
        <v>26.643598284707863</v>
      </c>
      <c r="M475" s="449">
        <f>Na!L17</f>
        <v>21.043732957780243</v>
      </c>
      <c r="N475" s="449">
        <f>K!L17</f>
        <v>0.4706164370281718</v>
      </c>
      <c r="O475" s="449">
        <f>Mg!L17</f>
        <v>2.6556021285489941</v>
      </c>
      <c r="P475" s="450">
        <f>Ca!L17</f>
        <v>5.0852429359062707</v>
      </c>
      <c r="Q475" s="451">
        <f t="shared" ref="Q475:Q486" si="1392">1.24*10^(F475-5.35)</f>
        <v>0.29465774095010377</v>
      </c>
      <c r="R475" s="447">
        <f t="shared" ref="R475:R486" si="1393">SUM(H475:J475)+H475</f>
        <v>72.293584648494786</v>
      </c>
      <c r="S475" s="452">
        <f t="shared" ref="S475:S486" si="1394">SUM(K475:P475)+O475+P475</f>
        <v>82.437299545777464</v>
      </c>
      <c r="T475" s="452">
        <f t="shared" ref="T475:T486" si="1395">SUM(H475:J475,Q475)+H475</f>
        <v>72.588242389444886</v>
      </c>
      <c r="U475" s="452">
        <f t="shared" ref="U475:U486" si="1396">(S475-R475)/(R475+S475)*100</f>
        <v>6.5557144264403888</v>
      </c>
      <c r="V475" s="452">
        <f t="shared" ref="V475:V486" si="1397">(S475-T475)/(S475+T475)*100</f>
        <v>6.3531835034306923</v>
      </c>
      <c r="W475" s="446">
        <f t="shared" ref="W475:W486" si="1398">100*((349.7*10^(2-F475)+(80*2*H475+71.5*I475+76.3*J475+73.5*L475+50.1*M475+73.5*N475+59.8*2*P475+53.3*2*O475)/10000)-G475)/((349.7*10^(2-F475)+(80*2*H475+71.5*I475+76.3*J475+73.5*L475+50.1*M475+73.5*N475+59.8*2*P475+53.3*2*O475)/10000)+G475)</f>
        <v>-3.2553657470811728</v>
      </c>
      <c r="X475" s="453">
        <f t="shared" ref="X475:X486" si="1399">E475</f>
        <v>58.04</v>
      </c>
      <c r="Y475" s="454">
        <f t="shared" ref="Y475:AA475" si="1400">H475*$E475/1000</f>
        <v>0.70192812500000012</v>
      </c>
      <c r="Z475" s="454">
        <f t="shared" si="1400"/>
        <v>1.3489112903225808</v>
      </c>
      <c r="AA475" s="454">
        <f t="shared" si="1400"/>
        <v>1.4431521126760563</v>
      </c>
      <c r="AB475" s="454">
        <f t="shared" ref="AB475:AF475" si="1401">L475*$E475/1000</f>
        <v>1.5463944444444444</v>
      </c>
      <c r="AC475" s="454">
        <f t="shared" si="1401"/>
        <v>1.2213782608695654</v>
      </c>
      <c r="AD475" s="454">
        <f t="shared" si="1401"/>
        <v>2.7314578005115091E-2</v>
      </c>
      <c r="AE475" s="454">
        <f t="shared" si="1401"/>
        <v>0.15413114754098362</v>
      </c>
      <c r="AF475" s="454">
        <f t="shared" si="1401"/>
        <v>0.2951474999999999</v>
      </c>
      <c r="AG475" s="455">
        <f t="shared" ref="AG475:AG486" si="1402">K475*$E475/1000</f>
        <v>1.0910162872358324</v>
      </c>
      <c r="AH475" s="456"/>
      <c r="AI475" s="432">
        <f t="shared" ref="AI475:AI486" si="1403">R475+S475</f>
        <v>154.73088419427225</v>
      </c>
      <c r="AJ475" s="181"/>
      <c r="AK475" s="181"/>
      <c r="AL475" s="181"/>
      <c r="AM475" s="181"/>
    </row>
    <row r="476" spans="1:39" ht="12.75" customHeight="1">
      <c r="A476" s="418">
        <v>464</v>
      </c>
      <c r="B476" s="433">
        <v>1</v>
      </c>
      <c r="C476" s="458">
        <v>15</v>
      </c>
      <c r="D476" s="446">
        <f>測定日数!L19</f>
        <v>31</v>
      </c>
      <c r="E476" s="447">
        <f>mm!L19</f>
        <v>64.968152866242036</v>
      </c>
      <c r="F476" s="448">
        <f>pH!L19</f>
        <v>4.55</v>
      </c>
      <c r="G476" s="448">
        <f>EC!L19</f>
        <v>2.0499999999999998</v>
      </c>
      <c r="H476" s="449">
        <f>'SO4'!L19</f>
        <v>25.50553001532414</v>
      </c>
      <c r="I476" s="449">
        <f>'NO3'!L19</f>
        <v>26.772077690634127</v>
      </c>
      <c r="J476" s="449">
        <f>Cl!L19</f>
        <v>47.950808112148472</v>
      </c>
      <c r="K476" s="449">
        <f>H!L19</f>
        <v>28.183829312644562</v>
      </c>
      <c r="L476" s="449">
        <f>'NH4'!L19</f>
        <v>36.034118211865092</v>
      </c>
      <c r="M476" s="449">
        <f>Na!L19</f>
        <v>41.322727456603523</v>
      </c>
      <c r="N476" s="449">
        <f>K!L19</f>
        <v>0</v>
      </c>
      <c r="O476" s="449">
        <f>Mg!L19</f>
        <v>11.520263320304464</v>
      </c>
      <c r="P476" s="450">
        <f>Ca!L19</f>
        <v>5.7385229540918168</v>
      </c>
      <c r="Q476" s="451">
        <f t="shared" si="1392"/>
        <v>0.19652675586517812</v>
      </c>
      <c r="R476" s="447">
        <f t="shared" si="1393"/>
        <v>125.73394583343088</v>
      </c>
      <c r="S476" s="452">
        <f t="shared" si="1394"/>
        <v>140.05824752990574</v>
      </c>
      <c r="T476" s="452">
        <f t="shared" si="1395"/>
        <v>125.93047258929606</v>
      </c>
      <c r="U476" s="452">
        <f t="shared" si="1396"/>
        <v>5.3892860867036863</v>
      </c>
      <c r="V476" s="452">
        <f t="shared" si="1397"/>
        <v>5.3114188204215491</v>
      </c>
      <c r="W476" s="446">
        <f t="shared" si="1398"/>
        <v>12.097871111820862</v>
      </c>
      <c r="X476" s="453">
        <f t="shared" si="1399"/>
        <v>64.968152866242036</v>
      </c>
      <c r="Y476" s="454">
        <f t="shared" ref="Y476:AA476" si="1404">H476*$E476/1000</f>
        <v>1.6570471729701033</v>
      </c>
      <c r="Z476" s="454">
        <f t="shared" si="1404"/>
        <v>1.7393324359520261</v>
      </c>
      <c r="AA476" s="454">
        <f t="shared" si="1404"/>
        <v>3.1152754314899007</v>
      </c>
      <c r="AB476" s="454">
        <f t="shared" ref="AB476:AF476" si="1405">L476*$E476/1000</f>
        <v>2.3410701003886873</v>
      </c>
      <c r="AC476" s="454">
        <f t="shared" si="1405"/>
        <v>2.6846612742506744</v>
      </c>
      <c r="AD476" s="454">
        <f t="shared" si="1405"/>
        <v>0</v>
      </c>
      <c r="AE476" s="454">
        <f t="shared" si="1405"/>
        <v>0.74845022845290143</v>
      </c>
      <c r="AF476" s="454">
        <f t="shared" si="1405"/>
        <v>0.37282123650787602</v>
      </c>
      <c r="AG476" s="455">
        <f t="shared" si="1402"/>
        <v>1.8310513311399652</v>
      </c>
      <c r="AH476" s="456"/>
      <c r="AI476" s="432">
        <f t="shared" si="1403"/>
        <v>265.79219336333665</v>
      </c>
      <c r="AJ476" s="181"/>
      <c r="AK476" s="181"/>
      <c r="AL476" s="181"/>
      <c r="AM476" s="181"/>
    </row>
    <row r="477" spans="1:39" ht="12.75" customHeight="1">
      <c r="A477" s="418">
        <v>465</v>
      </c>
      <c r="B477" s="433">
        <v>1</v>
      </c>
      <c r="C477" s="458">
        <v>16</v>
      </c>
      <c r="D477" s="446">
        <f>測定日数!L20</f>
        <v>28</v>
      </c>
      <c r="E477" s="447">
        <f>mm!L20</f>
        <v>112.73885350318471</v>
      </c>
      <c r="F477" s="448">
        <f>pH!L20</f>
        <v>4.75</v>
      </c>
      <c r="G477" s="448">
        <f>EC!L20</f>
        <v>1.637</v>
      </c>
      <c r="H477" s="449">
        <f>'SO4'!L20</f>
        <v>16.968985275501367</v>
      </c>
      <c r="I477" s="449">
        <f>'NO3'!L20</f>
        <v>15.160092186262698</v>
      </c>
      <c r="J477" s="449">
        <f>Cl!L20</f>
        <v>73.336530053874142</v>
      </c>
      <c r="K477" s="449">
        <f>H!L20</f>
        <v>17.782794100389236</v>
      </c>
      <c r="L477" s="449">
        <f>'NH4'!L20</f>
        <v>16.076760432985964</v>
      </c>
      <c r="M477" s="449">
        <f>Na!L20</f>
        <v>66.11636393056564</v>
      </c>
      <c r="N477" s="449">
        <f>K!L20</f>
        <v>0</v>
      </c>
      <c r="O477" s="449">
        <f>Mg!L20</f>
        <v>13.988891174655421</v>
      </c>
      <c r="P477" s="450">
        <f>Ca!L20</f>
        <v>0</v>
      </c>
      <c r="Q477" s="451">
        <f t="shared" si="1392"/>
        <v>0.31147391750718811</v>
      </c>
      <c r="R477" s="447">
        <f t="shared" si="1393"/>
        <v>122.43459279113958</v>
      </c>
      <c r="S477" s="452">
        <f t="shared" si="1394"/>
        <v>127.95370081325169</v>
      </c>
      <c r="T477" s="452">
        <f t="shared" si="1395"/>
        <v>122.74606670864677</v>
      </c>
      <c r="U477" s="452">
        <f t="shared" si="1396"/>
        <v>2.2042196712407778</v>
      </c>
      <c r="V477" s="452">
        <f t="shared" si="1397"/>
        <v>2.0772393034429273</v>
      </c>
      <c r="W477" s="446">
        <f t="shared" si="1398"/>
        <v>13.770607707289841</v>
      </c>
      <c r="X477" s="453">
        <f t="shared" si="1399"/>
        <v>112.73885350318471</v>
      </c>
      <c r="Y477" s="454">
        <f t="shared" ref="Y477:AA477" si="1406">H477*$E477/1000</f>
        <v>1.9130639450724474</v>
      </c>
      <c r="Z477" s="454">
        <f t="shared" si="1406"/>
        <v>1.7091314120818457</v>
      </c>
      <c r="AA477" s="454">
        <f t="shared" si="1406"/>
        <v>8.2678763181756203</v>
      </c>
      <c r="AB477" s="454">
        <f t="shared" ref="AB477:AF477" si="1407">L477*$E477/1000</f>
        <v>1.812475539260201</v>
      </c>
      <c r="AC477" s="454">
        <f t="shared" si="1407"/>
        <v>7.4538830673312857</v>
      </c>
      <c r="AD477" s="454">
        <f t="shared" si="1407"/>
        <v>0</v>
      </c>
      <c r="AE477" s="454">
        <f t="shared" si="1407"/>
        <v>1.5770915528114711</v>
      </c>
      <c r="AF477" s="454">
        <f t="shared" si="1407"/>
        <v>0</v>
      </c>
      <c r="AG477" s="455">
        <f t="shared" si="1402"/>
        <v>2.0048118189610795</v>
      </c>
      <c r="AH477" s="456"/>
      <c r="AI477" s="432">
        <f t="shared" si="1403"/>
        <v>250.38829360439127</v>
      </c>
      <c r="AJ477" s="181"/>
      <c r="AK477" s="181"/>
      <c r="AL477" s="181"/>
      <c r="AM477" s="181"/>
    </row>
    <row r="478" spans="1:39" ht="12.75" customHeight="1">
      <c r="A478" s="418">
        <v>466</v>
      </c>
      <c r="B478" s="433">
        <v>1</v>
      </c>
      <c r="C478" s="458">
        <v>17</v>
      </c>
      <c r="D478" s="446">
        <f>測定日数!L21</f>
        <v>35</v>
      </c>
      <c r="E478" s="447">
        <f>mm!L21</f>
        <v>75</v>
      </c>
      <c r="F478" s="448">
        <f>pH!L21</f>
        <v>4.8099999999999996</v>
      </c>
      <c r="G478" s="448">
        <f>EC!L21</f>
        <v>1.377</v>
      </c>
      <c r="H478" s="449">
        <f>'SO4'!L21</f>
        <v>14.580873497764374</v>
      </c>
      <c r="I478" s="449">
        <f>'NO3'!L21</f>
        <v>16.518361385045161</v>
      </c>
      <c r="J478" s="449">
        <f>Cl!L21</f>
        <v>44.836052502344991</v>
      </c>
      <c r="K478" s="449">
        <f>H!L21</f>
        <v>15.488166189124829</v>
      </c>
      <c r="L478" s="449">
        <f>'NH4'!L21</f>
        <v>22.86366200011372</v>
      </c>
      <c r="M478" s="449">
        <f>Na!L21</f>
        <v>14.444612496029478</v>
      </c>
      <c r="N478" s="449">
        <f>K!L21</f>
        <v>22.363944337062964</v>
      </c>
      <c r="O478" s="449">
        <f>Mg!L21</f>
        <v>3.186478997974469</v>
      </c>
      <c r="P478" s="450">
        <f>Ca!L21</f>
        <v>7.1544208127340001</v>
      </c>
      <c r="Q478" s="451">
        <f t="shared" si="1392"/>
        <v>0.35761990638769908</v>
      </c>
      <c r="R478" s="447">
        <f t="shared" si="1393"/>
        <v>90.516160882918896</v>
      </c>
      <c r="S478" s="452">
        <f t="shared" si="1394"/>
        <v>95.842184643747942</v>
      </c>
      <c r="T478" s="452">
        <f t="shared" si="1395"/>
        <v>90.873780789306593</v>
      </c>
      <c r="U478" s="452">
        <f t="shared" si="1396"/>
        <v>2.857947544971589</v>
      </c>
      <c r="V478" s="452">
        <f t="shared" si="1397"/>
        <v>2.6609421657746397</v>
      </c>
      <c r="W478" s="446">
        <f t="shared" si="1398"/>
        <v>12.193600878320668</v>
      </c>
      <c r="X478" s="453">
        <f t="shared" si="1399"/>
        <v>75</v>
      </c>
      <c r="Y478" s="454">
        <f t="shared" ref="Y478:AA478" si="1408">H478*$E478/1000</f>
        <v>1.093565512332328</v>
      </c>
      <c r="Z478" s="454">
        <f t="shared" si="1408"/>
        <v>1.238877103878387</v>
      </c>
      <c r="AA478" s="454">
        <f t="shared" si="1408"/>
        <v>3.3627039376758745</v>
      </c>
      <c r="AB478" s="454">
        <f t="shared" ref="AB478:AF478" si="1409">L478*$E478/1000</f>
        <v>1.714774650008529</v>
      </c>
      <c r="AC478" s="454">
        <f t="shared" si="1409"/>
        <v>1.083345937202211</v>
      </c>
      <c r="AD478" s="454">
        <f t="shared" si="1409"/>
        <v>1.6772958252797223</v>
      </c>
      <c r="AE478" s="454">
        <f t="shared" si="1409"/>
        <v>0.23898592484808517</v>
      </c>
      <c r="AF478" s="454">
        <f t="shared" si="1409"/>
        <v>0.53658156095505005</v>
      </c>
      <c r="AG478" s="455">
        <f t="shared" si="1402"/>
        <v>1.1616124641843621</v>
      </c>
      <c r="AH478" s="456"/>
      <c r="AI478" s="432">
        <f t="shared" si="1403"/>
        <v>186.35834552666682</v>
      </c>
      <c r="AJ478" s="181"/>
      <c r="AK478" s="181"/>
      <c r="AL478" s="181"/>
      <c r="AM478" s="181"/>
    </row>
    <row r="479" spans="1:39" ht="12.75" customHeight="1">
      <c r="A479" s="418">
        <v>467</v>
      </c>
      <c r="B479" s="433">
        <v>1</v>
      </c>
      <c r="C479" s="458">
        <v>18</v>
      </c>
      <c r="D479" s="446">
        <f>測定日数!L22</f>
        <v>27</v>
      </c>
      <c r="E479" s="447">
        <f>mm!L22</f>
        <v>76.114649681528661</v>
      </c>
      <c r="F479" s="448">
        <f>pH!L22</f>
        <v>4.82</v>
      </c>
      <c r="G479" s="448">
        <f>EC!L22</f>
        <v>2.31</v>
      </c>
      <c r="H479" s="449">
        <f>'SO4'!L22</f>
        <v>85.2</v>
      </c>
      <c r="I479" s="449">
        <f>'NO3'!L22</f>
        <v>25.2</v>
      </c>
      <c r="J479" s="449">
        <f>Cl!L22</f>
        <v>32.700000000000003</v>
      </c>
      <c r="K479" s="449">
        <f>H!L22</f>
        <v>15.135612484362072</v>
      </c>
      <c r="L479" s="449">
        <f>'NH4'!L22</f>
        <v>22.9</v>
      </c>
      <c r="M479" s="449">
        <f>Na!L22</f>
        <v>23.4</v>
      </c>
      <c r="N479" s="449">
        <f>K!L22</f>
        <v>3.68</v>
      </c>
      <c r="O479" s="449">
        <f>Mg!L22</f>
        <v>16.600000000000001</v>
      </c>
      <c r="P479" s="450">
        <f>Ca!L22</f>
        <v>80.400000000000006</v>
      </c>
      <c r="Q479" s="451">
        <f t="shared" si="1392"/>
        <v>0.36594994410663234</v>
      </c>
      <c r="R479" s="447">
        <f t="shared" si="1393"/>
        <v>228.3</v>
      </c>
      <c r="S479" s="452">
        <f t="shared" si="1394"/>
        <v>259.11561248436209</v>
      </c>
      <c r="T479" s="452">
        <f t="shared" si="1395"/>
        <v>228.66594994410667</v>
      </c>
      <c r="U479" s="452">
        <f t="shared" si="1396"/>
        <v>6.3222456759837051</v>
      </c>
      <c r="V479" s="452">
        <f t="shared" si="1397"/>
        <v>6.2424791926654137</v>
      </c>
      <c r="W479" s="446">
        <f t="shared" si="1398"/>
        <v>24.054507824169463</v>
      </c>
      <c r="X479" s="453">
        <f t="shared" si="1399"/>
        <v>76.114649681528661</v>
      </c>
      <c r="Y479" s="454">
        <f t="shared" ref="Y479:AA479" si="1410">H479*$E479/1000</f>
        <v>6.4849681528662426</v>
      </c>
      <c r="Z479" s="454">
        <f t="shared" si="1410"/>
        <v>1.9180891719745223</v>
      </c>
      <c r="AA479" s="454">
        <f t="shared" si="1410"/>
        <v>2.4889490445859872</v>
      </c>
      <c r="AB479" s="454">
        <f t="shared" ref="AB479:AF479" si="1411">L479*$E479/1000</f>
        <v>1.7430254777070062</v>
      </c>
      <c r="AC479" s="454">
        <f t="shared" si="1411"/>
        <v>1.7810828025477705</v>
      </c>
      <c r="AD479" s="454">
        <f t="shared" si="1411"/>
        <v>0.28010191082802549</v>
      </c>
      <c r="AE479" s="454">
        <f t="shared" si="1411"/>
        <v>1.263503184713376</v>
      </c>
      <c r="AF479" s="454">
        <f t="shared" si="1411"/>
        <v>6.119617834394905</v>
      </c>
      <c r="AG479" s="455">
        <f t="shared" si="1402"/>
        <v>1.1520418419625909</v>
      </c>
      <c r="AH479" s="456"/>
      <c r="AI479" s="432">
        <f t="shared" si="1403"/>
        <v>487.4156124843621</v>
      </c>
      <c r="AJ479" s="181"/>
      <c r="AK479" s="181"/>
      <c r="AL479" s="181"/>
      <c r="AM479" s="181"/>
    </row>
    <row r="480" spans="1:39" ht="12.75" customHeight="1">
      <c r="A480" s="418">
        <v>468</v>
      </c>
      <c r="B480" s="433">
        <v>1</v>
      </c>
      <c r="C480" s="458">
        <v>19</v>
      </c>
      <c r="D480" s="446">
        <f>測定日数!L23</f>
        <v>35</v>
      </c>
      <c r="E480" s="447">
        <f>mm!L23</f>
        <v>62.664041994750654</v>
      </c>
      <c r="F480" s="448">
        <f>pH!L23</f>
        <v>5.15</v>
      </c>
      <c r="G480" s="448">
        <f>EC!L23</f>
        <v>1.7</v>
      </c>
      <c r="H480" s="449">
        <f>'SO4'!L23</f>
        <v>14.3</v>
      </c>
      <c r="I480" s="449">
        <f>'NO3'!L23</f>
        <v>19.600000000000001</v>
      </c>
      <c r="J480" s="449">
        <f>Cl!L23</f>
        <v>43.7</v>
      </c>
      <c r="K480" s="449">
        <f>H!L23</f>
        <v>7.0794578438413751</v>
      </c>
      <c r="L480" s="449">
        <f>'NH4'!L23</f>
        <v>37.4</v>
      </c>
      <c r="M480" s="449">
        <f>Na!L23</f>
        <v>35</v>
      </c>
      <c r="N480" s="449">
        <f>K!L23</f>
        <v>1.4</v>
      </c>
      <c r="O480" s="449">
        <f>Mg!L23</f>
        <v>4</v>
      </c>
      <c r="P480" s="450">
        <f>Ca!L23</f>
        <v>7.9</v>
      </c>
      <c r="Q480" s="451">
        <f t="shared" si="1392"/>
        <v>0.78238710715544091</v>
      </c>
      <c r="R480" s="447">
        <f t="shared" si="1393"/>
        <v>91.9</v>
      </c>
      <c r="S480" s="452">
        <f t="shared" si="1394"/>
        <v>104.67945784384139</v>
      </c>
      <c r="T480" s="452">
        <f t="shared" si="1395"/>
        <v>92.682387107155449</v>
      </c>
      <c r="U480" s="452">
        <f t="shared" si="1396"/>
        <v>6.500912142098346</v>
      </c>
      <c r="V480" s="452">
        <f t="shared" si="1397"/>
        <v>6.0787183762214561</v>
      </c>
      <c r="W480" s="446">
        <f t="shared" si="1398"/>
        <v>-4.6929011464428418</v>
      </c>
      <c r="X480" s="453">
        <f t="shared" si="1399"/>
        <v>62.664041994750654</v>
      </c>
      <c r="Y480" s="454">
        <f t="shared" ref="Y480:AA480" si="1412">H480*$E480/1000</f>
        <v>0.89609580052493432</v>
      </c>
      <c r="Z480" s="454">
        <f t="shared" si="1412"/>
        <v>1.2282152230971128</v>
      </c>
      <c r="AA480" s="454">
        <f t="shared" si="1412"/>
        <v>2.7384186351706039</v>
      </c>
      <c r="AB480" s="454">
        <f t="shared" ref="AB480:AF480" si="1413">L480*$E480/1000</f>
        <v>2.3436351706036742</v>
      </c>
      <c r="AC480" s="454">
        <f t="shared" si="1413"/>
        <v>2.193241469816273</v>
      </c>
      <c r="AD480" s="454">
        <f t="shared" si="1413"/>
        <v>8.7729658792650905E-2</v>
      </c>
      <c r="AE480" s="454">
        <f t="shared" si="1413"/>
        <v>0.25065616797900264</v>
      </c>
      <c r="AF480" s="454">
        <f t="shared" si="1413"/>
        <v>0.49504593175853018</v>
      </c>
      <c r="AG480" s="455">
        <f t="shared" si="1402"/>
        <v>0.44362744362654288</v>
      </c>
      <c r="AH480" s="456"/>
      <c r="AI480" s="432">
        <f t="shared" si="1403"/>
        <v>196.5794578438414</v>
      </c>
      <c r="AJ480" s="181"/>
      <c r="AK480" s="181"/>
      <c r="AL480" s="181"/>
      <c r="AM480" s="181"/>
    </row>
    <row r="481" spans="1:39" ht="12.75" customHeight="1">
      <c r="A481" s="418">
        <v>469</v>
      </c>
      <c r="B481" s="433">
        <v>1</v>
      </c>
      <c r="C481" s="458">
        <v>20</v>
      </c>
      <c r="D481" s="446">
        <f>測定日数!L24</f>
        <v>35</v>
      </c>
      <c r="E481" s="447">
        <f>mm!L24</f>
        <v>89.649681528662413</v>
      </c>
      <c r="F481" s="448">
        <f>pH!L24</f>
        <v>4.84</v>
      </c>
      <c r="G481" s="448">
        <f>EC!L24</f>
        <v>1.55</v>
      </c>
      <c r="H481" s="449">
        <f>'SO4'!L24</f>
        <v>16.2</v>
      </c>
      <c r="I481" s="449">
        <f>'NO3'!L24</f>
        <v>25.2</v>
      </c>
      <c r="J481" s="449">
        <f>Cl!L24</f>
        <v>35.5</v>
      </c>
      <c r="K481" s="449">
        <f>H!L24</f>
        <v>14.454397707459282</v>
      </c>
      <c r="L481" s="449">
        <f>'NH4'!L24</f>
        <v>37.4</v>
      </c>
      <c r="M481" s="449">
        <f>Na!L24</f>
        <v>20.2</v>
      </c>
      <c r="N481" s="449">
        <f>K!L24</f>
        <v>0.7</v>
      </c>
      <c r="O481" s="449">
        <f>Mg!L24</f>
        <v>3.4</v>
      </c>
      <c r="P481" s="450">
        <f>Ca!L24</f>
        <v>4.9000000000000004</v>
      </c>
      <c r="Q481" s="451">
        <f t="shared" si="1392"/>
        <v>0.38319663363168538</v>
      </c>
      <c r="R481" s="447">
        <f t="shared" si="1393"/>
        <v>93.100000000000009</v>
      </c>
      <c r="S481" s="452">
        <f t="shared" si="1394"/>
        <v>89.354397707459313</v>
      </c>
      <c r="T481" s="452">
        <f t="shared" si="1395"/>
        <v>93.483196633631692</v>
      </c>
      <c r="U481" s="452">
        <f t="shared" si="1396"/>
        <v>-2.0528977868465832</v>
      </c>
      <c r="V481" s="452">
        <f t="shared" si="1397"/>
        <v>-2.2581783254432546</v>
      </c>
      <c r="W481" s="446">
        <f t="shared" si="1398"/>
        <v>4.3741216373564979</v>
      </c>
      <c r="X481" s="453">
        <f t="shared" si="1399"/>
        <v>89.649681528662413</v>
      </c>
      <c r="Y481" s="454">
        <f t="shared" ref="Y481:AA481" si="1414">H481*$E481/1000</f>
        <v>1.452324840764331</v>
      </c>
      <c r="Z481" s="454">
        <f t="shared" si="1414"/>
        <v>2.2591719745222925</v>
      </c>
      <c r="AA481" s="454">
        <f t="shared" si="1414"/>
        <v>3.1825636942675155</v>
      </c>
      <c r="AB481" s="454">
        <f t="shared" ref="AB481:AF481" si="1415">L481*$E481/1000</f>
        <v>3.3528980891719744</v>
      </c>
      <c r="AC481" s="454">
        <f t="shared" si="1415"/>
        <v>1.8109235668789807</v>
      </c>
      <c r="AD481" s="454">
        <f t="shared" si="1415"/>
        <v>6.2754777070063689E-2</v>
      </c>
      <c r="AE481" s="454">
        <f t="shared" si="1415"/>
        <v>0.30480891719745223</v>
      </c>
      <c r="AF481" s="454">
        <f t="shared" si="1415"/>
        <v>0.43928343949044585</v>
      </c>
      <c r="AG481" s="455">
        <f t="shared" si="1402"/>
        <v>1.2958321511623527</v>
      </c>
      <c r="AH481" s="456"/>
      <c r="AI481" s="432">
        <f t="shared" si="1403"/>
        <v>182.45439770745932</v>
      </c>
      <c r="AJ481" s="181"/>
      <c r="AK481" s="181"/>
      <c r="AL481" s="181"/>
      <c r="AM481" s="181"/>
    </row>
    <row r="482" spans="1:39" ht="12.75" customHeight="1">
      <c r="A482" s="418">
        <v>470</v>
      </c>
      <c r="B482" s="433">
        <v>1</v>
      </c>
      <c r="C482" s="458">
        <v>21</v>
      </c>
      <c r="D482" s="446">
        <f>測定日数!L25</f>
        <v>35</v>
      </c>
      <c r="E482" s="447">
        <f>mm!L25</f>
        <v>107.98786653185034</v>
      </c>
      <c r="F482" s="448">
        <f>pH!L25</f>
        <v>4.89879451220449</v>
      </c>
      <c r="G482" s="448">
        <f>EC!L25</f>
        <v>1.2466966292134833</v>
      </c>
      <c r="H482" s="449">
        <f>'SO4'!L25</f>
        <v>12.347549135663373</v>
      </c>
      <c r="I482" s="449">
        <f>'NO3'!L25</f>
        <v>15.623750470998527</v>
      </c>
      <c r="J482" s="449">
        <f>Cl!L25</f>
        <v>26.189761599230756</v>
      </c>
      <c r="K482" s="449">
        <f>H!L25</f>
        <v>12.624247135115537</v>
      </c>
      <c r="L482" s="449">
        <f>'NH4'!L25</f>
        <v>0.34321478387403775</v>
      </c>
      <c r="M482" s="449">
        <f>Na!L25</f>
        <v>17.859922287955797</v>
      </c>
      <c r="N482" s="449">
        <f>K!L25</f>
        <v>0.12069929724271075</v>
      </c>
      <c r="O482" s="449">
        <f>Mg!L25</f>
        <v>2.2652203157902036</v>
      </c>
      <c r="P482" s="450">
        <f>Ca!L25</f>
        <v>7.2582363363161315</v>
      </c>
      <c r="Q482" s="451">
        <f t="shared" si="1392"/>
        <v>0.43874905833117284</v>
      </c>
      <c r="R482" s="447">
        <f t="shared" si="1393"/>
        <v>66.508610341556036</v>
      </c>
      <c r="S482" s="452">
        <f t="shared" si="1394"/>
        <v>49.994996808400749</v>
      </c>
      <c r="T482" s="452">
        <f t="shared" si="1395"/>
        <v>66.947359399887205</v>
      </c>
      <c r="U482" s="452">
        <f t="shared" si="1396"/>
        <v>-14.174336689764383</v>
      </c>
      <c r="V482" s="452">
        <f t="shared" si="1397"/>
        <v>-14.496340882077256</v>
      </c>
      <c r="W482" s="446">
        <f t="shared" si="1398"/>
        <v>-3.8434114583556891</v>
      </c>
      <c r="X482" s="453">
        <f t="shared" si="1399"/>
        <v>107.98786653185034</v>
      </c>
      <c r="Y482" s="454">
        <f t="shared" ref="Y482:AA482" si="1416">H482*$E482/1000</f>
        <v>1.3333854880574805</v>
      </c>
      <c r="Z482" s="454">
        <f t="shared" si="1416"/>
        <v>1.6871754805891228</v>
      </c>
      <c r="AA482" s="454">
        <f t="shared" si="1416"/>
        <v>2.8281764800787106</v>
      </c>
      <c r="AB482" s="454">
        <f t="shared" ref="AB482:AF482" si="1417">L482*$E482/1000</f>
        <v>3.7063032272747452E-2</v>
      </c>
      <c r="AC482" s="454">
        <f t="shared" si="1417"/>
        <v>1.9286549043009897</v>
      </c>
      <c r="AD482" s="454">
        <f t="shared" si="1417"/>
        <v>1.303405960113398E-2</v>
      </c>
      <c r="AE482" s="454">
        <f t="shared" si="1417"/>
        <v>0.24461630912678839</v>
      </c>
      <c r="AF482" s="454">
        <f t="shared" si="1417"/>
        <v>0.78380145674273283</v>
      </c>
      <c r="AG482" s="455">
        <f t="shared" si="1402"/>
        <v>1.3632655146919508</v>
      </c>
      <c r="AH482" s="456"/>
      <c r="AI482" s="432">
        <f t="shared" si="1403"/>
        <v>116.50360714995679</v>
      </c>
      <c r="AJ482" s="181"/>
      <c r="AK482" s="181"/>
      <c r="AL482" s="181"/>
      <c r="AM482" s="181"/>
    </row>
    <row r="483" spans="1:39" ht="12.75" customHeight="1">
      <c r="A483" s="418">
        <v>471</v>
      </c>
      <c r="B483" s="433">
        <v>1</v>
      </c>
      <c r="C483" s="458">
        <v>22</v>
      </c>
      <c r="D483" s="446">
        <f>測定日数!L26</f>
        <v>27</v>
      </c>
      <c r="E483" s="447">
        <f>mm!L26</f>
        <v>164.8</v>
      </c>
      <c r="F483" s="448">
        <f>pH!L26</f>
        <v>4.6100000000000003</v>
      </c>
      <c r="G483" s="448">
        <f>EC!L26</f>
        <v>4.87</v>
      </c>
      <c r="H483" s="449">
        <f>'SO4'!L26</f>
        <v>41.2</v>
      </c>
      <c r="I483" s="449">
        <f>'NO3'!L26</f>
        <v>25.31</v>
      </c>
      <c r="J483" s="449">
        <f>Cl!L26</f>
        <v>214.18</v>
      </c>
      <c r="K483" s="449">
        <f>H!L26</f>
        <v>24.547089156850294</v>
      </c>
      <c r="L483" s="449">
        <f>'NH4'!L26</f>
        <v>36.369999999999997</v>
      </c>
      <c r="M483" s="449">
        <f>Na!L26</f>
        <v>179.58</v>
      </c>
      <c r="N483" s="449">
        <f>K!L26</f>
        <v>5.92</v>
      </c>
      <c r="O483" s="449">
        <f>Mg!L26</f>
        <v>25.37</v>
      </c>
      <c r="P483" s="450">
        <f>Ca!L26</f>
        <v>17.265000000000001</v>
      </c>
      <c r="Q483" s="451">
        <f t="shared" si="1392"/>
        <v>0.22564290646763824</v>
      </c>
      <c r="R483" s="447">
        <f t="shared" si="1393"/>
        <v>321.89</v>
      </c>
      <c r="S483" s="452">
        <f t="shared" si="1394"/>
        <v>331.68708915685028</v>
      </c>
      <c r="T483" s="452">
        <f t="shared" si="1395"/>
        <v>322.1156429064676</v>
      </c>
      <c r="U483" s="452">
        <f t="shared" si="1396"/>
        <v>1.4989951941995192</v>
      </c>
      <c r="V483" s="452">
        <f t="shared" si="1397"/>
        <v>1.4639654716915018</v>
      </c>
      <c r="W483" s="446">
        <f t="shared" si="1398"/>
        <v>1.5189987464535766</v>
      </c>
      <c r="X483" s="453">
        <f t="shared" si="1399"/>
        <v>164.8</v>
      </c>
      <c r="Y483" s="454">
        <f t="shared" ref="Y483:AA483" si="1418">H483*$E483/1000</f>
        <v>6.7897600000000011</v>
      </c>
      <c r="Z483" s="454">
        <f t="shared" si="1418"/>
        <v>4.1710880000000001</v>
      </c>
      <c r="AA483" s="454">
        <f t="shared" si="1418"/>
        <v>35.296863999999999</v>
      </c>
      <c r="AB483" s="454">
        <f t="shared" ref="AB483:AF483" si="1419">L483*$E483/1000</f>
        <v>5.9937759999999995</v>
      </c>
      <c r="AC483" s="454">
        <f t="shared" si="1419"/>
        <v>29.594784000000004</v>
      </c>
      <c r="AD483" s="454">
        <f t="shared" si="1419"/>
        <v>0.97561600000000015</v>
      </c>
      <c r="AE483" s="454">
        <f t="shared" si="1419"/>
        <v>4.1809760000000002</v>
      </c>
      <c r="AF483" s="454">
        <f t="shared" si="1419"/>
        <v>2.8452720000000005</v>
      </c>
      <c r="AG483" s="455">
        <f t="shared" si="1402"/>
        <v>4.0453602930489287</v>
      </c>
      <c r="AH483" s="456"/>
      <c r="AI483" s="432">
        <f t="shared" si="1403"/>
        <v>653.57708915685021</v>
      </c>
      <c r="AJ483" s="181"/>
      <c r="AK483" s="181"/>
      <c r="AL483" s="181"/>
      <c r="AM483" s="181"/>
    </row>
    <row r="484" spans="1:39" ht="12.75" customHeight="1">
      <c r="A484" s="418">
        <v>472</v>
      </c>
      <c r="B484" s="433">
        <v>1</v>
      </c>
      <c r="C484" s="458">
        <v>23</v>
      </c>
      <c r="D484" s="446">
        <f>測定日数!L27</f>
        <v>27</v>
      </c>
      <c r="E484" s="447">
        <f>mm!L27</f>
        <v>198.53596435391469</v>
      </c>
      <c r="F484" s="448">
        <f>pH!L27</f>
        <v>4.3600000000000003</v>
      </c>
      <c r="G484" s="448">
        <f>EC!L27</f>
        <v>7.54</v>
      </c>
      <c r="H484" s="449">
        <f>'SO4'!L27</f>
        <v>50.4</v>
      </c>
      <c r="I484" s="449">
        <f>'NO3'!L27</f>
        <v>29</v>
      </c>
      <c r="J484" s="449">
        <f>Cl!L27</f>
        <v>337.1</v>
      </c>
      <c r="K484" s="449">
        <f>H!L27</f>
        <v>43.651583224016569</v>
      </c>
      <c r="L484" s="449">
        <f>'NH4'!L27</f>
        <v>30.5</v>
      </c>
      <c r="M484" s="449">
        <f>Na!L27</f>
        <v>304.89999999999998</v>
      </c>
      <c r="N484" s="449">
        <f>K!L27</f>
        <v>5.6</v>
      </c>
      <c r="O484" s="449">
        <f>Mg!L27</f>
        <v>35</v>
      </c>
      <c r="P484" s="450">
        <f>Ca!L27</f>
        <v>13.2</v>
      </c>
      <c r="Q484" s="451">
        <f t="shared" si="1392"/>
        <v>0.12688833104281369</v>
      </c>
      <c r="R484" s="447">
        <f t="shared" si="1393"/>
        <v>466.9</v>
      </c>
      <c r="S484" s="452">
        <f t="shared" si="1394"/>
        <v>481.05158322401655</v>
      </c>
      <c r="T484" s="452">
        <f t="shared" si="1395"/>
        <v>467.02688833104281</v>
      </c>
      <c r="U484" s="452">
        <f t="shared" si="1396"/>
        <v>1.4928592846363045</v>
      </c>
      <c r="V484" s="452">
        <f t="shared" si="1397"/>
        <v>1.4792757470771511</v>
      </c>
      <c r="W484" s="446">
        <f t="shared" si="1398"/>
        <v>-0.69326871240267129</v>
      </c>
      <c r="X484" s="453">
        <f t="shared" si="1399"/>
        <v>198.53596435391469</v>
      </c>
      <c r="Y484" s="454">
        <f t="shared" ref="Y484:AA484" si="1420">H484*$E484/1000</f>
        <v>10.0062126034373</v>
      </c>
      <c r="Z484" s="454">
        <f t="shared" si="1420"/>
        <v>5.757542966263526</v>
      </c>
      <c r="AA484" s="454">
        <f t="shared" si="1420"/>
        <v>66.926473583704649</v>
      </c>
      <c r="AB484" s="454">
        <f t="shared" ref="AB484:AF484" si="1421">L484*$E484/1000</f>
        <v>6.0553469127943984</v>
      </c>
      <c r="AC484" s="454">
        <f t="shared" si="1421"/>
        <v>60.533615531508588</v>
      </c>
      <c r="AD484" s="454">
        <f t="shared" si="1421"/>
        <v>1.1118014003819221</v>
      </c>
      <c r="AE484" s="454">
        <f t="shared" si="1421"/>
        <v>6.9487587523870147</v>
      </c>
      <c r="AF484" s="454">
        <f t="shared" si="1421"/>
        <v>2.6206747294716739</v>
      </c>
      <c r="AG484" s="455">
        <f t="shared" si="1402"/>
        <v>8.6664091709552942</v>
      </c>
      <c r="AH484" s="456"/>
      <c r="AI484" s="432">
        <f t="shared" si="1403"/>
        <v>947.95158322401653</v>
      </c>
      <c r="AJ484" s="181"/>
      <c r="AK484" s="181"/>
      <c r="AL484" s="181"/>
      <c r="AM484" s="181"/>
    </row>
    <row r="485" spans="1:39" ht="12.75" customHeight="1">
      <c r="A485" s="418">
        <v>473</v>
      </c>
      <c r="B485" s="433">
        <v>1</v>
      </c>
      <c r="C485" s="458">
        <v>24</v>
      </c>
      <c r="D485" s="446">
        <f>測定日数!L28</f>
        <v>27</v>
      </c>
      <c r="E485" s="447">
        <f>mm!L28</f>
        <v>177.2756206238065</v>
      </c>
      <c r="F485" s="448">
        <f>pH!L28</f>
        <v>4.43</v>
      </c>
      <c r="G485" s="448">
        <f>EC!L28</f>
        <v>6.65</v>
      </c>
      <c r="H485" s="449">
        <f>'SO4'!L28</f>
        <v>45.1</v>
      </c>
      <c r="I485" s="449">
        <f>'NO3'!L28</f>
        <v>27</v>
      </c>
      <c r="J485" s="449">
        <f>Cl!L28</f>
        <v>306.3</v>
      </c>
      <c r="K485" s="449">
        <f>H!L28</f>
        <v>37.153522909717289</v>
      </c>
      <c r="L485" s="449">
        <f>'NH4'!L28</f>
        <v>27.7</v>
      </c>
      <c r="M485" s="449">
        <f>Na!L28</f>
        <v>277.89999999999998</v>
      </c>
      <c r="N485" s="449">
        <f>K!L28</f>
        <v>5.4</v>
      </c>
      <c r="O485" s="449">
        <f>Mg!L28</f>
        <v>30</v>
      </c>
      <c r="P485" s="450">
        <f>Ca!L28</f>
        <v>10.5</v>
      </c>
      <c r="Q485" s="451">
        <f t="shared" si="1392"/>
        <v>0.14908078989255918</v>
      </c>
      <c r="R485" s="447">
        <f t="shared" si="1393"/>
        <v>423.5</v>
      </c>
      <c r="S485" s="452">
        <f t="shared" si="1394"/>
        <v>429.15352290971725</v>
      </c>
      <c r="T485" s="452">
        <f t="shared" si="1395"/>
        <v>423.64908078989254</v>
      </c>
      <c r="U485" s="452">
        <f t="shared" si="1396"/>
        <v>0.66305043699630306</v>
      </c>
      <c r="V485" s="452">
        <f t="shared" si="1397"/>
        <v>0.64545324978435392</v>
      </c>
      <c r="W485" s="446">
        <f t="shared" si="1398"/>
        <v>-0.13611210983441369</v>
      </c>
      <c r="X485" s="453">
        <f t="shared" si="1399"/>
        <v>177.2756206238065</v>
      </c>
      <c r="Y485" s="454">
        <f t="shared" ref="Y485:AA485" si="1422">H485*$E485/1000</f>
        <v>7.9951304901336737</v>
      </c>
      <c r="Z485" s="454">
        <f t="shared" si="1422"/>
        <v>4.7864417568427751</v>
      </c>
      <c r="AA485" s="454">
        <f t="shared" si="1422"/>
        <v>54.299522597071935</v>
      </c>
      <c r="AB485" s="454">
        <f t="shared" ref="AB485:AF485" si="1423">L485*$E485/1000</f>
        <v>4.9105346912794401</v>
      </c>
      <c r="AC485" s="454">
        <f t="shared" si="1423"/>
        <v>49.264894971355822</v>
      </c>
      <c r="AD485" s="454">
        <f t="shared" si="1423"/>
        <v>0.95728835136855517</v>
      </c>
      <c r="AE485" s="454">
        <f t="shared" si="1423"/>
        <v>5.3182686187141952</v>
      </c>
      <c r="AF485" s="454">
        <f t="shared" si="1423"/>
        <v>1.8613940165499683</v>
      </c>
      <c r="AG485" s="455">
        <f t="shared" si="1402"/>
        <v>6.5864138321809458</v>
      </c>
      <c r="AH485" s="456"/>
      <c r="AI485" s="432">
        <f t="shared" si="1403"/>
        <v>852.65352290971725</v>
      </c>
      <c r="AJ485" s="181"/>
      <c r="AK485" s="181"/>
      <c r="AL485" s="181"/>
      <c r="AM485" s="181"/>
    </row>
    <row r="486" spans="1:39" ht="12.75" customHeight="1">
      <c r="A486" s="418">
        <v>474</v>
      </c>
      <c r="B486" s="433">
        <v>1</v>
      </c>
      <c r="C486" s="458">
        <v>25</v>
      </c>
      <c r="D486" s="446">
        <f>測定日数!L29</f>
        <v>27</v>
      </c>
      <c r="E486" s="447">
        <f>mm!L29</f>
        <v>112.10191082802547</v>
      </c>
      <c r="F486" s="448">
        <f>pH!L29</f>
        <v>4.17</v>
      </c>
      <c r="G486" s="448">
        <f>EC!L29</f>
        <v>6.92</v>
      </c>
      <c r="H486" s="449">
        <f>'SO4'!L29</f>
        <v>101.5</v>
      </c>
      <c r="I486" s="449">
        <f>'NO3'!L29</f>
        <v>35.200000000000003</v>
      </c>
      <c r="J486" s="449">
        <f>Cl!L29</f>
        <v>313.5</v>
      </c>
      <c r="K486" s="449">
        <f>H!L29</f>
        <v>67.60829753919819</v>
      </c>
      <c r="L486" s="449">
        <f>'NH4'!L29</f>
        <v>36.799999999999997</v>
      </c>
      <c r="M486" s="449">
        <f>Na!L29</f>
        <v>280.5</v>
      </c>
      <c r="N486" s="449">
        <f>K!L29</f>
        <v>7.9</v>
      </c>
      <c r="O486" s="449">
        <f>Mg!L29</f>
        <v>66.8</v>
      </c>
      <c r="P486" s="450">
        <f>Ca!L29</f>
        <v>29.1</v>
      </c>
      <c r="Q486" s="451">
        <f t="shared" si="1392"/>
        <v>8.1925987552941948E-2</v>
      </c>
      <c r="R486" s="447">
        <f t="shared" si="1393"/>
        <v>551.70000000000005</v>
      </c>
      <c r="S486" s="452">
        <f t="shared" si="1394"/>
        <v>584.60829753919825</v>
      </c>
      <c r="T486" s="452">
        <f t="shared" si="1395"/>
        <v>551.781925987553</v>
      </c>
      <c r="U486" s="452">
        <f t="shared" si="1396"/>
        <v>2.8960712168048732</v>
      </c>
      <c r="V486" s="452">
        <f t="shared" si="1397"/>
        <v>2.8886531115842975</v>
      </c>
      <c r="W486" s="446">
        <f t="shared" si="1398"/>
        <v>15.330559468987106</v>
      </c>
      <c r="X486" s="453">
        <f t="shared" si="1399"/>
        <v>112.10191082802547</v>
      </c>
      <c r="Y486" s="454">
        <f t="shared" ref="Y486:AA486" si="1424">H486*$E486/1000</f>
        <v>11.378343949044586</v>
      </c>
      <c r="Z486" s="454">
        <f t="shared" si="1424"/>
        <v>3.9459872611464966</v>
      </c>
      <c r="AA486" s="454">
        <f t="shared" si="1424"/>
        <v>35.143949044585987</v>
      </c>
      <c r="AB486" s="454">
        <f t="shared" ref="AB486:AF486" si="1425">L486*$E486/1000</f>
        <v>4.1253503184713374</v>
      </c>
      <c r="AC486" s="454">
        <f t="shared" si="1425"/>
        <v>31.444585987261142</v>
      </c>
      <c r="AD486" s="454">
        <f t="shared" si="1425"/>
        <v>0.88560509554140132</v>
      </c>
      <c r="AE486" s="454">
        <f t="shared" si="1425"/>
        <v>7.488407643312101</v>
      </c>
      <c r="AF486" s="454">
        <f t="shared" si="1425"/>
        <v>3.2621656050955412</v>
      </c>
      <c r="AG486" s="455">
        <f t="shared" si="1402"/>
        <v>7.579019341973809</v>
      </c>
      <c r="AH486" s="456"/>
      <c r="AI486" s="432">
        <f t="shared" si="1403"/>
        <v>1136.3082975391983</v>
      </c>
      <c r="AJ486" s="181"/>
      <c r="AK486" s="181"/>
      <c r="AL486" s="181"/>
      <c r="AM486" s="181"/>
    </row>
    <row r="487" spans="1:39" ht="12.75" customHeight="1">
      <c r="A487" s="418">
        <v>475</v>
      </c>
      <c r="B487" s="433">
        <v>1</v>
      </c>
      <c r="C487" s="458">
        <v>26</v>
      </c>
      <c r="D487" s="446"/>
      <c r="E487" s="463"/>
      <c r="F487" s="448"/>
      <c r="G487" s="448"/>
      <c r="H487" s="449"/>
      <c r="I487" s="449"/>
      <c r="J487" s="449"/>
      <c r="K487" s="449"/>
      <c r="L487" s="449"/>
      <c r="M487" s="449"/>
      <c r="N487" s="449"/>
      <c r="O487" s="449"/>
      <c r="P487" s="450"/>
      <c r="Q487" s="451"/>
      <c r="R487" s="447"/>
      <c r="S487" s="452"/>
      <c r="T487" s="452"/>
      <c r="U487" s="452"/>
      <c r="V487" s="452"/>
      <c r="W487" s="446"/>
      <c r="X487" s="453"/>
      <c r="Y487" s="454"/>
      <c r="Z487" s="454"/>
      <c r="AA487" s="454"/>
      <c r="AB487" s="454"/>
      <c r="AC487" s="454"/>
      <c r="AD487" s="454"/>
      <c r="AE487" s="454"/>
      <c r="AF487" s="454"/>
      <c r="AG487" s="455"/>
      <c r="AH487" s="456"/>
      <c r="AI487" s="432"/>
      <c r="AJ487" s="181"/>
      <c r="AK487" s="181"/>
      <c r="AL487" s="181"/>
      <c r="AM487" s="181"/>
    </row>
    <row r="488" spans="1:39" ht="12.75" customHeight="1">
      <c r="A488" s="418">
        <v>476</v>
      </c>
      <c r="B488" s="433">
        <v>1</v>
      </c>
      <c r="C488" s="458">
        <v>27</v>
      </c>
      <c r="D488" s="446">
        <f>測定日数!L31</f>
        <v>27</v>
      </c>
      <c r="E488" s="447">
        <f>mm!L31</f>
        <v>61.082802547770704</v>
      </c>
      <c r="F488" s="448">
        <f>pH!L31</f>
        <v>4.91</v>
      </c>
      <c r="G488" s="448">
        <f>EC!L31</f>
        <v>1.22</v>
      </c>
      <c r="H488" s="449">
        <f>'SO4'!L31</f>
        <v>13.2</v>
      </c>
      <c r="I488" s="449">
        <f>'NO3'!L31</f>
        <v>18.600000000000001</v>
      </c>
      <c r="J488" s="449">
        <f>Cl!L31</f>
        <v>25.6</v>
      </c>
      <c r="K488" s="449">
        <f>H!L31</f>
        <v>12.302687708123813</v>
      </c>
      <c r="L488" s="449">
        <f>'NH4'!L31</f>
        <v>22.5</v>
      </c>
      <c r="M488" s="449">
        <f>Na!L31</f>
        <v>21.9</v>
      </c>
      <c r="N488" s="449">
        <f>K!L31</f>
        <v>1.8</v>
      </c>
      <c r="O488" s="449">
        <f>Mg!L31</f>
        <v>3.3</v>
      </c>
      <c r="P488" s="450">
        <f>Ca!L31</f>
        <v>10.199999999999999</v>
      </c>
      <c r="Q488" s="451">
        <f t="shared" ref="Q488:Q508" si="1426">1.24*10^(F488-5.35)</f>
        <v>0.45021678791492614</v>
      </c>
      <c r="R488" s="447">
        <f t="shared" ref="R488:R508" si="1427">SUM(H488:J488)+H488</f>
        <v>70.600000000000009</v>
      </c>
      <c r="S488" s="452">
        <f t="shared" ref="S488:S508" si="1428">SUM(K488:P488)+O488+P488</f>
        <v>85.502687708123801</v>
      </c>
      <c r="T488" s="452">
        <f t="shared" ref="T488:T508" si="1429">SUM(H488:J488,Q488)+H488</f>
        <v>71.050216787914934</v>
      </c>
      <c r="U488" s="452">
        <f t="shared" ref="U488:U508" si="1430">(S488-R488)/(R488+S488)*100</f>
        <v>9.5467207688239153</v>
      </c>
      <c r="V488" s="452">
        <f t="shared" ref="V488:V508" si="1431">(S488-T488)/(S488+T488)*100</f>
        <v>9.2316849481221599</v>
      </c>
      <c r="W488" s="446">
        <f t="shared" ref="W488:W508" si="1432">100*((349.7*10^(2-F488)+(80*2*H488+71.5*I488+76.3*J488+73.5*L488+50.1*M488+73.5*N488+59.8*2*P488+53.3*2*O488)/10000)-G488)/((349.7*10^(2-F488)+(80*2*H488+71.5*I488+76.3*J488+73.5*L488+50.1*M488+73.5*N488+59.8*2*P488+53.3*2*O488)/10000)+G488)</f>
        <v>7.4087070710036871</v>
      </c>
      <c r="X488" s="453">
        <f t="shared" ref="X488:X508" si="1433">E488</f>
        <v>61.082802547770704</v>
      </c>
      <c r="Y488" s="454">
        <f t="shared" ref="Y488:AA488" si="1434">H488*$E488/1000</f>
        <v>0.80629299363057327</v>
      </c>
      <c r="Z488" s="454">
        <f t="shared" si="1434"/>
        <v>1.1361401273885352</v>
      </c>
      <c r="AA488" s="454">
        <f t="shared" si="1434"/>
        <v>1.5637197452229301</v>
      </c>
      <c r="AB488" s="454">
        <f t="shared" ref="AB488:AF488" si="1435">L488*$E488/1000</f>
        <v>1.3743630573248409</v>
      </c>
      <c r="AC488" s="454">
        <f t="shared" si="1435"/>
        <v>1.3377133757961783</v>
      </c>
      <c r="AD488" s="454">
        <f t="shared" si="1435"/>
        <v>0.10994904458598727</v>
      </c>
      <c r="AE488" s="454">
        <f t="shared" si="1435"/>
        <v>0.20157324840764332</v>
      </c>
      <c r="AF488" s="454">
        <f t="shared" si="1435"/>
        <v>0.62304458598726109</v>
      </c>
      <c r="AG488" s="455">
        <f t="shared" ref="AG488:AG508" si="1436">K488*$E488/1000</f>
        <v>0.75148264408221255</v>
      </c>
      <c r="AH488" s="456"/>
      <c r="AI488" s="432">
        <f t="shared" ref="AI488:AI508" si="1437">R488+S488</f>
        <v>156.10268770812382</v>
      </c>
      <c r="AJ488" s="181"/>
      <c r="AK488" s="181"/>
      <c r="AL488" s="181"/>
      <c r="AM488" s="181"/>
    </row>
    <row r="489" spans="1:39" ht="12.75" customHeight="1">
      <c r="A489" s="418">
        <v>477</v>
      </c>
      <c r="B489" s="433">
        <v>1</v>
      </c>
      <c r="C489" s="458">
        <v>28</v>
      </c>
      <c r="D489" s="446">
        <f>測定日数!L32</f>
        <v>27</v>
      </c>
      <c r="E489" s="447">
        <f>mm!L32</f>
        <v>60.191082802547768</v>
      </c>
      <c r="F489" s="448">
        <f>pH!L32</f>
        <v>5.75</v>
      </c>
      <c r="G489" s="448">
        <f>EC!L32</f>
        <v>4.3099999999999996</v>
      </c>
      <c r="H489" s="449">
        <f>'SO4'!L32</f>
        <v>43.722673329169275</v>
      </c>
      <c r="I489" s="449">
        <f>'NO3'!L32</f>
        <v>54.829866150620866</v>
      </c>
      <c r="J489" s="449">
        <f>Cl!L32</f>
        <v>78.984485190409018</v>
      </c>
      <c r="K489" s="449">
        <f>H!L32</f>
        <v>1.778279410038923</v>
      </c>
      <c r="L489" s="449">
        <f>'NH4'!L32</f>
        <v>166.29711751662973</v>
      </c>
      <c r="M489" s="449">
        <f>Na!L32</f>
        <v>65.302568567697008</v>
      </c>
      <c r="N489" s="449">
        <f>K!L32</f>
        <v>5.1150895140664963</v>
      </c>
      <c r="O489" s="449">
        <f>Mg!L32</f>
        <v>8.2304526748971192</v>
      </c>
      <c r="P489" s="450">
        <f>Ca!L32</f>
        <v>17.465069860279442</v>
      </c>
      <c r="Q489" s="451">
        <f t="shared" si="1426"/>
        <v>3.114739175071882</v>
      </c>
      <c r="R489" s="447">
        <f t="shared" si="1427"/>
        <v>221.25969799936846</v>
      </c>
      <c r="S489" s="452">
        <f t="shared" si="1428"/>
        <v>289.8841000787852</v>
      </c>
      <c r="T489" s="452">
        <f t="shared" si="1429"/>
        <v>224.37443717444035</v>
      </c>
      <c r="U489" s="452">
        <f t="shared" si="1430"/>
        <v>13.425654842617126</v>
      </c>
      <c r="V489" s="452">
        <f t="shared" si="1431"/>
        <v>12.738663174022777</v>
      </c>
      <c r="W489" s="446">
        <f t="shared" si="1432"/>
        <v>-8.4263251900395613</v>
      </c>
      <c r="X489" s="453">
        <f t="shared" si="1433"/>
        <v>60.191082802547768</v>
      </c>
      <c r="Y489" s="454">
        <f t="shared" ref="Y489:AA489" si="1438">H489*$E489/1000</f>
        <v>2.6317150507047748</v>
      </c>
      <c r="Z489" s="454">
        <f t="shared" si="1438"/>
        <v>3.3002690135246318</v>
      </c>
      <c r="AA489" s="454">
        <f t="shared" si="1438"/>
        <v>4.7541616882125171</v>
      </c>
      <c r="AB489" s="454">
        <f t="shared" ref="AB489:AF489" si="1439">L489*$E489/1000</f>
        <v>10.009603570268476</v>
      </c>
      <c r="AC489" s="454">
        <f t="shared" si="1439"/>
        <v>3.9306323118773041</v>
      </c>
      <c r="AD489" s="454">
        <f t="shared" si="1439"/>
        <v>0.30788277648362034</v>
      </c>
      <c r="AE489" s="454">
        <f t="shared" si="1439"/>
        <v>0.49539985845718326</v>
      </c>
      <c r="AF489" s="454">
        <f t="shared" si="1439"/>
        <v>1.0512414661123612</v>
      </c>
      <c r="AG489" s="455">
        <f t="shared" si="1436"/>
        <v>0.10703656321571861</v>
      </c>
      <c r="AH489" s="456"/>
      <c r="AI489" s="432">
        <f t="shared" si="1437"/>
        <v>511.14379807815362</v>
      </c>
      <c r="AJ489" s="181"/>
      <c r="AK489" s="181"/>
      <c r="AL489" s="181"/>
      <c r="AM489" s="181"/>
    </row>
    <row r="490" spans="1:39" ht="12.75" customHeight="1">
      <c r="A490" s="418">
        <v>478</v>
      </c>
      <c r="B490" s="433">
        <v>1</v>
      </c>
      <c r="C490" s="458">
        <v>29</v>
      </c>
      <c r="D490" s="446">
        <f>測定日数!L33</f>
        <v>27</v>
      </c>
      <c r="E490" s="447">
        <f>mm!L33</f>
        <v>57.934107910233969</v>
      </c>
      <c r="F490" s="448">
        <f>pH!L33</f>
        <v>4.9071812426323662</v>
      </c>
      <c r="G490" s="448">
        <f>EC!L33</f>
        <v>1.56064835164835</v>
      </c>
      <c r="H490" s="449">
        <f>'SO4'!L33</f>
        <v>14.534185364916157</v>
      </c>
      <c r="I490" s="449">
        <f>'NO3'!L33</f>
        <v>22.612446415058894</v>
      </c>
      <c r="J490" s="449">
        <f>Cl!L33</f>
        <v>15.855794417148438</v>
      </c>
      <c r="K490" s="449">
        <f>H!L33</f>
        <v>12.382797116435764</v>
      </c>
      <c r="L490" s="449">
        <f>'NH4'!L33</f>
        <v>28.425233303282084</v>
      </c>
      <c r="M490" s="449">
        <f>Na!L33</f>
        <v>12.032895271902673</v>
      </c>
      <c r="N490" s="449">
        <f>K!L33</f>
        <v>0.77232230684916103</v>
      </c>
      <c r="O490" s="449">
        <f>Mg!L33</f>
        <v>1.5551937774159996</v>
      </c>
      <c r="P490" s="450">
        <f>Ca!L33</f>
        <v>5.1764602662806265</v>
      </c>
      <c r="Q490" s="451">
        <f t="shared" si="1426"/>
        <v>0.44730415031351545</v>
      </c>
      <c r="R490" s="447">
        <f t="shared" si="1427"/>
        <v>67.536611562039653</v>
      </c>
      <c r="S490" s="452">
        <f t="shared" si="1428"/>
        <v>67.076556085862947</v>
      </c>
      <c r="T490" s="452">
        <f t="shared" si="1429"/>
        <v>67.983915712353166</v>
      </c>
      <c r="U490" s="452">
        <f t="shared" si="1430"/>
        <v>-0.34176112501864436</v>
      </c>
      <c r="V490" s="452">
        <f t="shared" si="1431"/>
        <v>-0.67181730850595467</v>
      </c>
      <c r="W490" s="446">
        <f t="shared" si="1432"/>
        <v>-9.0502243104107727</v>
      </c>
      <c r="X490" s="453">
        <f t="shared" si="1433"/>
        <v>57.934107910233969</v>
      </c>
      <c r="Y490" s="454">
        <f t="shared" ref="Y490:AA490" si="1440">H490*$E490/1000</f>
        <v>0.84202506331839599</v>
      </c>
      <c r="Z490" s="454">
        <f t="shared" si="1440"/>
        <v>1.3100319107244052</v>
      </c>
      <c r="AA490" s="454">
        <f t="shared" si="1440"/>
        <v>0.91859130476556283</v>
      </c>
      <c r="AB490" s="454">
        <f t="shared" ref="AB490:AF490" si="1441">L490*$E490/1000</f>
        <v>1.6467905335659208</v>
      </c>
      <c r="AC490" s="454">
        <f t="shared" si="1441"/>
        <v>0.69711505315495359</v>
      </c>
      <c r="AD490" s="454">
        <f t="shared" si="1441"/>
        <v>4.4743803866480129E-2</v>
      </c>
      <c r="AE490" s="454">
        <f t="shared" si="1441"/>
        <v>9.0098764122142905E-2</v>
      </c>
      <c r="AF490" s="454">
        <f t="shared" si="1441"/>
        <v>0.29989360765974027</v>
      </c>
      <c r="AG490" s="455">
        <f t="shared" si="1436"/>
        <v>0.71738630437412365</v>
      </c>
      <c r="AH490" s="456"/>
      <c r="AI490" s="432">
        <f t="shared" si="1437"/>
        <v>134.6131676479026</v>
      </c>
      <c r="AJ490" s="181"/>
      <c r="AK490" s="181"/>
      <c r="AL490" s="181"/>
      <c r="AM490" s="181"/>
    </row>
    <row r="491" spans="1:39" ht="12.75" customHeight="1">
      <c r="A491" s="418">
        <v>479</v>
      </c>
      <c r="B491" s="433">
        <v>1</v>
      </c>
      <c r="C491" s="458">
        <v>30</v>
      </c>
      <c r="D491" s="446">
        <f>測定日数!L34</f>
        <v>27</v>
      </c>
      <c r="E491" s="447">
        <f>mm!L34</f>
        <v>81.783439490445872</v>
      </c>
      <c r="F491" s="448">
        <f>pH!L34</f>
        <v>4.7699999999999996</v>
      </c>
      <c r="G491" s="448">
        <f>EC!L34</f>
        <v>1.82</v>
      </c>
      <c r="H491" s="449">
        <f>'SO4'!L34</f>
        <v>14.36</v>
      </c>
      <c r="I491" s="449">
        <f>'NO3'!L34</f>
        <v>20.65</v>
      </c>
      <c r="J491" s="449">
        <f>Cl!L34</f>
        <v>18.03</v>
      </c>
      <c r="K491" s="449">
        <f>H!L34</f>
        <v>16.982436524617462</v>
      </c>
      <c r="L491" s="449">
        <f>'NH4'!L34</f>
        <v>22.22</v>
      </c>
      <c r="M491" s="449">
        <f>Na!L34</f>
        <v>16.96</v>
      </c>
      <c r="N491" s="449">
        <f>K!L34</f>
        <v>0.77</v>
      </c>
      <c r="O491" s="449">
        <f>Mg!L34</f>
        <v>1.98</v>
      </c>
      <c r="P491" s="450">
        <f>Ca!L34</f>
        <v>5.49</v>
      </c>
      <c r="Q491" s="451">
        <f t="shared" si="1426"/>
        <v>0.3261532309950273</v>
      </c>
      <c r="R491" s="447">
        <f t="shared" si="1427"/>
        <v>67.400000000000006</v>
      </c>
      <c r="S491" s="452">
        <f t="shared" si="1428"/>
        <v>71.872436524617456</v>
      </c>
      <c r="T491" s="452">
        <f t="shared" si="1429"/>
        <v>67.726153230995024</v>
      </c>
      <c r="U491" s="452">
        <f t="shared" si="1430"/>
        <v>3.2112861928906602</v>
      </c>
      <c r="V491" s="452">
        <f t="shared" si="1431"/>
        <v>2.9701469770440379</v>
      </c>
      <c r="W491" s="446">
        <f t="shared" si="1432"/>
        <v>-11.32977743181827</v>
      </c>
      <c r="X491" s="453">
        <f t="shared" si="1433"/>
        <v>81.783439490445872</v>
      </c>
      <c r="Y491" s="454">
        <f t="shared" ref="Y491:AA491" si="1442">H491*$E491/1000</f>
        <v>1.1744101910828026</v>
      </c>
      <c r="Z491" s="454">
        <f t="shared" si="1442"/>
        <v>1.6888280254777071</v>
      </c>
      <c r="AA491" s="454">
        <f t="shared" si="1442"/>
        <v>1.4745554140127393</v>
      </c>
      <c r="AB491" s="454">
        <f t="shared" ref="AB491:AF491" si="1443">L491*$E491/1000</f>
        <v>1.8172280254777071</v>
      </c>
      <c r="AC491" s="454">
        <f t="shared" si="1443"/>
        <v>1.387047133757962</v>
      </c>
      <c r="AD491" s="454">
        <f t="shared" si="1443"/>
        <v>6.2973248407643331E-2</v>
      </c>
      <c r="AE491" s="454">
        <f t="shared" si="1443"/>
        <v>0.16193121019108281</v>
      </c>
      <c r="AF491" s="454">
        <f t="shared" si="1443"/>
        <v>0.44899108280254785</v>
      </c>
      <c r="AG491" s="455">
        <f t="shared" si="1436"/>
        <v>1.3888820699113902</v>
      </c>
      <c r="AH491" s="456"/>
      <c r="AI491" s="432">
        <f t="shared" si="1437"/>
        <v>139.27243652461746</v>
      </c>
      <c r="AJ491" s="181"/>
      <c r="AK491" s="181"/>
      <c r="AL491" s="181"/>
      <c r="AM491" s="181"/>
    </row>
    <row r="492" spans="1:39" ht="12.75" customHeight="1">
      <c r="A492" s="418">
        <v>480</v>
      </c>
      <c r="B492" s="433">
        <v>1</v>
      </c>
      <c r="C492" s="458">
        <v>31</v>
      </c>
      <c r="D492" s="446">
        <f>測定日数!L35</f>
        <v>27</v>
      </c>
      <c r="E492" s="447">
        <f>mm!L35</f>
        <v>58.3</v>
      </c>
      <c r="F492" s="448">
        <f>pH!L35</f>
        <v>5</v>
      </c>
      <c r="G492" s="448">
        <f>EC!L35</f>
        <v>1.46</v>
      </c>
      <c r="H492" s="449">
        <f>'SO4'!L35</f>
        <v>11.85</v>
      </c>
      <c r="I492" s="449">
        <f>'NO3'!L35</f>
        <v>16.190000000000001</v>
      </c>
      <c r="J492" s="449">
        <f>Cl!L35</f>
        <v>37.450000000000003</v>
      </c>
      <c r="K492" s="449">
        <f>H!L35</f>
        <v>10</v>
      </c>
      <c r="L492" s="449">
        <f>'NH4'!L35</f>
        <v>14.32</v>
      </c>
      <c r="M492" s="449">
        <f>Na!L35</f>
        <v>31.6</v>
      </c>
      <c r="N492" s="449">
        <f>K!L35</f>
        <v>5.54</v>
      </c>
      <c r="O492" s="449">
        <f>Mg!L35</f>
        <v>5.44</v>
      </c>
      <c r="P492" s="450">
        <f>Ca!L35</f>
        <v>4.59</v>
      </c>
      <c r="Q492" s="451">
        <f t="shared" si="1426"/>
        <v>0.55388765426719466</v>
      </c>
      <c r="R492" s="447">
        <f t="shared" si="1427"/>
        <v>77.34</v>
      </c>
      <c r="S492" s="452">
        <f t="shared" si="1428"/>
        <v>81.52000000000001</v>
      </c>
      <c r="T492" s="452">
        <f t="shared" si="1429"/>
        <v>77.893887654267203</v>
      </c>
      <c r="U492" s="452">
        <f t="shared" si="1430"/>
        <v>2.6312476394309496</v>
      </c>
      <c r="V492" s="452">
        <f t="shared" si="1431"/>
        <v>2.2746527288745551</v>
      </c>
      <c r="W492" s="446">
        <f t="shared" si="1432"/>
        <v>-3.6204782170237153</v>
      </c>
      <c r="X492" s="453">
        <f t="shared" si="1433"/>
        <v>58.3</v>
      </c>
      <c r="Y492" s="454">
        <f t="shared" ref="Y492:AA492" si="1444">H492*$E492/1000</f>
        <v>0.69085499999999989</v>
      </c>
      <c r="Z492" s="454">
        <f t="shared" si="1444"/>
        <v>0.94387700000000008</v>
      </c>
      <c r="AA492" s="454">
        <f t="shared" si="1444"/>
        <v>2.183335</v>
      </c>
      <c r="AB492" s="454">
        <f t="shared" ref="AB492:AF492" si="1445">L492*$E492/1000</f>
        <v>0.83485600000000004</v>
      </c>
      <c r="AC492" s="454">
        <f t="shared" si="1445"/>
        <v>1.8422799999999999</v>
      </c>
      <c r="AD492" s="454">
        <f t="shared" si="1445"/>
        <v>0.32298199999999999</v>
      </c>
      <c r="AE492" s="454">
        <f t="shared" si="1445"/>
        <v>0.31715199999999999</v>
      </c>
      <c r="AF492" s="454">
        <f t="shared" si="1445"/>
        <v>0.26759699999999997</v>
      </c>
      <c r="AG492" s="455">
        <f t="shared" si="1436"/>
        <v>0.58299999999999996</v>
      </c>
      <c r="AH492" s="456"/>
      <c r="AI492" s="432">
        <f t="shared" si="1437"/>
        <v>158.86000000000001</v>
      </c>
      <c r="AJ492" s="181"/>
      <c r="AK492" s="181"/>
      <c r="AL492" s="181"/>
      <c r="AM492" s="181"/>
    </row>
    <row r="493" spans="1:39" ht="12.75" customHeight="1">
      <c r="A493" s="418">
        <v>481</v>
      </c>
      <c r="B493" s="433">
        <v>1</v>
      </c>
      <c r="C493" s="458">
        <v>32</v>
      </c>
      <c r="D493" s="446">
        <f>測定日数!L36</f>
        <v>27</v>
      </c>
      <c r="E493" s="447">
        <f>mm!L36</f>
        <v>78.757961783439484</v>
      </c>
      <c r="F493" s="448">
        <f>pH!L36</f>
        <v>4.7593673706411277</v>
      </c>
      <c r="G493" s="448">
        <f>EC!L36</f>
        <v>1.3969429842296806</v>
      </c>
      <c r="H493" s="449">
        <f>'SO4'!L36</f>
        <v>11.519046665028295</v>
      </c>
      <c r="I493" s="449">
        <f>'NO3'!L36</f>
        <v>18.832534180209894</v>
      </c>
      <c r="J493" s="449">
        <f>Cl!L36</f>
        <v>12.52747795960569</v>
      </c>
      <c r="K493" s="449">
        <f>H!L36</f>
        <v>17.403340981915459</v>
      </c>
      <c r="L493" s="449">
        <f>'NH4'!L36</f>
        <v>15.067546846145701</v>
      </c>
      <c r="M493" s="449">
        <f>Na!L36</f>
        <v>7.8812022386357272</v>
      </c>
      <c r="N493" s="449">
        <f>K!L36</f>
        <v>0.23702356479594477</v>
      </c>
      <c r="O493" s="449">
        <f>Mg!L36</f>
        <v>1.2497260641981773</v>
      </c>
      <c r="P493" s="450">
        <f>Ca!L36</f>
        <v>5.4523988819772518</v>
      </c>
      <c r="Q493" s="451">
        <f t="shared" si="1426"/>
        <v>0.31826512785261329</v>
      </c>
      <c r="R493" s="447">
        <f t="shared" si="1427"/>
        <v>54.398105469872178</v>
      </c>
      <c r="S493" s="452">
        <f t="shared" si="1428"/>
        <v>53.993363523843698</v>
      </c>
      <c r="T493" s="452">
        <f t="shared" si="1429"/>
        <v>54.71637059772479</v>
      </c>
      <c r="U493" s="452">
        <f t="shared" si="1430"/>
        <v>-0.37340756591456969</v>
      </c>
      <c r="V493" s="452">
        <f t="shared" si="1431"/>
        <v>-0.6650803442059422</v>
      </c>
      <c r="W493" s="446">
        <f t="shared" si="1432"/>
        <v>-5.4063493710159536</v>
      </c>
      <c r="X493" s="453">
        <f t="shared" si="1433"/>
        <v>78.757961783439484</v>
      </c>
      <c r="Y493" s="454">
        <f t="shared" ref="Y493:AA493" si="1446">H493*$E493/1000</f>
        <v>0.90721663702595445</v>
      </c>
      <c r="Z493" s="454">
        <f t="shared" si="1446"/>
        <v>1.4832120072502888</v>
      </c>
      <c r="AA493" s="454">
        <f t="shared" si="1446"/>
        <v>0.98663863038550537</v>
      </c>
      <c r="AB493" s="454">
        <f t="shared" ref="AB493:AF493" si="1447">L493*$E493/1000</f>
        <v>1.1866892786789272</v>
      </c>
      <c r="AC493" s="454">
        <f t="shared" si="1447"/>
        <v>0.62070742471803031</v>
      </c>
      <c r="AD493" s="454">
        <f t="shared" si="1447"/>
        <v>1.866749285797361E-2</v>
      </c>
      <c r="AE493" s="454">
        <f t="shared" si="1447"/>
        <v>9.8425877603888295E-2</v>
      </c>
      <c r="AF493" s="454">
        <f t="shared" si="1447"/>
        <v>0.42941982277483254</v>
      </c>
      <c r="AG493" s="455">
        <f t="shared" si="1436"/>
        <v>1.3706516639578641</v>
      </c>
      <c r="AH493" s="456"/>
      <c r="AI493" s="432">
        <f t="shared" si="1437"/>
        <v>108.39146899371588</v>
      </c>
      <c r="AJ493" s="181"/>
      <c r="AK493" s="181"/>
      <c r="AL493" s="181"/>
      <c r="AM493" s="181"/>
    </row>
    <row r="494" spans="1:39" ht="12.75" customHeight="1">
      <c r="A494" s="418">
        <v>482</v>
      </c>
      <c r="B494" s="433">
        <v>1</v>
      </c>
      <c r="C494" s="458">
        <v>33</v>
      </c>
      <c r="D494" s="446">
        <f>測定日数!L37</f>
        <v>27</v>
      </c>
      <c r="E494" s="447">
        <f>mm!L37</f>
        <v>70.063694267515928</v>
      </c>
      <c r="F494" s="448">
        <f>pH!L37</f>
        <v>4.84</v>
      </c>
      <c r="G494" s="448">
        <f>EC!L37</f>
        <v>2.09</v>
      </c>
      <c r="H494" s="449">
        <f>'SO4'!L37</f>
        <v>24.94</v>
      </c>
      <c r="I494" s="449">
        <f>'NO3'!L37</f>
        <v>32.22</v>
      </c>
      <c r="J494" s="449">
        <f>Cl!L37</f>
        <v>35.03</v>
      </c>
      <c r="K494" s="449">
        <f>H!L37</f>
        <v>14.454397707459282</v>
      </c>
      <c r="L494" s="449">
        <f>'NH4'!L37</f>
        <v>77</v>
      </c>
      <c r="M494" s="449">
        <f>Na!L37</f>
        <v>18.96</v>
      </c>
      <c r="N494" s="449">
        <f>K!L37</f>
        <v>1.82</v>
      </c>
      <c r="O494" s="449">
        <f>Mg!L37</f>
        <v>4.32</v>
      </c>
      <c r="P494" s="450">
        <f>Ca!L37</f>
        <v>10.050000000000001</v>
      </c>
      <c r="Q494" s="451">
        <f t="shared" si="1426"/>
        <v>0.38319663363168538</v>
      </c>
      <c r="R494" s="447">
        <f t="shared" si="1427"/>
        <v>117.13</v>
      </c>
      <c r="S494" s="452">
        <f t="shared" si="1428"/>
        <v>140.97439770745927</v>
      </c>
      <c r="T494" s="452">
        <f t="shared" si="1429"/>
        <v>117.51319663363168</v>
      </c>
      <c r="U494" s="452">
        <f t="shared" si="1430"/>
        <v>9.2382764180891641</v>
      </c>
      <c r="V494" s="452">
        <f t="shared" si="1431"/>
        <v>9.0763354170370896</v>
      </c>
      <c r="W494" s="446">
        <f t="shared" si="1432"/>
        <v>3.5249844499550109</v>
      </c>
      <c r="X494" s="453">
        <f t="shared" si="1433"/>
        <v>70.063694267515928</v>
      </c>
      <c r="Y494" s="454">
        <f t="shared" ref="Y494:AA494" si="1448">H494*$E494/1000</f>
        <v>1.7473885350318474</v>
      </c>
      <c r="Z494" s="454">
        <f t="shared" si="1448"/>
        <v>2.2574522292993628</v>
      </c>
      <c r="AA494" s="454">
        <f t="shared" si="1448"/>
        <v>2.454331210191083</v>
      </c>
      <c r="AB494" s="454">
        <f t="shared" ref="AB494:AF494" si="1449">L494*$E494/1000</f>
        <v>5.3949044585987265</v>
      </c>
      <c r="AC494" s="454">
        <f t="shared" si="1449"/>
        <v>1.3284076433121019</v>
      </c>
      <c r="AD494" s="454">
        <f t="shared" si="1449"/>
        <v>0.12751592356687899</v>
      </c>
      <c r="AE494" s="454">
        <f t="shared" si="1449"/>
        <v>0.30267515923566884</v>
      </c>
      <c r="AF494" s="454">
        <f t="shared" si="1449"/>
        <v>0.70414012738853515</v>
      </c>
      <c r="AG494" s="455">
        <f t="shared" si="1436"/>
        <v>1.0127285017965102</v>
      </c>
      <c r="AH494" s="456"/>
      <c r="AI494" s="432">
        <f t="shared" si="1437"/>
        <v>258.10439770745927</v>
      </c>
      <c r="AJ494" s="181"/>
      <c r="AK494" s="181"/>
      <c r="AL494" s="181"/>
      <c r="AM494" s="181"/>
    </row>
    <row r="495" spans="1:39" ht="12.75" customHeight="1">
      <c r="A495" s="418">
        <v>483</v>
      </c>
      <c r="B495" s="433">
        <v>1</v>
      </c>
      <c r="C495" s="458">
        <v>34</v>
      </c>
      <c r="D495" s="446">
        <f>測定日数!L38</f>
        <v>27</v>
      </c>
      <c r="E495" s="447">
        <f>mm!L38</f>
        <v>15.859325270528327</v>
      </c>
      <c r="F495" s="448">
        <f>pH!L38</f>
        <v>4.5999999999999996</v>
      </c>
      <c r="G495" s="448">
        <f>EC!L38</f>
        <v>2.6</v>
      </c>
      <c r="H495" s="449">
        <f>'SO4'!L38</f>
        <v>19</v>
      </c>
      <c r="I495" s="449">
        <f>'NO3'!L38</f>
        <v>18.100000000000001</v>
      </c>
      <c r="J495" s="449">
        <f>Cl!L38</f>
        <v>65.599999999999994</v>
      </c>
      <c r="K495" s="449">
        <f>H!L38</f>
        <v>25.118864315095834</v>
      </c>
      <c r="L495" s="449">
        <f>'NH4'!L38</f>
        <v>11</v>
      </c>
      <c r="M495" s="449">
        <f>Na!L38</f>
        <v>54.7</v>
      </c>
      <c r="N495" s="449">
        <f>K!L38</f>
        <v>2.2999999999999998</v>
      </c>
      <c r="O495" s="449">
        <f>Mg!L38</f>
        <v>6.6</v>
      </c>
      <c r="P495" s="450">
        <f>Ca!L38</f>
        <v>5.6</v>
      </c>
      <c r="Q495" s="451">
        <f t="shared" si="1426"/>
        <v>0.22050664684482638</v>
      </c>
      <c r="R495" s="447">
        <f t="shared" si="1427"/>
        <v>121.69999999999999</v>
      </c>
      <c r="S495" s="452">
        <f t="shared" si="1428"/>
        <v>117.51886431509581</v>
      </c>
      <c r="T495" s="452">
        <f t="shared" si="1429"/>
        <v>121.92050664684481</v>
      </c>
      <c r="U495" s="452">
        <f t="shared" si="1430"/>
        <v>-1.7478285823633217</v>
      </c>
      <c r="V495" s="452">
        <f t="shared" si="1431"/>
        <v>-1.8383118507476586</v>
      </c>
      <c r="W495" s="446">
        <f t="shared" si="1432"/>
        <v>-5.6591941114095778</v>
      </c>
      <c r="X495" s="453">
        <f t="shared" si="1433"/>
        <v>15.859325270528327</v>
      </c>
      <c r="Y495" s="454">
        <f t="shared" ref="Y495:AA495" si="1450">H495*$E495/1000</f>
        <v>0.30132718014003818</v>
      </c>
      <c r="Z495" s="454">
        <f t="shared" si="1450"/>
        <v>0.28705378739656279</v>
      </c>
      <c r="AA495" s="454">
        <f t="shared" si="1450"/>
        <v>1.0403717377466584</v>
      </c>
      <c r="AB495" s="454">
        <f t="shared" ref="AB495:AF495" si="1451">L495*$E495/1000</f>
        <v>0.1744525779758116</v>
      </c>
      <c r="AC495" s="454">
        <f t="shared" si="1451"/>
        <v>0.86750509229789952</v>
      </c>
      <c r="AD495" s="454">
        <f t="shared" si="1451"/>
        <v>3.6476448122215149E-2</v>
      </c>
      <c r="AE495" s="454">
        <f t="shared" si="1451"/>
        <v>0.10467154678548696</v>
      </c>
      <c r="AF495" s="454">
        <f t="shared" si="1451"/>
        <v>8.8812221514958628E-2</v>
      </c>
      <c r="AG495" s="455">
        <f t="shared" si="1436"/>
        <v>0.39836823959937157</v>
      </c>
      <c r="AH495" s="456"/>
      <c r="AI495" s="432">
        <f t="shared" si="1437"/>
        <v>239.2188643150958</v>
      </c>
      <c r="AJ495" s="181"/>
      <c r="AK495" s="181"/>
      <c r="AL495" s="181"/>
      <c r="AM495" s="181"/>
    </row>
    <row r="496" spans="1:39" ht="12.75" customHeight="1">
      <c r="A496" s="418">
        <v>484</v>
      </c>
      <c r="B496" s="433">
        <v>1</v>
      </c>
      <c r="C496" s="458">
        <v>35</v>
      </c>
      <c r="D496" s="446">
        <f>測定日数!L39</f>
        <v>27</v>
      </c>
      <c r="E496" s="447">
        <f>mm!L39</f>
        <v>39.886980339451959</v>
      </c>
      <c r="F496" s="448">
        <f>pH!L39</f>
        <v>4.79</v>
      </c>
      <c r="G496" s="448">
        <f>EC!L39</f>
        <v>2.0699999999999998</v>
      </c>
      <c r="H496" s="449">
        <f>'SO4'!L39</f>
        <v>25.9</v>
      </c>
      <c r="I496" s="449">
        <f>'NO3'!L39</f>
        <v>32.299999999999997</v>
      </c>
      <c r="J496" s="449">
        <f>Cl!L39</f>
        <v>28.9</v>
      </c>
      <c r="K496" s="449">
        <f>H!L39</f>
        <v>16.218100973589298</v>
      </c>
      <c r="L496" s="449">
        <f>'NH4'!L39</f>
        <v>40</v>
      </c>
      <c r="M496" s="449">
        <f>Na!L39</f>
        <v>23.2</v>
      </c>
      <c r="N496" s="449">
        <f>K!L39</f>
        <v>1.2</v>
      </c>
      <c r="O496" s="449">
        <f>Mg!L39</f>
        <v>4.2</v>
      </c>
      <c r="P496" s="450">
        <f>Ca!L39</f>
        <v>16.8</v>
      </c>
      <c r="Q496" s="451">
        <f t="shared" si="1426"/>
        <v>0.34152435921393287</v>
      </c>
      <c r="R496" s="447">
        <f t="shared" si="1427"/>
        <v>113</v>
      </c>
      <c r="S496" s="452">
        <f t="shared" si="1428"/>
        <v>122.61810097358931</v>
      </c>
      <c r="T496" s="452">
        <f t="shared" si="1429"/>
        <v>113.34152435921393</v>
      </c>
      <c r="U496" s="452">
        <f t="shared" si="1430"/>
        <v>4.0820721896351291</v>
      </c>
      <c r="V496" s="452">
        <f t="shared" si="1431"/>
        <v>3.9314253874117071</v>
      </c>
      <c r="W496" s="446">
        <f t="shared" si="1432"/>
        <v>0.66585050560926062</v>
      </c>
      <c r="X496" s="453">
        <f t="shared" si="1433"/>
        <v>39.886980339451959</v>
      </c>
      <c r="Y496" s="454">
        <f t="shared" ref="Y496:AA496" si="1452">H496*$E496/1000</f>
        <v>1.0330727907918058</v>
      </c>
      <c r="Z496" s="454">
        <f t="shared" si="1452"/>
        <v>1.2883494649642981</v>
      </c>
      <c r="AA496" s="454">
        <f t="shared" si="1452"/>
        <v>1.1527337318101616</v>
      </c>
      <c r="AB496" s="454">
        <f t="shared" ref="AB496:AF496" si="1453">L496*$E496/1000</f>
        <v>1.5954792135780784</v>
      </c>
      <c r="AC496" s="454">
        <f t="shared" si="1453"/>
        <v>0.92537794387528538</v>
      </c>
      <c r="AD496" s="454">
        <f t="shared" si="1453"/>
        <v>4.7864376407342347E-2</v>
      </c>
      <c r="AE496" s="454">
        <f t="shared" si="1453"/>
        <v>0.16752531742569823</v>
      </c>
      <c r="AF496" s="454">
        <f t="shared" si="1453"/>
        <v>0.67010126970279293</v>
      </c>
      <c r="AG496" s="455">
        <f t="shared" si="1436"/>
        <v>0.64689107467680296</v>
      </c>
      <c r="AH496" s="456"/>
      <c r="AI496" s="432">
        <f t="shared" si="1437"/>
        <v>235.61810097358932</v>
      </c>
      <c r="AJ496" s="181"/>
      <c r="AK496" s="181"/>
      <c r="AL496" s="181"/>
      <c r="AM496" s="181"/>
    </row>
    <row r="497" spans="1:39" ht="12.75" customHeight="1">
      <c r="A497" s="418">
        <v>484.5</v>
      </c>
      <c r="B497" s="433">
        <v>1</v>
      </c>
      <c r="C497" s="458">
        <v>36</v>
      </c>
      <c r="D497" s="434">
        <f>測定日数!L40</f>
        <v>27</v>
      </c>
      <c r="E497" s="459">
        <f>mm!L40</f>
        <v>57.572940717862608</v>
      </c>
      <c r="F497" s="436">
        <f>pH!L40</f>
        <v>4.3827349558258515</v>
      </c>
      <c r="G497" s="436">
        <f>EC!L40</f>
        <v>2.4101388888888886</v>
      </c>
      <c r="H497" s="437">
        <f>'SO4'!L40</f>
        <v>30.054955775234131</v>
      </c>
      <c r="I497" s="437">
        <f>'NO3'!L40</f>
        <v>27.650089605734767</v>
      </c>
      <c r="J497" s="437">
        <f>Cl!L40</f>
        <v>17.190434272300468</v>
      </c>
      <c r="K497" s="437">
        <f>H!L40</f>
        <v>41.425241045449248</v>
      </c>
      <c r="L497" s="437">
        <f>'NH4'!L40</f>
        <v>23.972800925925924</v>
      </c>
      <c r="M497" s="437">
        <f>Na!L40</f>
        <v>10.187198067632851</v>
      </c>
      <c r="N497" s="437">
        <f>K!L40</f>
        <v>1.1868606138107416</v>
      </c>
      <c r="O497" s="437">
        <f>Mg!L40</f>
        <v>3.0478395061728394</v>
      </c>
      <c r="P497" s="438">
        <f>Ca!L40</f>
        <v>9.2178408146300903</v>
      </c>
      <c r="Q497" s="439">
        <f t="shared" si="1426"/>
        <v>0.13370776857025479</v>
      </c>
      <c r="R497" s="459">
        <f t="shared" si="1427"/>
        <v>104.9504354285035</v>
      </c>
      <c r="S497" s="437">
        <f t="shared" si="1428"/>
        <v>101.30346129442461</v>
      </c>
      <c r="T497" s="437">
        <f t="shared" si="1429"/>
        <v>105.08414319707376</v>
      </c>
      <c r="U497" s="433">
        <f t="shared" si="1430"/>
        <v>-1.768196476296428</v>
      </c>
      <c r="V497" s="433">
        <f t="shared" si="1431"/>
        <v>-1.8318357403120524</v>
      </c>
      <c r="W497" s="458">
        <f t="shared" si="1432"/>
        <v>4.4963188405462073</v>
      </c>
      <c r="X497" s="460">
        <f t="shared" si="1433"/>
        <v>57.572940717862608</v>
      </c>
      <c r="Y497" s="461">
        <f t="shared" ref="Y497:AA497" si="1454">H497*$E497/1000</f>
        <v>1.730352187125537</v>
      </c>
      <c r="Z497" s="461">
        <f t="shared" si="1454"/>
        <v>1.5918969697145569</v>
      </c>
      <c r="AA497" s="461">
        <f t="shared" si="1454"/>
        <v>0.98970385327346844</v>
      </c>
      <c r="AB497" s="461">
        <f t="shared" ref="AB497:AF497" si="1455">L497*$E497/1000</f>
        <v>1.3801846465494549</v>
      </c>
      <c r="AC497" s="461">
        <f t="shared" si="1455"/>
        <v>0.58650695042895062</v>
      </c>
      <c r="AD497" s="461">
        <f t="shared" si="1455"/>
        <v>6.8331055759291853E-2</v>
      </c>
      <c r="AE497" s="461">
        <f t="shared" si="1455"/>
        <v>0.17547308320644853</v>
      </c>
      <c r="AF497" s="461">
        <f t="shared" si="1455"/>
        <v>0.53069820276739255</v>
      </c>
      <c r="AG497" s="458">
        <f t="shared" si="1436"/>
        <v>2.3849729469328187</v>
      </c>
      <c r="AH497" s="462"/>
      <c r="AI497" s="254">
        <f t="shared" si="1437"/>
        <v>206.25389672292812</v>
      </c>
      <c r="AJ497" s="181"/>
      <c r="AK497" s="181"/>
      <c r="AL497" s="181"/>
      <c r="AM497" s="181"/>
    </row>
    <row r="498" spans="1:39" ht="12.75" customHeight="1">
      <c r="A498" s="418">
        <v>485</v>
      </c>
      <c r="B498" s="433">
        <v>1</v>
      </c>
      <c r="C498" s="458">
        <v>37</v>
      </c>
      <c r="D498" s="446">
        <f>測定日数!L41</f>
        <v>27</v>
      </c>
      <c r="E498" s="447">
        <f>mm!L41</f>
        <v>158.36624203821654</v>
      </c>
      <c r="F498" s="448">
        <f>pH!L41</f>
        <v>4.59</v>
      </c>
      <c r="G498" s="448">
        <f>EC!L41</f>
        <v>4.92</v>
      </c>
      <c r="H498" s="449">
        <f>'SO4'!L41</f>
        <v>32.374385303070049</v>
      </c>
      <c r="I498" s="449">
        <f>'NO3'!L41</f>
        <v>17.579255833006748</v>
      </c>
      <c r="J498" s="449">
        <f>Cl!L41</f>
        <v>249.34631212855439</v>
      </c>
      <c r="K498" s="449">
        <f>H!L41</f>
        <v>25.703957827688658</v>
      </c>
      <c r="L498" s="449">
        <f>'NH4'!L41</f>
        <v>13.859399167327297</v>
      </c>
      <c r="M498" s="449">
        <f>Na!L41</f>
        <v>212.70302481970265</v>
      </c>
      <c r="N498" s="449">
        <f>K!L41</f>
        <v>7.9287334743454316</v>
      </c>
      <c r="O498" s="449">
        <f>Mg!L41</f>
        <v>26.332030446410204</v>
      </c>
      <c r="P498" s="450">
        <f>Ca!L41</f>
        <v>9.2319976046708909</v>
      </c>
      <c r="Q498" s="451">
        <f t="shared" si="1426"/>
        <v>0.21548730276492264</v>
      </c>
      <c r="R498" s="447">
        <f t="shared" si="1427"/>
        <v>331.67433856770123</v>
      </c>
      <c r="S498" s="452">
        <f t="shared" si="1428"/>
        <v>331.32317139122625</v>
      </c>
      <c r="T498" s="452">
        <f t="shared" si="1429"/>
        <v>331.88982587046615</v>
      </c>
      <c r="U498" s="452">
        <f t="shared" si="1430"/>
        <v>-5.2966590552765161E-2</v>
      </c>
      <c r="V498" s="452">
        <f t="shared" si="1431"/>
        <v>-8.5440798292484119E-2</v>
      </c>
      <c r="W498" s="446">
        <f t="shared" si="1432"/>
        <v>1.4221722626610651</v>
      </c>
      <c r="X498" s="453">
        <f t="shared" si="1433"/>
        <v>158.36624203821654</v>
      </c>
      <c r="Y498" s="454">
        <f t="shared" ref="Y498:AA498" si="1456">H498*$E498/1000</f>
        <v>5.127009738744472</v>
      </c>
      <c r="Z498" s="454">
        <f t="shared" si="1456"/>
        <v>2.7839606841016766</v>
      </c>
      <c r="AA498" s="454">
        <f t="shared" si="1456"/>
        <v>39.488038417887338</v>
      </c>
      <c r="AB498" s="454">
        <f t="shared" ref="AB498:AF498" si="1457">L498*$E498/1000</f>
        <v>2.1948609630372116</v>
      </c>
      <c r="AC498" s="454">
        <f t="shared" si="1457"/>
        <v>33.684978710857813</v>
      </c>
      <c r="AD498" s="454">
        <f t="shared" si="1457"/>
        <v>1.2556437244546983</v>
      </c>
      <c r="AE498" s="454">
        <f t="shared" si="1457"/>
        <v>4.170104707033885</v>
      </c>
      <c r="AF498" s="454">
        <f t="shared" si="1457"/>
        <v>1.4620367671575456</v>
      </c>
      <c r="AG498" s="455">
        <f t="shared" si="1436"/>
        <v>4.0706392066798527</v>
      </c>
      <c r="AH498" s="456"/>
      <c r="AI498" s="432">
        <f t="shared" si="1437"/>
        <v>662.99750995892748</v>
      </c>
      <c r="AJ498" s="181"/>
      <c r="AK498" s="181"/>
      <c r="AL498" s="181"/>
      <c r="AM498" s="181"/>
    </row>
    <row r="499" spans="1:39" ht="12.75" customHeight="1">
      <c r="A499" s="418">
        <v>486</v>
      </c>
      <c r="B499" s="433">
        <v>1</v>
      </c>
      <c r="C499" s="458">
        <v>38</v>
      </c>
      <c r="D499" s="446">
        <f>測定日数!L42</f>
        <v>27</v>
      </c>
      <c r="E499" s="447">
        <f>mm!L42</f>
        <v>148.34500318268618</v>
      </c>
      <c r="F499" s="448">
        <f>pH!L42</f>
        <v>4.5122350127061619</v>
      </c>
      <c r="G499" s="448">
        <f>EC!L42</f>
        <v>5.6020060072945714</v>
      </c>
      <c r="H499" s="449">
        <f>'SO4'!L42</f>
        <v>34.680379221972174</v>
      </c>
      <c r="I499" s="449">
        <f>'NO3'!L42</f>
        <v>23.090808943117562</v>
      </c>
      <c r="J499" s="449">
        <f>Cl!L42</f>
        <v>282.30715273593836</v>
      </c>
      <c r="K499" s="449">
        <f>H!L42</f>
        <v>30.74432675999709</v>
      </c>
      <c r="L499" s="449">
        <f>'NH4'!L42</f>
        <v>21.411392405063292</v>
      </c>
      <c r="M499" s="449">
        <f>Na!L42</f>
        <v>240.38618322248439</v>
      </c>
      <c r="N499" s="449">
        <f>K!L42</f>
        <v>6.7800824059017888</v>
      </c>
      <c r="O499" s="449">
        <f>Mg!L42</f>
        <v>27.705116342475527</v>
      </c>
      <c r="P499" s="450">
        <f>Ca!L42</f>
        <v>12.602450109435708</v>
      </c>
      <c r="Q499" s="451">
        <f t="shared" si="1426"/>
        <v>0.1801593050292076</v>
      </c>
      <c r="R499" s="447">
        <f t="shared" si="1427"/>
        <v>374.75872012300033</v>
      </c>
      <c r="S499" s="452">
        <f t="shared" si="1428"/>
        <v>379.93711769726912</v>
      </c>
      <c r="T499" s="452">
        <f t="shared" si="1429"/>
        <v>374.93887942802951</v>
      </c>
      <c r="U499" s="452">
        <f t="shared" si="1430"/>
        <v>0.68615690119944983</v>
      </c>
      <c r="V499" s="452">
        <f t="shared" si="1431"/>
        <v>0.66212706302409696</v>
      </c>
      <c r="W499" s="446">
        <f t="shared" si="1432"/>
        <v>1.794380474812199</v>
      </c>
      <c r="X499" s="453">
        <f t="shared" si="1433"/>
        <v>148.34500318268618</v>
      </c>
      <c r="Y499" s="454">
        <f t="shared" ref="Y499:AA499" si="1458">H499*$E499/1000</f>
        <v>5.1446609660602265</v>
      </c>
      <c r="Z499" s="454">
        <f t="shared" si="1458"/>
        <v>3.4254061261575734</v>
      </c>
      <c r="AA499" s="454">
        <f t="shared" si="1458"/>
        <v>41.878855471107855</v>
      </c>
      <c r="AB499" s="454">
        <f t="shared" ref="AB499:AF499" si="1459">L499*$E499/1000</f>
        <v>3.1762730744748571</v>
      </c>
      <c r="AC499" s="454">
        <f t="shared" si="1459"/>
        <v>35.660089115213232</v>
      </c>
      <c r="AD499" s="454">
        <f t="shared" si="1459"/>
        <v>1.0057913460823753</v>
      </c>
      <c r="AE499" s="454">
        <f t="shared" si="1459"/>
        <v>4.1099155720012233</v>
      </c>
      <c r="AF499" s="454">
        <f t="shared" si="1459"/>
        <v>1.8695105015938838</v>
      </c>
      <c r="AG499" s="455">
        <f t="shared" si="1436"/>
        <v>4.5607672510613124</v>
      </c>
      <c r="AH499" s="456"/>
      <c r="AI499" s="432">
        <f t="shared" si="1437"/>
        <v>754.69583782026939</v>
      </c>
      <c r="AJ499" s="181"/>
      <c r="AK499" s="181"/>
      <c r="AL499" s="181"/>
      <c r="AM499" s="181"/>
    </row>
    <row r="500" spans="1:39" ht="12.75" customHeight="1">
      <c r="A500" s="418">
        <v>487</v>
      </c>
      <c r="B500" s="433">
        <v>1</v>
      </c>
      <c r="C500" s="458">
        <v>39</v>
      </c>
      <c r="D500" s="446">
        <f>測定日数!L43</f>
        <v>42</v>
      </c>
      <c r="E500" s="447">
        <f>mm!L43</f>
        <v>62.9</v>
      </c>
      <c r="F500" s="448">
        <f>pH!L43</f>
        <v>4.3899999999999997</v>
      </c>
      <c r="G500" s="448">
        <f>EC!L43</f>
        <v>2.69</v>
      </c>
      <c r="H500" s="449">
        <f>'SO4'!L43</f>
        <v>22.55</v>
      </c>
      <c r="I500" s="449">
        <f>'NO3'!L43</f>
        <v>25.98</v>
      </c>
      <c r="J500" s="449">
        <f>Cl!L43</f>
        <v>31.27</v>
      </c>
      <c r="K500" s="449">
        <f>H!L43</f>
        <v>40.738027780411315</v>
      </c>
      <c r="L500" s="449">
        <f>'NH4'!L43</f>
        <v>21.49</v>
      </c>
      <c r="M500" s="449">
        <f>Na!L43</f>
        <v>26.55</v>
      </c>
      <c r="N500" s="449">
        <f>K!L43</f>
        <v>1.57</v>
      </c>
      <c r="O500" s="449">
        <f>Mg!L43</f>
        <v>2.67</v>
      </c>
      <c r="P500" s="450">
        <f>Ca!L43</f>
        <v>2.81</v>
      </c>
      <c r="Q500" s="451">
        <f t="shared" si="1426"/>
        <v>0.13596329632175494</v>
      </c>
      <c r="R500" s="447">
        <f t="shared" si="1427"/>
        <v>102.35</v>
      </c>
      <c r="S500" s="452">
        <f t="shared" si="1428"/>
        <v>101.30802778041131</v>
      </c>
      <c r="T500" s="452">
        <f t="shared" si="1429"/>
        <v>102.48596329632174</v>
      </c>
      <c r="U500" s="452">
        <f t="shared" si="1430"/>
        <v>-0.51162835609513224</v>
      </c>
      <c r="V500" s="452">
        <f t="shared" si="1431"/>
        <v>-0.57800306558936509</v>
      </c>
      <c r="W500" s="446">
        <f t="shared" si="1432"/>
        <v>-2.1971973544397088</v>
      </c>
      <c r="X500" s="453">
        <f t="shared" si="1433"/>
        <v>62.9</v>
      </c>
      <c r="Y500" s="454">
        <f t="shared" ref="Y500:AA500" si="1460">H500*$E500/1000</f>
        <v>1.4183950000000001</v>
      </c>
      <c r="Z500" s="454">
        <f t="shared" si="1460"/>
        <v>1.634142</v>
      </c>
      <c r="AA500" s="454">
        <f t="shared" si="1460"/>
        <v>1.9668829999999999</v>
      </c>
      <c r="AB500" s="454">
        <f t="shared" ref="AB500:AF500" si="1461">L500*$E500/1000</f>
        <v>1.3517209999999997</v>
      </c>
      <c r="AC500" s="454">
        <f t="shared" si="1461"/>
        <v>1.6699950000000001</v>
      </c>
      <c r="AD500" s="454">
        <f t="shared" si="1461"/>
        <v>9.8752999999999994E-2</v>
      </c>
      <c r="AE500" s="454">
        <f t="shared" si="1461"/>
        <v>0.16794299999999998</v>
      </c>
      <c r="AF500" s="454">
        <f t="shared" si="1461"/>
        <v>0.17674899999999999</v>
      </c>
      <c r="AG500" s="455">
        <f t="shared" si="1436"/>
        <v>2.5624219473878718</v>
      </c>
      <c r="AH500" s="456"/>
      <c r="AI500" s="432">
        <f t="shared" si="1437"/>
        <v>203.65802778041132</v>
      </c>
      <c r="AJ500" s="181"/>
      <c r="AK500" s="181"/>
      <c r="AL500" s="181"/>
      <c r="AM500" s="181"/>
    </row>
    <row r="501" spans="1:39" ht="12.75" customHeight="1">
      <c r="A501" s="418">
        <v>488</v>
      </c>
      <c r="B501" s="433">
        <v>1</v>
      </c>
      <c r="C501" s="458">
        <v>40</v>
      </c>
      <c r="D501" s="446">
        <f>測定日数!L44</f>
        <v>35</v>
      </c>
      <c r="E501" s="447">
        <f>mm!L44</f>
        <v>75.668789808917197</v>
      </c>
      <c r="F501" s="448">
        <f>pH!L44</f>
        <v>4.3499999999999996</v>
      </c>
      <c r="G501" s="448">
        <f>EC!L44</f>
        <v>2.42</v>
      </c>
      <c r="H501" s="449">
        <f>'SO4'!L44</f>
        <v>23.1</v>
      </c>
      <c r="I501" s="449">
        <f>'NO3'!L44</f>
        <v>29.4</v>
      </c>
      <c r="J501" s="449">
        <f>Cl!L44</f>
        <v>49.7</v>
      </c>
      <c r="K501" s="449">
        <f>H!L44</f>
        <v>44.668359215096359</v>
      </c>
      <c r="L501" s="449">
        <f>'NH4'!L44</f>
        <v>25.6</v>
      </c>
      <c r="M501" s="449">
        <f>Na!L44</f>
        <v>40.5</v>
      </c>
      <c r="N501" s="449">
        <f>K!L44</f>
        <v>1.9</v>
      </c>
      <c r="O501" s="449">
        <f>Mg!L44</f>
        <v>5.5</v>
      </c>
      <c r="P501" s="450">
        <f>Ca!L44</f>
        <v>8.4</v>
      </c>
      <c r="Q501" s="451">
        <f t="shared" si="1426"/>
        <v>0.124</v>
      </c>
      <c r="R501" s="447">
        <f t="shared" si="1427"/>
        <v>125.30000000000001</v>
      </c>
      <c r="S501" s="452">
        <f t="shared" si="1428"/>
        <v>140.46835921509637</v>
      </c>
      <c r="T501" s="452">
        <f t="shared" si="1429"/>
        <v>125.42400000000001</v>
      </c>
      <c r="U501" s="452">
        <f t="shared" si="1430"/>
        <v>5.7073608234981927</v>
      </c>
      <c r="V501" s="452">
        <f t="shared" si="1431"/>
        <v>5.6580637591492708</v>
      </c>
      <c r="W501" s="446">
        <f t="shared" si="1432"/>
        <v>12.083081835367688</v>
      </c>
      <c r="X501" s="453">
        <f t="shared" si="1433"/>
        <v>75.668789808917197</v>
      </c>
      <c r="Y501" s="454">
        <f t="shared" ref="Y501:AA501" si="1462">H501*$E501/1000</f>
        <v>1.7479490445859873</v>
      </c>
      <c r="Z501" s="454">
        <f t="shared" si="1462"/>
        <v>2.2246624203821659</v>
      </c>
      <c r="AA501" s="454">
        <f t="shared" si="1462"/>
        <v>3.7607388535031849</v>
      </c>
      <c r="AB501" s="454">
        <f t="shared" ref="AB501:AF501" si="1463">L501*$E501/1000</f>
        <v>1.9371210191082804</v>
      </c>
      <c r="AC501" s="454">
        <f t="shared" si="1463"/>
        <v>3.0645859872611463</v>
      </c>
      <c r="AD501" s="454">
        <f t="shared" si="1463"/>
        <v>0.14377070063694267</v>
      </c>
      <c r="AE501" s="454">
        <f t="shared" si="1463"/>
        <v>0.41617834394904457</v>
      </c>
      <c r="AF501" s="454">
        <f t="shared" si="1463"/>
        <v>0.63561783439490438</v>
      </c>
      <c r="AG501" s="455">
        <f t="shared" si="1436"/>
        <v>3.3800006845563355</v>
      </c>
      <c r="AH501" s="456"/>
      <c r="AI501" s="432">
        <f t="shared" si="1437"/>
        <v>265.76835921509638</v>
      </c>
      <c r="AJ501" s="181"/>
      <c r="AK501" s="181"/>
      <c r="AL501" s="181"/>
      <c r="AM501" s="181"/>
    </row>
    <row r="502" spans="1:39" ht="12.75" customHeight="1">
      <c r="A502" s="418">
        <v>489</v>
      </c>
      <c r="B502" s="433">
        <v>1</v>
      </c>
      <c r="C502" s="458">
        <v>41</v>
      </c>
      <c r="D502" s="446">
        <f>測定日数!L45</f>
        <v>27</v>
      </c>
      <c r="E502" s="447">
        <f>mm!L45</f>
        <v>93.69426751592357</v>
      </c>
      <c r="F502" s="448">
        <f>pH!L45</f>
        <v>4.57</v>
      </c>
      <c r="G502" s="448">
        <f>EC!L45</f>
        <v>1.36</v>
      </c>
      <c r="H502" s="449">
        <f>'SO4'!L45</f>
        <v>13.07</v>
      </c>
      <c r="I502" s="449">
        <f>'NO3'!L45</f>
        <v>14.53</v>
      </c>
      <c r="J502" s="449">
        <f>Cl!L45</f>
        <v>20.25</v>
      </c>
      <c r="K502" s="449">
        <f>H!L45</f>
        <v>26.915348039269148</v>
      </c>
      <c r="L502" s="449">
        <f>'NH4'!L45</f>
        <v>9.07</v>
      </c>
      <c r="M502" s="449">
        <f>Na!L45</f>
        <v>5.5</v>
      </c>
      <c r="N502" s="449">
        <f>K!L45</f>
        <v>1.2</v>
      </c>
      <c r="O502" s="449">
        <f>Mg!L45</f>
        <v>1.1000000000000001</v>
      </c>
      <c r="P502" s="450">
        <f>Ca!L45</f>
        <v>5.44</v>
      </c>
      <c r="Q502" s="451">
        <f t="shared" si="1426"/>
        <v>0.20578877652225777</v>
      </c>
      <c r="R502" s="447">
        <f t="shared" si="1427"/>
        <v>60.92</v>
      </c>
      <c r="S502" s="452">
        <f t="shared" si="1428"/>
        <v>55.765348039269149</v>
      </c>
      <c r="T502" s="452">
        <f t="shared" si="1429"/>
        <v>61.125788776522256</v>
      </c>
      <c r="U502" s="452">
        <f t="shared" si="1430"/>
        <v>-4.4175657418411367</v>
      </c>
      <c r="V502" s="452">
        <f t="shared" si="1431"/>
        <v>-4.5858401956519756</v>
      </c>
      <c r="W502" s="446">
        <f t="shared" si="1432"/>
        <v>7.752037859597932</v>
      </c>
      <c r="X502" s="453">
        <f t="shared" si="1433"/>
        <v>93.69426751592357</v>
      </c>
      <c r="Y502" s="454">
        <f t="shared" ref="Y502:AA502" si="1464">H502*$E502/1000</f>
        <v>1.2245840764331211</v>
      </c>
      <c r="Z502" s="454">
        <f t="shared" si="1464"/>
        <v>1.3613777070063695</v>
      </c>
      <c r="AA502" s="454">
        <f t="shared" si="1464"/>
        <v>1.8973089171974522</v>
      </c>
      <c r="AB502" s="454">
        <f t="shared" ref="AB502:AF502" si="1465">L502*$E502/1000</f>
        <v>0.84980700636942685</v>
      </c>
      <c r="AC502" s="454">
        <f t="shared" si="1465"/>
        <v>0.51531847133757969</v>
      </c>
      <c r="AD502" s="454">
        <f t="shared" si="1465"/>
        <v>0.11243312101910828</v>
      </c>
      <c r="AE502" s="454">
        <f t="shared" si="1465"/>
        <v>0.10306369426751594</v>
      </c>
      <c r="AF502" s="454">
        <f t="shared" si="1465"/>
        <v>0.50969681528662425</v>
      </c>
      <c r="AG502" s="455">
        <f t="shared" si="1436"/>
        <v>2.5218138194754722</v>
      </c>
      <c r="AH502" s="456"/>
      <c r="AI502" s="432">
        <f t="shared" si="1437"/>
        <v>116.68534803926914</v>
      </c>
      <c r="AJ502" s="181"/>
      <c r="AK502" s="181"/>
      <c r="AL502" s="181"/>
      <c r="AM502" s="181"/>
    </row>
    <row r="503" spans="1:39" ht="12.75" customHeight="1">
      <c r="A503" s="418">
        <v>490</v>
      </c>
      <c r="B503" s="433">
        <v>1</v>
      </c>
      <c r="C503" s="458">
        <v>42</v>
      </c>
      <c r="D503" s="446">
        <f>測定日数!L46</f>
        <v>27</v>
      </c>
      <c r="E503" s="447">
        <f>mm!L46</f>
        <v>100</v>
      </c>
      <c r="F503" s="448">
        <f>pH!L46</f>
        <v>3.857280654992175</v>
      </c>
      <c r="G503" s="448">
        <f>EC!L46</f>
        <v>5.0720382165605091</v>
      </c>
      <c r="H503" s="449">
        <f>'SO4'!L46</f>
        <v>36.978817750132698</v>
      </c>
      <c r="I503" s="449">
        <f>'NO3'!L46</f>
        <v>98.968452920690353</v>
      </c>
      <c r="J503" s="449">
        <f>Cl!L46</f>
        <v>82.471080434197532</v>
      </c>
      <c r="K503" s="449">
        <f>H!L46</f>
        <v>138.90546895134139</v>
      </c>
      <c r="L503" s="449">
        <f>'NH4'!L46</f>
        <v>30.467660976645433</v>
      </c>
      <c r="M503" s="449">
        <f>Na!L46</f>
        <v>74.29022347826087</v>
      </c>
      <c r="N503" s="449">
        <f>K!L46</f>
        <v>5.2782516005017346</v>
      </c>
      <c r="O503" s="449">
        <f>Mg!L46</f>
        <v>8.0471005468831578</v>
      </c>
      <c r="P503" s="450">
        <f>Ca!L46</f>
        <v>5.270960542993631</v>
      </c>
      <c r="Q503" s="451">
        <f t="shared" si="1426"/>
        <v>3.9875150953287662E-2</v>
      </c>
      <c r="R503" s="447">
        <f t="shared" si="1427"/>
        <v>255.39716885515327</v>
      </c>
      <c r="S503" s="452">
        <f t="shared" si="1428"/>
        <v>275.57772718650301</v>
      </c>
      <c r="T503" s="452">
        <f t="shared" si="1429"/>
        <v>255.43704400610656</v>
      </c>
      <c r="U503" s="452">
        <f t="shared" si="1430"/>
        <v>3.8006614779329468</v>
      </c>
      <c r="V503" s="452">
        <f t="shared" si="1431"/>
        <v>3.7928668415687117</v>
      </c>
      <c r="W503" s="446">
        <f t="shared" si="1432"/>
        <v>19.757985119484118</v>
      </c>
      <c r="X503" s="453">
        <f t="shared" si="1433"/>
        <v>100</v>
      </c>
      <c r="Y503" s="454">
        <f t="shared" ref="Y503:AA503" si="1466">H503*$E503/1000</f>
        <v>3.6978817750132698</v>
      </c>
      <c r="Z503" s="454">
        <f t="shared" si="1466"/>
        <v>9.8968452920690364</v>
      </c>
      <c r="AA503" s="454">
        <f t="shared" si="1466"/>
        <v>8.2471080434197539</v>
      </c>
      <c r="AB503" s="454">
        <f t="shared" ref="AB503:AF503" si="1467">L503*$E503/1000</f>
        <v>3.0467660976645434</v>
      </c>
      <c r="AC503" s="454">
        <f t="shared" si="1467"/>
        <v>7.4290223478260868</v>
      </c>
      <c r="AD503" s="454">
        <f t="shared" si="1467"/>
        <v>0.52782516005017355</v>
      </c>
      <c r="AE503" s="454">
        <f t="shared" si="1467"/>
        <v>0.80471005468831569</v>
      </c>
      <c r="AF503" s="454">
        <f t="shared" si="1467"/>
        <v>0.52709605429936313</v>
      </c>
      <c r="AG503" s="455">
        <f t="shared" si="1436"/>
        <v>13.89054689513414</v>
      </c>
      <c r="AH503" s="456"/>
      <c r="AI503" s="432">
        <f t="shared" si="1437"/>
        <v>530.97489604165628</v>
      </c>
      <c r="AJ503" s="181"/>
      <c r="AK503" s="181"/>
      <c r="AL503" s="181"/>
      <c r="AM503" s="181"/>
    </row>
    <row r="504" spans="1:39" ht="12.75" customHeight="1">
      <c r="A504" s="418">
        <v>491</v>
      </c>
      <c r="B504" s="433">
        <v>1</v>
      </c>
      <c r="C504" s="458">
        <v>43</v>
      </c>
      <c r="D504" s="446">
        <f>測定日数!L47</f>
        <v>27</v>
      </c>
      <c r="E504" s="447">
        <f>mm!L47</f>
        <v>62</v>
      </c>
      <c r="F504" s="448">
        <f>pH!L47</f>
        <v>4.37</v>
      </c>
      <c r="G504" s="448">
        <f>EC!L47</f>
        <v>5.08</v>
      </c>
      <c r="H504" s="449">
        <f>'SO4'!L47</f>
        <v>40.299999999999997</v>
      </c>
      <c r="I504" s="449">
        <f>'NO3'!L47</f>
        <v>34.229999999999997</v>
      </c>
      <c r="J504" s="449">
        <f>Cl!L47</f>
        <v>152.63999999999999</v>
      </c>
      <c r="K504" s="449">
        <f>H!L47</f>
        <v>42.657951880159267</v>
      </c>
      <c r="L504" s="449">
        <f>'NH4'!L47</f>
        <v>52.56</v>
      </c>
      <c r="M504" s="449">
        <f>Na!L47</f>
        <v>125.05</v>
      </c>
      <c r="N504" s="449">
        <f>K!L47</f>
        <v>5.66</v>
      </c>
      <c r="O504" s="449">
        <f>Mg!L47</f>
        <v>18.059999999999999</v>
      </c>
      <c r="P504" s="450">
        <f>Ca!L47</f>
        <v>12.52</v>
      </c>
      <c r="Q504" s="451">
        <f t="shared" si="1426"/>
        <v>0.12984393995831164</v>
      </c>
      <c r="R504" s="447">
        <f t="shared" si="1427"/>
        <v>267.46999999999997</v>
      </c>
      <c r="S504" s="452">
        <f t="shared" si="1428"/>
        <v>287.08795188015927</v>
      </c>
      <c r="T504" s="452">
        <f t="shared" si="1429"/>
        <v>267.5998439399583</v>
      </c>
      <c r="U504" s="452">
        <f t="shared" si="1430"/>
        <v>3.5375837301849322</v>
      </c>
      <c r="V504" s="452">
        <f t="shared" si="1431"/>
        <v>3.5133471634052063</v>
      </c>
      <c r="W504" s="446">
        <f t="shared" si="1432"/>
        <v>-1.3707745529613082</v>
      </c>
      <c r="X504" s="453">
        <f t="shared" si="1433"/>
        <v>62</v>
      </c>
      <c r="Y504" s="454">
        <f t="shared" ref="Y504:AA504" si="1468">H504*$E504/1000</f>
        <v>2.4985999999999997</v>
      </c>
      <c r="Z504" s="454">
        <f t="shared" si="1468"/>
        <v>2.1222599999999998</v>
      </c>
      <c r="AA504" s="454">
        <f t="shared" si="1468"/>
        <v>9.4636799999999983</v>
      </c>
      <c r="AB504" s="454">
        <f t="shared" ref="AB504:AF504" si="1469">L504*$E504/1000</f>
        <v>3.2587200000000003</v>
      </c>
      <c r="AC504" s="454">
        <f t="shared" si="1469"/>
        <v>7.7530999999999999</v>
      </c>
      <c r="AD504" s="454">
        <f t="shared" si="1469"/>
        <v>0.35092000000000001</v>
      </c>
      <c r="AE504" s="454">
        <f t="shared" si="1469"/>
        <v>1.11972</v>
      </c>
      <c r="AF504" s="454">
        <f t="shared" si="1469"/>
        <v>0.77624000000000004</v>
      </c>
      <c r="AG504" s="455">
        <f t="shared" si="1436"/>
        <v>2.6447930165698743</v>
      </c>
      <c r="AH504" s="456"/>
      <c r="AI504" s="432">
        <f t="shared" si="1437"/>
        <v>554.55795188015918</v>
      </c>
      <c r="AJ504" s="181"/>
      <c r="AK504" s="181"/>
      <c r="AL504" s="181"/>
      <c r="AM504" s="181"/>
    </row>
    <row r="505" spans="1:39" ht="12.75" customHeight="1">
      <c r="A505" s="418">
        <v>492</v>
      </c>
      <c r="B505" s="433">
        <v>1</v>
      </c>
      <c r="C505" s="458">
        <v>44</v>
      </c>
      <c r="D505" s="446">
        <f>測定日数!L48</f>
        <v>27</v>
      </c>
      <c r="E505" s="447">
        <f>mm!L48</f>
        <v>100.09554140127389</v>
      </c>
      <c r="F505" s="448">
        <f>pH!L48</f>
        <v>4.1500000000000004</v>
      </c>
      <c r="G505" s="448">
        <f>EC!L48</f>
        <v>4.5599999999999996</v>
      </c>
      <c r="H505" s="449">
        <f>'SO4'!L48</f>
        <v>33.6</v>
      </c>
      <c r="I505" s="449">
        <f>'NO3'!L48</f>
        <v>36.1</v>
      </c>
      <c r="J505" s="449">
        <f>Cl!L48</f>
        <v>123.7</v>
      </c>
      <c r="K505" s="449">
        <f>H!L48</f>
        <v>70.794578438413737</v>
      </c>
      <c r="L505" s="449">
        <f>'NH4'!L48</f>
        <v>31</v>
      </c>
      <c r="M505" s="449">
        <f>Na!L48</f>
        <v>92</v>
      </c>
      <c r="N505" s="449">
        <f>K!L48</f>
        <v>5.15</v>
      </c>
      <c r="O505" s="449">
        <f>Mg!L48</f>
        <v>11.1</v>
      </c>
      <c r="P505" s="450">
        <f>Ca!L48</f>
        <v>5.33</v>
      </c>
      <c r="Q505" s="451">
        <f t="shared" si="1426"/>
        <v>7.8238710715544058E-2</v>
      </c>
      <c r="R505" s="447">
        <f t="shared" si="1427"/>
        <v>227</v>
      </c>
      <c r="S505" s="452">
        <f t="shared" si="1428"/>
        <v>231.80457843841376</v>
      </c>
      <c r="T505" s="452">
        <f t="shared" si="1429"/>
        <v>227.07823871071554</v>
      </c>
      <c r="U505" s="452">
        <f t="shared" si="1430"/>
        <v>1.0471949636524136</v>
      </c>
      <c r="V505" s="452">
        <f t="shared" si="1431"/>
        <v>1.0299665951889925</v>
      </c>
      <c r="W505" s="446">
        <f t="shared" si="1432"/>
        <v>5.82333661501794</v>
      </c>
      <c r="X505" s="453">
        <f t="shared" si="1433"/>
        <v>100.09554140127389</v>
      </c>
      <c r="Y505" s="454">
        <f t="shared" ref="Y505:AA505" si="1470">H505*$E505/1000</f>
        <v>3.3632101910828029</v>
      </c>
      <c r="Z505" s="454">
        <f t="shared" si="1470"/>
        <v>3.6134490445859875</v>
      </c>
      <c r="AA505" s="454">
        <f t="shared" si="1470"/>
        <v>12.381818471337581</v>
      </c>
      <c r="AB505" s="454">
        <f t="shared" ref="AB505:AF505" si="1471">L505*$E505/1000</f>
        <v>3.1029617834394907</v>
      </c>
      <c r="AC505" s="454">
        <f t="shared" si="1471"/>
        <v>9.2087898089171976</v>
      </c>
      <c r="AD505" s="454">
        <f t="shared" si="1471"/>
        <v>0.51549203821656053</v>
      </c>
      <c r="AE505" s="454">
        <f t="shared" si="1471"/>
        <v>1.1110605095541402</v>
      </c>
      <c r="AF505" s="454">
        <f t="shared" si="1471"/>
        <v>0.53350923566878983</v>
      </c>
      <c r="AG505" s="455">
        <f t="shared" si="1436"/>
        <v>7.0862216570679735</v>
      </c>
      <c r="AH505" s="456"/>
      <c r="AI505" s="432">
        <f t="shared" si="1437"/>
        <v>458.80457843841373</v>
      </c>
      <c r="AJ505" s="181"/>
      <c r="AK505" s="181"/>
      <c r="AL505" s="181"/>
      <c r="AM505" s="181"/>
    </row>
    <row r="506" spans="1:39" ht="12.75" customHeight="1">
      <c r="A506" s="418">
        <v>493</v>
      </c>
      <c r="B506" s="433">
        <v>1</v>
      </c>
      <c r="C506" s="458">
        <v>45</v>
      </c>
      <c r="D506" s="446">
        <f>測定日数!L49</f>
        <v>27</v>
      </c>
      <c r="E506" s="447">
        <f>mm!L49</f>
        <v>75.641000000000005</v>
      </c>
      <c r="F506" s="448">
        <f>pH!L49</f>
        <v>4.2698104472117224</v>
      </c>
      <c r="G506" s="448">
        <f>EC!L49</f>
        <v>3.1701634431062518</v>
      </c>
      <c r="H506" s="449">
        <f>'SO4'!L49</f>
        <v>26.31220568210362</v>
      </c>
      <c r="I506" s="449">
        <f>'NO3'!L49</f>
        <v>23.304926693195487</v>
      </c>
      <c r="J506" s="449">
        <f>Cl!L49</f>
        <v>58.520499332372651</v>
      </c>
      <c r="K506" s="449">
        <f>H!L49</f>
        <v>53.72662411925036</v>
      </c>
      <c r="L506" s="449">
        <f>'NH4'!L49</f>
        <v>26.881151227508887</v>
      </c>
      <c r="M506" s="449">
        <f>Na!L49</f>
        <v>38.176087439351676</v>
      </c>
      <c r="N506" s="449">
        <f>K!L49</f>
        <v>1.7409916579632738</v>
      </c>
      <c r="O506" s="449">
        <f>Mg!L49</f>
        <v>4.6376513398818098</v>
      </c>
      <c r="P506" s="450">
        <f>Ca!L49</f>
        <v>5.6865575547652716</v>
      </c>
      <c r="Q506" s="451">
        <f t="shared" si="1426"/>
        <v>0.10309370137193036</v>
      </c>
      <c r="R506" s="447">
        <f t="shared" si="1427"/>
        <v>134.44983738977538</v>
      </c>
      <c r="S506" s="452">
        <f t="shared" si="1428"/>
        <v>141.17327223336835</v>
      </c>
      <c r="T506" s="452">
        <f t="shared" si="1429"/>
        <v>134.55293109114731</v>
      </c>
      <c r="U506" s="452">
        <f t="shared" si="1430"/>
        <v>2.4393581702150606</v>
      </c>
      <c r="V506" s="452">
        <f t="shared" si="1431"/>
        <v>2.4010562153315669</v>
      </c>
      <c r="W506" s="446">
        <f t="shared" si="1432"/>
        <v>3.9665098309053599</v>
      </c>
      <c r="X506" s="453">
        <f t="shared" si="1433"/>
        <v>75.641000000000005</v>
      </c>
      <c r="Y506" s="454">
        <f t="shared" ref="Y506:AA506" si="1472">H506*$E506/1000</f>
        <v>1.9902815500000002</v>
      </c>
      <c r="Z506" s="454">
        <f t="shared" si="1472"/>
        <v>1.76280796</v>
      </c>
      <c r="AA506" s="454">
        <f t="shared" si="1472"/>
        <v>4.4265490900000009</v>
      </c>
      <c r="AB506" s="454">
        <f t="shared" ref="AB506:AF506" si="1473">L506*$E506/1000</f>
        <v>2.0333171599999997</v>
      </c>
      <c r="AC506" s="454">
        <f t="shared" si="1473"/>
        <v>2.8876774300000001</v>
      </c>
      <c r="AD506" s="454">
        <f t="shared" si="1473"/>
        <v>0.13169034999999998</v>
      </c>
      <c r="AE506" s="454">
        <f t="shared" si="1473"/>
        <v>0.35079658499999999</v>
      </c>
      <c r="AF506" s="454">
        <f t="shared" si="1473"/>
        <v>0.43013689999999993</v>
      </c>
      <c r="AG506" s="455">
        <f t="shared" si="1436"/>
        <v>4.0639355750042165</v>
      </c>
      <c r="AH506" s="456"/>
      <c r="AI506" s="432">
        <f t="shared" si="1437"/>
        <v>275.6231096231437</v>
      </c>
      <c r="AJ506" s="181"/>
      <c r="AK506" s="181"/>
      <c r="AL506" s="181"/>
      <c r="AM506" s="181"/>
    </row>
    <row r="507" spans="1:39" ht="12.75" customHeight="1">
      <c r="A507" s="418">
        <v>494</v>
      </c>
      <c r="B507" s="433">
        <v>1</v>
      </c>
      <c r="C507" s="458">
        <v>46</v>
      </c>
      <c r="D507" s="446">
        <f>測定日数!L50</f>
        <v>27</v>
      </c>
      <c r="E507" s="447">
        <f>mm!L50</f>
        <v>89.171974522292999</v>
      </c>
      <c r="F507" s="448">
        <f>pH!L50</f>
        <v>4.4598000102030095</v>
      </c>
      <c r="G507" s="448">
        <f>EC!L50</f>
        <v>3.0388285714285717</v>
      </c>
      <c r="H507" s="449">
        <f>'SO4'!L50</f>
        <v>27.009900569937688</v>
      </c>
      <c r="I507" s="449">
        <f>'NO3'!L50</f>
        <v>15.213072695417788</v>
      </c>
      <c r="J507" s="449">
        <f>Cl!L50</f>
        <v>99.888489383518021</v>
      </c>
      <c r="K507" s="449">
        <f>H!L50</f>
        <v>34.689655729630999</v>
      </c>
      <c r="L507" s="449">
        <f>'NH4'!L50</f>
        <v>15.646539452407351</v>
      </c>
      <c r="M507" s="449">
        <f>Na!L50</f>
        <v>85.076887651043947</v>
      </c>
      <c r="N507" s="449">
        <f>K!L50</f>
        <v>2.9088393368560461</v>
      </c>
      <c r="O507" s="449">
        <f>Mg!L50</f>
        <v>9.0781246517195768</v>
      </c>
      <c r="P507" s="450">
        <f>Ca!L50</f>
        <v>5.4491658601814228</v>
      </c>
      <c r="Q507" s="451">
        <f t="shared" si="1426"/>
        <v>0.15966940075282399</v>
      </c>
      <c r="R507" s="447">
        <f t="shared" si="1427"/>
        <v>169.12136321881118</v>
      </c>
      <c r="S507" s="452">
        <f t="shared" si="1428"/>
        <v>167.37650319374029</v>
      </c>
      <c r="T507" s="452">
        <f t="shared" si="1429"/>
        <v>169.281032619564</v>
      </c>
      <c r="U507" s="452">
        <f t="shared" si="1430"/>
        <v>-0.51853524174553522</v>
      </c>
      <c r="V507" s="452">
        <f t="shared" si="1431"/>
        <v>-0.56571715266159384</v>
      </c>
      <c r="W507" s="446">
        <f t="shared" si="1432"/>
        <v>3.2153770004580036</v>
      </c>
      <c r="X507" s="453">
        <f t="shared" si="1433"/>
        <v>89.171974522292999</v>
      </c>
      <c r="Y507" s="454">
        <f t="shared" ref="Y507:AA507" si="1474">H507*$E507/1000</f>
        <v>2.4085261654721508</v>
      </c>
      <c r="Z507" s="454">
        <f t="shared" si="1474"/>
        <v>1.3565797308015863</v>
      </c>
      <c r="AA507" s="454">
        <f t="shared" si="1474"/>
        <v>8.9072538303774031</v>
      </c>
      <c r="AB507" s="454">
        <f t="shared" ref="AB507:AF507" si="1475">L507*$E507/1000</f>
        <v>1.3952328174121205</v>
      </c>
      <c r="AC507" s="454">
        <f t="shared" si="1475"/>
        <v>7.5864740580548746</v>
      </c>
      <c r="AD507" s="454">
        <f t="shared" si="1475"/>
        <v>0.25938694723557104</v>
      </c>
      <c r="AE507" s="454">
        <f t="shared" si="1475"/>
        <v>0.80951430015333814</v>
      </c>
      <c r="AF507" s="454">
        <f t="shared" si="1475"/>
        <v>0.48591287925184662</v>
      </c>
      <c r="AG507" s="455">
        <f t="shared" si="1436"/>
        <v>3.0933450969097707</v>
      </c>
      <c r="AH507" s="456"/>
      <c r="AI507" s="432">
        <f t="shared" si="1437"/>
        <v>336.4978664125515</v>
      </c>
      <c r="AJ507" s="181"/>
      <c r="AK507" s="181"/>
      <c r="AL507" s="181"/>
      <c r="AM507" s="181"/>
    </row>
    <row r="508" spans="1:39" ht="12.75" customHeight="1">
      <c r="A508" s="418">
        <v>495</v>
      </c>
      <c r="B508" s="433">
        <v>1</v>
      </c>
      <c r="C508" s="458">
        <v>47</v>
      </c>
      <c r="D508" s="446">
        <f>測定日数!L51</f>
        <v>27</v>
      </c>
      <c r="E508" s="447">
        <f>mm!L51</f>
        <v>57.165605095541409</v>
      </c>
      <c r="F508" s="448">
        <f>pH!L51</f>
        <v>4.5186396069084012</v>
      </c>
      <c r="G508" s="448">
        <f>EC!L51</f>
        <v>2.48</v>
      </c>
      <c r="H508" s="449">
        <f>'SO4'!L51</f>
        <v>24.06861865079135</v>
      </c>
      <c r="I508" s="449">
        <f>'NO3'!L51</f>
        <v>14.443076646598975</v>
      </c>
      <c r="J508" s="449">
        <f>Cl!L51</f>
        <v>37.669896818235308</v>
      </c>
      <c r="K508" s="449">
        <f>H!L51</f>
        <v>30.294263116034706</v>
      </c>
      <c r="L508" s="449">
        <f>'NH4'!L51</f>
        <v>24.508820798514389</v>
      </c>
      <c r="M508" s="449">
        <f>Na!L51</f>
        <v>30.308102216301318</v>
      </c>
      <c r="N508" s="449">
        <f>K!L51</f>
        <v>1.3610555037080836</v>
      </c>
      <c r="O508" s="449">
        <f>Mg!L51</f>
        <v>3.3780081282250327</v>
      </c>
      <c r="P508" s="450">
        <f>Ca!L51</f>
        <v>4.8435399603653035</v>
      </c>
      <c r="Q508" s="451">
        <f t="shared" si="1426"/>
        <v>0.18283582345134611</v>
      </c>
      <c r="R508" s="447">
        <f t="shared" si="1427"/>
        <v>100.25021076641698</v>
      </c>
      <c r="S508" s="452">
        <f t="shared" si="1428"/>
        <v>102.91533781173918</v>
      </c>
      <c r="T508" s="452">
        <f t="shared" si="1429"/>
        <v>100.43304658986833</v>
      </c>
      <c r="U508" s="452">
        <f t="shared" si="1430"/>
        <v>1.3118006787932064</v>
      </c>
      <c r="V508" s="452">
        <f t="shared" si="1431"/>
        <v>1.2207086027142438</v>
      </c>
      <c r="W508" s="446">
        <f t="shared" si="1432"/>
        <v>-4.3968088831927457</v>
      </c>
      <c r="X508" s="453">
        <f t="shared" si="1433"/>
        <v>57.165605095541409</v>
      </c>
      <c r="Y508" s="454">
        <f t="shared" ref="Y508:AA508" si="1476">H508*$E508/1000</f>
        <v>1.3758971489863212</v>
      </c>
      <c r="Z508" s="454">
        <f t="shared" si="1476"/>
        <v>0.82564721594411339</v>
      </c>
      <c r="AA508" s="454">
        <f t="shared" si="1476"/>
        <v>2.1534224455010311</v>
      </c>
      <c r="AB508" s="454">
        <f t="shared" ref="AB508:AF508" si="1477">L508*$E508/1000</f>
        <v>1.4010615711252654</v>
      </c>
      <c r="AC508" s="454">
        <f t="shared" si="1477"/>
        <v>1.7325810024923844</v>
      </c>
      <c r="AD508" s="454">
        <f t="shared" si="1477"/>
        <v>7.7805561438089504E-2</v>
      </c>
      <c r="AE508" s="454">
        <f t="shared" si="1477"/>
        <v>0.19310587866764123</v>
      </c>
      <c r="AF508" s="454">
        <f t="shared" si="1477"/>
        <v>0.27688389263871721</v>
      </c>
      <c r="AG508" s="455">
        <f t="shared" si="1436"/>
        <v>1.7317898819516659</v>
      </c>
      <c r="AH508" s="456"/>
      <c r="AI508" s="432">
        <f t="shared" si="1437"/>
        <v>203.16554857815618</v>
      </c>
      <c r="AJ508" s="181"/>
      <c r="AK508" s="181"/>
      <c r="AL508" s="181"/>
      <c r="AM508" s="181"/>
    </row>
    <row r="509" spans="1:39" ht="12.75" customHeight="1">
      <c r="A509" s="418">
        <v>496</v>
      </c>
      <c r="B509" s="433">
        <v>1</v>
      </c>
      <c r="C509" s="458">
        <v>48</v>
      </c>
      <c r="D509" s="446"/>
      <c r="E509" s="463"/>
      <c r="F509" s="448"/>
      <c r="G509" s="448"/>
      <c r="H509" s="449"/>
      <c r="I509" s="449"/>
      <c r="J509" s="449"/>
      <c r="K509" s="449"/>
      <c r="L509" s="449"/>
      <c r="M509" s="449"/>
      <c r="N509" s="449"/>
      <c r="O509" s="449"/>
      <c r="P509" s="450"/>
      <c r="Q509" s="451"/>
      <c r="R509" s="447"/>
      <c r="S509" s="452"/>
      <c r="T509" s="452"/>
      <c r="U509" s="452"/>
      <c r="V509" s="452"/>
      <c r="W509" s="446"/>
      <c r="X509" s="453"/>
      <c r="Y509" s="454"/>
      <c r="Z509" s="454"/>
      <c r="AA509" s="454"/>
      <c r="AB509" s="454"/>
      <c r="AC509" s="454"/>
      <c r="AD509" s="454"/>
      <c r="AE509" s="454"/>
      <c r="AF509" s="454"/>
      <c r="AG509" s="455"/>
      <c r="AH509" s="456"/>
      <c r="AI509" s="432"/>
      <c r="AJ509" s="181"/>
      <c r="AK509" s="181"/>
      <c r="AL509" s="181"/>
      <c r="AM509" s="181"/>
    </row>
    <row r="510" spans="1:39" ht="12.75" customHeight="1">
      <c r="A510" s="418">
        <v>497</v>
      </c>
      <c r="B510" s="433">
        <v>1</v>
      </c>
      <c r="C510" s="458">
        <v>49</v>
      </c>
      <c r="D510" s="446">
        <f>測定日数!L53</f>
        <v>27</v>
      </c>
      <c r="E510" s="447">
        <f>mm!L53</f>
        <v>48.69426751592357</v>
      </c>
      <c r="F510" s="448">
        <f>pH!L53</f>
        <v>4.6258221441754728</v>
      </c>
      <c r="G510" s="448">
        <f>EC!L53</f>
        <v>1.2565820797907099</v>
      </c>
      <c r="H510" s="449">
        <f>'SO4'!L53</f>
        <v>11.870845699041146</v>
      </c>
      <c r="I510" s="449">
        <f>'NO3'!L53</f>
        <v>6.0554046377968298</v>
      </c>
      <c r="J510" s="449">
        <f>Cl!L53</f>
        <v>6.9524069867649354</v>
      </c>
      <c r="K510" s="449">
        <f>H!L53</f>
        <v>23.668888066756612</v>
      </c>
      <c r="L510" s="449">
        <f>'NH4'!L53</f>
        <v>14.444923386065621</v>
      </c>
      <c r="M510" s="449">
        <f>Na!L53</f>
        <v>4.9442847487419535</v>
      </c>
      <c r="N510" s="449">
        <f>K!L53</f>
        <v>0.3746348112863343</v>
      </c>
      <c r="O510" s="449">
        <f>Mg!L53</f>
        <v>0.57690995916327603</v>
      </c>
      <c r="P510" s="450">
        <f>Ca!L53</f>
        <v>1.1911055328183724</v>
      </c>
      <c r="Q510" s="451">
        <f t="shared" ref="Q510:Q514" si="1478">1.24*10^(F510-5.35)</f>
        <v>0.23401507189733181</v>
      </c>
      <c r="R510" s="447">
        <f t="shared" ref="R510:R514" si="1479">SUM(H510:J510)+H510</f>
        <v>36.749503022644056</v>
      </c>
      <c r="S510" s="452">
        <f t="shared" ref="S510:S514" si="1480">SUM(K510:P510)+O510+P510</f>
        <v>46.968761996813804</v>
      </c>
      <c r="T510" s="452">
        <f t="shared" ref="T510:T514" si="1481">SUM(H510:J510,Q510)+H510</f>
        <v>36.983518094541388</v>
      </c>
      <c r="U510" s="452">
        <f t="shared" ref="U510:U514" si="1482">(S510-R510)/(R510+S510)*100</f>
        <v>12.206725702921077</v>
      </c>
      <c r="V510" s="452">
        <f t="shared" ref="V510:V514" si="1483">(S510-T510)/(S510+T510)*100</f>
        <v>11.893952006314388</v>
      </c>
      <c r="W510" s="446">
        <f t="shared" ref="W510:W514" si="1484">100*((349.7*10^(2-F510)+(80*2*H510+71.5*I510+76.3*J510+73.5*L510+50.1*M510+73.5*N510+59.8*2*P510+53.3*2*O510)/10000)-G510)/((349.7*10^(2-F510)+(80*2*H510+71.5*I510+76.3*J510+73.5*L510+50.1*M510+73.5*N510+59.8*2*P510+53.3*2*O510)/10000)+G510)</f>
        <v>0.45493745405999242</v>
      </c>
      <c r="X510" s="453">
        <f t="shared" ref="X510:X514" si="1485">E510</f>
        <v>48.69426751592357</v>
      </c>
      <c r="Y510" s="454">
        <f t="shared" ref="Y510:AA510" si="1486">H510*$E510/1000</f>
        <v>0.57804213610936028</v>
      </c>
      <c r="Z510" s="454">
        <f t="shared" si="1486"/>
        <v>0.29486349335004308</v>
      </c>
      <c r="AA510" s="454">
        <f t="shared" si="1486"/>
        <v>0.33854236569310786</v>
      </c>
      <c r="AB510" s="454">
        <f t="shared" ref="AB510:AF510" si="1487">L510*$E510/1000</f>
        <v>0.70338496360809999</v>
      </c>
      <c r="AC510" s="454">
        <f t="shared" si="1487"/>
        <v>0.24075832423014162</v>
      </c>
      <c r="AD510" s="454">
        <f t="shared" si="1487"/>
        <v>1.8242567721554307E-2</v>
      </c>
      <c r="AE510" s="454">
        <f t="shared" si="1487"/>
        <v>2.8092207884097106E-2</v>
      </c>
      <c r="AF510" s="454">
        <f t="shared" si="1487"/>
        <v>5.8000011454754509E-2</v>
      </c>
      <c r="AG510" s="455">
        <f t="shared" ref="AG510:AG514" si="1488">K510*$E510/1000</f>
        <v>1.1525391673270977</v>
      </c>
      <c r="AH510" s="456"/>
      <c r="AI510" s="432">
        <f t="shared" ref="AI510:AI514" si="1489">R510+S510</f>
        <v>83.71826501945786</v>
      </c>
      <c r="AJ510" s="181"/>
      <c r="AK510" s="181"/>
      <c r="AL510" s="181"/>
      <c r="AM510" s="181"/>
    </row>
    <row r="511" spans="1:39" ht="12.75" customHeight="1">
      <c r="A511" s="418">
        <v>498</v>
      </c>
      <c r="B511" s="433">
        <v>1</v>
      </c>
      <c r="C511" s="458">
        <v>50</v>
      </c>
      <c r="D511" s="446">
        <f>測定日数!L54</f>
        <v>27</v>
      </c>
      <c r="E511" s="447">
        <f>mm!L54</f>
        <v>100.42040289326229</v>
      </c>
      <c r="F511" s="448">
        <f>pH!L54</f>
        <v>4.46</v>
      </c>
      <c r="G511" s="448">
        <f>EC!L54</f>
        <v>3</v>
      </c>
      <c r="H511" s="449">
        <f>'SO4'!L54</f>
        <v>27.3</v>
      </c>
      <c r="I511" s="449">
        <f>'NO3'!L54</f>
        <v>28</v>
      </c>
      <c r="J511" s="449">
        <f>Cl!L54</f>
        <v>62.1</v>
      </c>
      <c r="K511" s="449">
        <f>H!L54</f>
        <v>34.67368504525318</v>
      </c>
      <c r="L511" s="449">
        <f>'NH4'!L54</f>
        <v>35.6</v>
      </c>
      <c r="M511" s="449">
        <f>Na!L54</f>
        <v>51.5</v>
      </c>
      <c r="N511" s="449">
        <f>K!L54</f>
        <v>2.1</v>
      </c>
      <c r="O511" s="449">
        <f>Mg!L54</f>
        <v>6.1</v>
      </c>
      <c r="P511" s="450">
        <f>Ca!L54</f>
        <v>4.2</v>
      </c>
      <c r="Q511" s="451">
        <f t="shared" si="1478"/>
        <v>0.15974294440994866</v>
      </c>
      <c r="R511" s="447">
        <f t="shared" si="1479"/>
        <v>144.70000000000002</v>
      </c>
      <c r="S511" s="452">
        <f t="shared" si="1480"/>
        <v>144.47368504525315</v>
      </c>
      <c r="T511" s="452">
        <f t="shared" si="1481"/>
        <v>144.85974294440996</v>
      </c>
      <c r="U511" s="452">
        <f t="shared" si="1482"/>
        <v>-7.8262638148229938E-2</v>
      </c>
      <c r="V511" s="452">
        <f t="shared" si="1483"/>
        <v>-0.1334301058260724</v>
      </c>
      <c r="W511" s="446">
        <f t="shared" si="1484"/>
        <v>-0.43976267752977366</v>
      </c>
      <c r="X511" s="453">
        <f t="shared" si="1485"/>
        <v>100.42040289326229</v>
      </c>
      <c r="Y511" s="454">
        <f t="shared" ref="Y511:AA511" si="1490">H511*$E511/1000</f>
        <v>2.7414769989860606</v>
      </c>
      <c r="Z511" s="454">
        <f t="shared" si="1490"/>
        <v>2.8117712810113442</v>
      </c>
      <c r="AA511" s="454">
        <f t="shared" si="1490"/>
        <v>6.2361070196715884</v>
      </c>
      <c r="AB511" s="454">
        <f t="shared" ref="AB511:AF511" si="1491">L511*$E511/1000</f>
        <v>3.5749663430001379</v>
      </c>
      <c r="AC511" s="454">
        <f t="shared" si="1491"/>
        <v>5.1716507490030077</v>
      </c>
      <c r="AD511" s="454">
        <f t="shared" si="1491"/>
        <v>0.21088284607585084</v>
      </c>
      <c r="AE511" s="454">
        <f t="shared" si="1491"/>
        <v>0.6125644576489</v>
      </c>
      <c r="AF511" s="454">
        <f t="shared" si="1491"/>
        <v>0.42176569215170168</v>
      </c>
      <c r="AG511" s="455">
        <f t="shared" si="1488"/>
        <v>3.4819454220384078</v>
      </c>
      <c r="AH511" s="456"/>
      <c r="AI511" s="432">
        <f t="shared" si="1489"/>
        <v>289.17368504525314</v>
      </c>
      <c r="AJ511" s="181"/>
      <c r="AK511" s="181"/>
      <c r="AL511" s="181"/>
      <c r="AM511" s="181"/>
    </row>
    <row r="512" spans="1:39" ht="12.75" customHeight="1">
      <c r="A512" s="418">
        <v>499</v>
      </c>
      <c r="B512" s="433">
        <v>1</v>
      </c>
      <c r="C512" s="458">
        <v>51</v>
      </c>
      <c r="D512" s="446">
        <f>測定日数!L55</f>
        <v>26</v>
      </c>
      <c r="E512" s="447">
        <f>mm!L55</f>
        <v>78.5</v>
      </c>
      <c r="F512" s="448">
        <f>pH!L55</f>
        <v>4.4119133763293235</v>
      </c>
      <c r="G512" s="448">
        <f>EC!L55</f>
        <v>4.085859872611465</v>
      </c>
      <c r="H512" s="449">
        <f>'SO4'!L55</f>
        <v>31.729754248957761</v>
      </c>
      <c r="I512" s="449">
        <f>'NO3'!L55</f>
        <v>20.321900776453667</v>
      </c>
      <c r="J512" s="449">
        <f>Cl!L55</f>
        <v>133.80409359755987</v>
      </c>
      <c r="K512" s="449">
        <f>H!L55</f>
        <v>38.733489440509992</v>
      </c>
      <c r="L512" s="449">
        <f>'NH4'!L55</f>
        <v>26.81326089490446</v>
      </c>
      <c r="M512" s="449">
        <f>Na!L55</f>
        <v>114.83096619412908</v>
      </c>
      <c r="N512" s="449">
        <f>K!L55</f>
        <v>3.2359657119585576</v>
      </c>
      <c r="O512" s="449">
        <f>Mg!L55</f>
        <v>13.115386104951378</v>
      </c>
      <c r="P512" s="450">
        <f>Ca!L55</f>
        <v>7.1109509347649986</v>
      </c>
      <c r="Q512" s="451">
        <f t="shared" si="1478"/>
        <v>0.14299967864188945</v>
      </c>
      <c r="R512" s="447">
        <f t="shared" si="1479"/>
        <v>217.58550287192907</v>
      </c>
      <c r="S512" s="452">
        <f t="shared" si="1480"/>
        <v>224.0663563209348</v>
      </c>
      <c r="T512" s="452">
        <f t="shared" si="1481"/>
        <v>217.72850255057097</v>
      </c>
      <c r="U512" s="452">
        <f t="shared" si="1482"/>
        <v>1.4674122420428048</v>
      </c>
      <c r="V512" s="452">
        <f t="shared" si="1483"/>
        <v>1.4345693805837552</v>
      </c>
      <c r="W512" s="446">
        <f t="shared" si="1484"/>
        <v>-0.44773926051742996</v>
      </c>
      <c r="X512" s="453">
        <f t="shared" si="1485"/>
        <v>78.5</v>
      </c>
      <c r="Y512" s="454">
        <f t="shared" ref="Y512:AA512" si="1492">H512*$E512/1000</f>
        <v>2.4907857085431844</v>
      </c>
      <c r="Z512" s="454">
        <f t="shared" si="1492"/>
        <v>1.5952692109516129</v>
      </c>
      <c r="AA512" s="454">
        <f t="shared" si="1492"/>
        <v>10.503621347408451</v>
      </c>
      <c r="AB512" s="454">
        <f t="shared" ref="AB512:AF512" si="1493">L512*$E512/1000</f>
        <v>2.1048409802500001</v>
      </c>
      <c r="AC512" s="454">
        <f t="shared" si="1493"/>
        <v>9.0142308462391316</v>
      </c>
      <c r="AD512" s="454">
        <f t="shared" si="1493"/>
        <v>0.25402330838874676</v>
      </c>
      <c r="AE512" s="454">
        <f t="shared" si="1493"/>
        <v>1.0295578092386832</v>
      </c>
      <c r="AF512" s="454">
        <f t="shared" si="1493"/>
        <v>0.5582096483790524</v>
      </c>
      <c r="AG512" s="455">
        <f t="shared" si="1488"/>
        <v>3.0405789210800345</v>
      </c>
      <c r="AH512" s="456"/>
      <c r="AI512" s="432">
        <f t="shared" si="1489"/>
        <v>441.65185919286387</v>
      </c>
      <c r="AJ512" s="181"/>
      <c r="AK512" s="181"/>
      <c r="AL512" s="181"/>
      <c r="AM512" s="181"/>
    </row>
    <row r="513" spans="1:39" ht="12.75" customHeight="1">
      <c r="A513" s="418">
        <v>500</v>
      </c>
      <c r="B513" s="433">
        <v>1</v>
      </c>
      <c r="C513" s="458">
        <v>52</v>
      </c>
      <c r="D513" s="446">
        <f>測定日数!L56</f>
        <v>27</v>
      </c>
      <c r="E513" s="447">
        <f>mm!L56</f>
        <v>56.916990748523602</v>
      </c>
      <c r="F513" s="448">
        <f>pH!L56</f>
        <v>5.2</v>
      </c>
      <c r="G513" s="448">
        <f>EC!L56</f>
        <v>4.4000000000000004</v>
      </c>
      <c r="H513" s="449">
        <f>'SO4'!L56</f>
        <v>35.4</v>
      </c>
      <c r="I513" s="449">
        <f>'NO3'!L56</f>
        <v>16.600000000000001</v>
      </c>
      <c r="J513" s="449">
        <f>Cl!L56</f>
        <v>233.2</v>
      </c>
      <c r="K513" s="449">
        <f>H!L56</f>
        <v>6.3095734448019307</v>
      </c>
      <c r="L513" s="449">
        <f>'NH4'!L56</f>
        <v>22.5</v>
      </c>
      <c r="M513" s="449">
        <f>Na!L56</f>
        <v>205.3</v>
      </c>
      <c r="N513" s="449">
        <f>K!L56</f>
        <v>5</v>
      </c>
      <c r="O513" s="449">
        <f>Mg!L56</f>
        <v>24</v>
      </c>
      <c r="P513" s="450">
        <f>Ca!L56</f>
        <v>18.7</v>
      </c>
      <c r="Q513" s="451">
        <f t="shared" si="1478"/>
        <v>0.8778527726363321</v>
      </c>
      <c r="R513" s="447">
        <f t="shared" si="1479"/>
        <v>320.59999999999997</v>
      </c>
      <c r="S513" s="452">
        <f t="shared" si="1480"/>
        <v>324.50957344480196</v>
      </c>
      <c r="T513" s="452">
        <f t="shared" si="1481"/>
        <v>321.47785277263631</v>
      </c>
      <c r="U513" s="452">
        <f t="shared" si="1482"/>
        <v>0.60603246420997503</v>
      </c>
      <c r="V513" s="452">
        <f t="shared" si="1483"/>
        <v>0.46931574038798329</v>
      </c>
      <c r="W513" s="446">
        <f t="shared" si="1484"/>
        <v>-5.4327414964284143E-2</v>
      </c>
      <c r="X513" s="453">
        <f t="shared" si="1485"/>
        <v>56.916990748523602</v>
      </c>
      <c r="Y513" s="454">
        <f t="shared" ref="Y513:AA513" si="1494">H513*$E513/1000</f>
        <v>2.0148614724977354</v>
      </c>
      <c r="Z513" s="454">
        <f t="shared" si="1494"/>
        <v>0.94482204642549183</v>
      </c>
      <c r="AA513" s="454">
        <f t="shared" si="1494"/>
        <v>13.273042242555702</v>
      </c>
      <c r="AB513" s="454">
        <f t="shared" ref="AB513:AF513" si="1495">L513*$E513/1000</f>
        <v>1.2806322918417812</v>
      </c>
      <c r="AC513" s="454">
        <f t="shared" si="1495"/>
        <v>11.685058200671897</v>
      </c>
      <c r="AD513" s="454">
        <f t="shared" si="1495"/>
        <v>0.28458495374261805</v>
      </c>
      <c r="AE513" s="454">
        <f t="shared" si="1495"/>
        <v>1.3660077779645665</v>
      </c>
      <c r="AF513" s="454">
        <f t="shared" si="1495"/>
        <v>1.0643477269973913</v>
      </c>
      <c r="AG513" s="455">
        <f t="shared" si="1488"/>
        <v>0.35912193338492171</v>
      </c>
      <c r="AH513" s="456"/>
      <c r="AI513" s="432">
        <f t="shared" si="1489"/>
        <v>645.10957344480198</v>
      </c>
      <c r="AJ513" s="181"/>
      <c r="AK513" s="181"/>
      <c r="AL513" s="181"/>
      <c r="AM513" s="181"/>
    </row>
    <row r="514" spans="1:39" ht="12.75" customHeight="1">
      <c r="A514" s="418">
        <v>501</v>
      </c>
      <c r="B514" s="433">
        <v>2</v>
      </c>
      <c r="C514" s="458">
        <v>1</v>
      </c>
      <c r="D514" s="446">
        <f>測定日数!M5</f>
        <v>35</v>
      </c>
      <c r="E514" s="447">
        <f>mm!M5</f>
        <v>112.5</v>
      </c>
      <c r="F514" s="448">
        <f>pH!M5</f>
        <v>4.588188256580799</v>
      </c>
      <c r="G514" s="448">
        <f>EC!M5</f>
        <v>3.5471555555555554</v>
      </c>
      <c r="H514" s="449">
        <f>'SO4'!M5</f>
        <v>22.58217655294855</v>
      </c>
      <c r="I514" s="449">
        <f>'NO3'!M5</f>
        <v>12.662647236726411</v>
      </c>
      <c r="J514" s="449">
        <f>Cl!M5</f>
        <v>151.05035557372267</v>
      </c>
      <c r="K514" s="449">
        <f>H!M5</f>
        <v>25.811410833302062</v>
      </c>
      <c r="L514" s="449">
        <f>'NH4'!M5</f>
        <v>22.530356082500383</v>
      </c>
      <c r="M514" s="449">
        <f>Na!M5</f>
        <v>123.35578667844649</v>
      </c>
      <c r="N514" s="449">
        <f>K!M5</f>
        <v>3.7112886119194894</v>
      </c>
      <c r="O514" s="449">
        <f>Mg!M5</f>
        <v>13.946726061638538</v>
      </c>
      <c r="P514" s="450">
        <f>Ca!M5</f>
        <v>10.210659102864597</v>
      </c>
      <c r="Q514" s="451">
        <f t="shared" si="1478"/>
        <v>0.2145902282693378</v>
      </c>
      <c r="R514" s="447">
        <f t="shared" si="1479"/>
        <v>208.87735591634618</v>
      </c>
      <c r="S514" s="452">
        <f t="shared" si="1480"/>
        <v>223.72361253517471</v>
      </c>
      <c r="T514" s="452">
        <f t="shared" si="1481"/>
        <v>209.09194614461552</v>
      </c>
      <c r="U514" s="452">
        <f t="shared" si="1482"/>
        <v>3.4318593118203498</v>
      </c>
      <c r="V514" s="452">
        <f t="shared" si="1483"/>
        <v>3.3805777304286169</v>
      </c>
      <c r="W514" s="446">
        <f t="shared" si="1484"/>
        <v>0.5818050964650282</v>
      </c>
      <c r="X514" s="453">
        <f t="shared" si="1485"/>
        <v>112.5</v>
      </c>
      <c r="Y514" s="454">
        <f t="shared" ref="Y514:AA514" si="1496">H514*$E514/1000</f>
        <v>2.5404948622067116</v>
      </c>
      <c r="Z514" s="454">
        <f t="shared" si="1496"/>
        <v>1.4245478141317212</v>
      </c>
      <c r="AA514" s="454">
        <f t="shared" si="1496"/>
        <v>16.993165002043799</v>
      </c>
      <c r="AB514" s="454">
        <f t="shared" ref="AB514:AF514" si="1497">L514*$E514/1000</f>
        <v>2.5346650592812932</v>
      </c>
      <c r="AC514" s="454">
        <f t="shared" si="1497"/>
        <v>13.877526001325229</v>
      </c>
      <c r="AD514" s="454">
        <f t="shared" si="1497"/>
        <v>0.41751996884094256</v>
      </c>
      <c r="AE514" s="454">
        <f t="shared" si="1497"/>
        <v>1.5690066819343356</v>
      </c>
      <c r="AF514" s="454">
        <f t="shared" si="1497"/>
        <v>1.1486991490722671</v>
      </c>
      <c r="AG514" s="455">
        <f t="shared" si="1488"/>
        <v>2.9037837187464821</v>
      </c>
      <c r="AH514" s="456"/>
      <c r="AI514" s="432">
        <f t="shared" si="1489"/>
        <v>432.60096845152088</v>
      </c>
      <c r="AJ514" s="181"/>
      <c r="AK514" s="181"/>
      <c r="AL514" s="181"/>
      <c r="AM514" s="181"/>
    </row>
    <row r="515" spans="1:39" ht="12.75" customHeight="1">
      <c r="A515" s="418">
        <v>502</v>
      </c>
      <c r="B515" s="433">
        <v>2</v>
      </c>
      <c r="C515" s="458">
        <v>2</v>
      </c>
      <c r="D515" s="434"/>
      <c r="E515" s="464"/>
      <c r="F515" s="436"/>
      <c r="G515" s="436"/>
      <c r="H515" s="437"/>
      <c r="I515" s="437"/>
      <c r="J515" s="437"/>
      <c r="K515" s="437"/>
      <c r="L515" s="437"/>
      <c r="M515" s="437"/>
      <c r="N515" s="437"/>
      <c r="O515" s="437"/>
      <c r="P515" s="438"/>
      <c r="Q515" s="439"/>
      <c r="R515" s="440"/>
      <c r="S515" s="441"/>
      <c r="T515" s="441"/>
      <c r="U515" s="441"/>
      <c r="V515" s="441"/>
      <c r="W515" s="434"/>
      <c r="X515" s="442"/>
      <c r="Y515" s="443"/>
      <c r="Z515" s="443"/>
      <c r="AA515" s="443"/>
      <c r="AB515" s="443"/>
      <c r="AC515" s="443"/>
      <c r="AD515" s="443"/>
      <c r="AE515" s="443"/>
      <c r="AF515" s="443"/>
      <c r="AG515" s="444"/>
      <c r="AH515" s="445"/>
      <c r="AI515" s="432"/>
      <c r="AJ515" s="181"/>
      <c r="AK515" s="181"/>
      <c r="AL515" s="181"/>
      <c r="AM515" s="181"/>
    </row>
    <row r="516" spans="1:39" ht="12.75" customHeight="1">
      <c r="A516" s="418">
        <v>503</v>
      </c>
      <c r="B516" s="433">
        <v>2</v>
      </c>
      <c r="C516" s="458">
        <v>3</v>
      </c>
      <c r="D516" s="446">
        <f>測定日数!M7</f>
        <v>35</v>
      </c>
      <c r="E516" s="447">
        <f>mm!M7</f>
        <v>89.140127388535021</v>
      </c>
      <c r="F516" s="448">
        <f>pH!M7</f>
        <v>4.5999999999999996</v>
      </c>
      <c r="G516" s="448">
        <f>EC!M7</f>
        <v>3.46</v>
      </c>
      <c r="H516" s="449">
        <f>'SO4'!M7</f>
        <v>20.7</v>
      </c>
      <c r="I516" s="449">
        <f>'NO3'!M7</f>
        <v>10.6</v>
      </c>
      <c r="J516" s="449">
        <f>Cl!M7</f>
        <v>144.1</v>
      </c>
      <c r="K516" s="449">
        <f>H!M7</f>
        <v>25.118864315095834</v>
      </c>
      <c r="L516" s="449">
        <f>'NH4'!M7</f>
        <v>16.100000000000001</v>
      </c>
      <c r="M516" s="449">
        <f>Na!M7</f>
        <v>103.9</v>
      </c>
      <c r="N516" s="449">
        <f>K!M7</f>
        <v>3</v>
      </c>
      <c r="O516" s="449">
        <f>Mg!M7</f>
        <v>13.2</v>
      </c>
      <c r="P516" s="450">
        <f>Ca!M7</f>
        <v>4.7</v>
      </c>
      <c r="Q516" s="451">
        <f t="shared" ref="Q516:Q521" si="1498">1.24*10^(F516-5.35)</f>
        <v>0.22050664684482638</v>
      </c>
      <c r="R516" s="447">
        <f t="shared" ref="R516:R521" si="1499">SUM(H516:J516)+H516</f>
        <v>196.09999999999997</v>
      </c>
      <c r="S516" s="452">
        <f t="shared" ref="S516:S521" si="1500">SUM(K516:P516)+O516+P516</f>
        <v>183.91886431509579</v>
      </c>
      <c r="T516" s="452">
        <f t="shared" ref="T516:T521" si="1501">SUM(H516:J516,Q516)+H516</f>
        <v>196.32050664684479</v>
      </c>
      <c r="U516" s="452">
        <f t="shared" ref="U516:U521" si="1502">(S516-R516)/(R516+S516)*100</f>
        <v>-3.2054028967372759</v>
      </c>
      <c r="V516" s="452">
        <f t="shared" ref="V516:V521" si="1503">(S516-T516)/(S516+T516)*100</f>
        <v>-3.2615355691271439</v>
      </c>
      <c r="W516" s="446">
        <f t="shared" ref="W516:W521" si="1504">100*((349.7*10^(2-F516)+(80*2*H516+71.5*I516+76.3*J516+73.5*L516+50.1*M516+73.5*N516+59.8*2*P516+53.3*2*O516)/10000)-G516)/((349.7*10^(2-F516)+(80*2*H516+71.5*I516+76.3*J516+73.5*L516+50.1*M516+73.5*N516+59.8*2*P516+53.3*2*O516)/10000)+G516)</f>
        <v>-3.2415506806896981</v>
      </c>
      <c r="X516" s="453">
        <f t="shared" ref="X516:X521" si="1505">E516</f>
        <v>89.140127388535021</v>
      </c>
      <c r="Y516" s="454">
        <f t="shared" ref="Y516:AA516" si="1506">H516*$E516/1000</f>
        <v>1.845200636942675</v>
      </c>
      <c r="Z516" s="454">
        <f t="shared" si="1506"/>
        <v>0.94488535031847121</v>
      </c>
      <c r="AA516" s="454">
        <f t="shared" si="1506"/>
        <v>12.845092356687896</v>
      </c>
      <c r="AB516" s="454">
        <f t="shared" ref="AB516:AF516" si="1507">L516*$E516/1000</f>
        <v>1.435156050955414</v>
      </c>
      <c r="AC516" s="454">
        <f t="shared" si="1507"/>
        <v>9.2616592356687892</v>
      </c>
      <c r="AD516" s="454">
        <f t="shared" si="1507"/>
        <v>0.2674203821656051</v>
      </c>
      <c r="AE516" s="454">
        <f t="shared" si="1507"/>
        <v>1.1766496815286622</v>
      </c>
      <c r="AF516" s="454">
        <f t="shared" si="1507"/>
        <v>0.41895859872611457</v>
      </c>
      <c r="AG516" s="455">
        <f t="shared" ref="AG516:AG521" si="1508">K516*$E516/1000</f>
        <v>2.2390987649029688</v>
      </c>
      <c r="AH516" s="456"/>
      <c r="AI516" s="432">
        <f t="shared" ref="AI516:AI521" si="1509">R516+S516</f>
        <v>380.01886431509575</v>
      </c>
      <c r="AJ516" s="181"/>
      <c r="AK516" s="181"/>
      <c r="AL516" s="181"/>
      <c r="AM516" s="181"/>
    </row>
    <row r="517" spans="1:39" ht="12.75" customHeight="1">
      <c r="A517" s="418">
        <v>504</v>
      </c>
      <c r="B517" s="433">
        <v>2</v>
      </c>
      <c r="C517" s="458">
        <v>4</v>
      </c>
      <c r="D517" s="446">
        <f>測定日数!M8</f>
        <v>35</v>
      </c>
      <c r="E517" s="447">
        <f>mm!M8</f>
        <v>38.745222929936304</v>
      </c>
      <c r="F517" s="448">
        <f>pH!M8</f>
        <v>4.58</v>
      </c>
      <c r="G517" s="448">
        <f>EC!M8</f>
        <v>4.5199999999999996</v>
      </c>
      <c r="H517" s="449">
        <f>'SO4'!M8</f>
        <v>29.3</v>
      </c>
      <c r="I517" s="449">
        <f>'NO3'!M8</f>
        <v>20.8</v>
      </c>
      <c r="J517" s="449">
        <f>Cl!M8</f>
        <v>222.2</v>
      </c>
      <c r="K517" s="449">
        <f>H!M8</f>
        <v>26.302679918953825</v>
      </c>
      <c r="L517" s="449">
        <f>'NH4'!M8</f>
        <v>17.2</v>
      </c>
      <c r="M517" s="449">
        <f>Na!M8</f>
        <v>222.4</v>
      </c>
      <c r="N517" s="449">
        <f>K!M8</f>
        <v>5.9</v>
      </c>
      <c r="O517" s="449">
        <f>Mg!M8</f>
        <v>19.100000000000001</v>
      </c>
      <c r="P517" s="450">
        <f>Ca!M8</f>
        <v>13.5</v>
      </c>
      <c r="Q517" s="451">
        <f t="shared" si="1498"/>
        <v>0.21058221290525647</v>
      </c>
      <c r="R517" s="447">
        <f t="shared" si="1499"/>
        <v>301.60000000000002</v>
      </c>
      <c r="S517" s="452">
        <f t="shared" si="1500"/>
        <v>337.00267991895385</v>
      </c>
      <c r="T517" s="452">
        <f t="shared" si="1501"/>
        <v>301.81058221290527</v>
      </c>
      <c r="U517" s="452">
        <f t="shared" si="1502"/>
        <v>5.5437725258915034</v>
      </c>
      <c r="V517" s="452">
        <f t="shared" si="1503"/>
        <v>5.5089804473696855</v>
      </c>
      <c r="W517" s="446">
        <f t="shared" si="1504"/>
        <v>3.8480532067504649</v>
      </c>
      <c r="X517" s="453">
        <f t="shared" si="1505"/>
        <v>38.745222929936304</v>
      </c>
      <c r="Y517" s="454">
        <f t="shared" ref="Y517:AA517" si="1510">H517*$E517/1000</f>
        <v>1.1352350318471338</v>
      </c>
      <c r="Z517" s="454">
        <f t="shared" si="1510"/>
        <v>0.80590063694267522</v>
      </c>
      <c r="AA517" s="454">
        <f t="shared" si="1510"/>
        <v>8.609188535031846</v>
      </c>
      <c r="AB517" s="454">
        <f t="shared" ref="AB517:AF517" si="1511">L517*$E517/1000</f>
        <v>0.66641783439490443</v>
      </c>
      <c r="AC517" s="454">
        <f t="shared" si="1511"/>
        <v>8.6169375796178329</v>
      </c>
      <c r="AD517" s="454">
        <f t="shared" si="1511"/>
        <v>0.22859681528662421</v>
      </c>
      <c r="AE517" s="454">
        <f t="shared" si="1511"/>
        <v>0.74003375796178339</v>
      </c>
      <c r="AF517" s="454">
        <f t="shared" si="1511"/>
        <v>0.52306050955414018</v>
      </c>
      <c r="AG517" s="455">
        <f t="shared" si="1508"/>
        <v>1.0191031971146249</v>
      </c>
      <c r="AH517" s="456"/>
      <c r="AI517" s="432">
        <f t="shared" si="1509"/>
        <v>638.60267991895387</v>
      </c>
      <c r="AJ517" s="181"/>
      <c r="AK517" s="181"/>
      <c r="AL517" s="181"/>
      <c r="AM517" s="181"/>
    </row>
    <row r="518" spans="1:39" ht="12.75" customHeight="1">
      <c r="A518" s="418">
        <v>505</v>
      </c>
      <c r="B518" s="433">
        <v>2</v>
      </c>
      <c r="C518" s="458">
        <v>5</v>
      </c>
      <c r="D518" s="446">
        <f>測定日数!M9</f>
        <v>35</v>
      </c>
      <c r="E518" s="447">
        <f>mm!M9</f>
        <v>198.53503184713375</v>
      </c>
      <c r="F518" s="448">
        <f>pH!M9</f>
        <v>4.55</v>
      </c>
      <c r="G518" s="448">
        <f>EC!M9</f>
        <v>6.76</v>
      </c>
      <c r="H518" s="449">
        <f>'SO4'!M9</f>
        <v>40.799999999999997</v>
      </c>
      <c r="I518" s="449">
        <f>'NO3'!M9</f>
        <v>14.9</v>
      </c>
      <c r="J518" s="449">
        <f>Cl!M9</f>
        <v>356.2</v>
      </c>
      <c r="K518" s="449">
        <f>H!M9</f>
        <v>28.183829312644562</v>
      </c>
      <c r="L518" s="449">
        <f>'NH4'!M9</f>
        <v>24.1</v>
      </c>
      <c r="M518" s="449">
        <f>Na!M9</f>
        <v>325.8</v>
      </c>
      <c r="N518" s="449">
        <f>K!M9</f>
        <v>7.4</v>
      </c>
      <c r="O518" s="449">
        <f>Mg!M9</f>
        <v>35.799999999999997</v>
      </c>
      <c r="P518" s="450">
        <f>Ca!M9</f>
        <v>9</v>
      </c>
      <c r="Q518" s="451">
        <f t="shared" si="1498"/>
        <v>0.19652675586517812</v>
      </c>
      <c r="R518" s="447">
        <f t="shared" si="1499"/>
        <v>452.7</v>
      </c>
      <c r="S518" s="452">
        <f t="shared" si="1500"/>
        <v>475.08382931264458</v>
      </c>
      <c r="T518" s="452">
        <f t="shared" si="1501"/>
        <v>452.89652675586518</v>
      </c>
      <c r="U518" s="452">
        <f t="shared" si="1502"/>
        <v>2.4126125726105636</v>
      </c>
      <c r="V518" s="452">
        <f t="shared" si="1503"/>
        <v>2.3909237314869825</v>
      </c>
      <c r="W518" s="446">
        <f t="shared" si="1504"/>
        <v>0.41088253465591201</v>
      </c>
      <c r="X518" s="453">
        <f t="shared" si="1505"/>
        <v>198.53503184713375</v>
      </c>
      <c r="Y518" s="454">
        <f t="shared" ref="Y518:AA518" si="1512">H518*$E518/1000</f>
        <v>8.1002292993630558</v>
      </c>
      <c r="Z518" s="454">
        <f t="shared" si="1512"/>
        <v>2.9581719745222932</v>
      </c>
      <c r="AA518" s="454">
        <f t="shared" si="1512"/>
        <v>70.718178343949035</v>
      </c>
      <c r="AB518" s="454">
        <f t="shared" ref="AB518:AF518" si="1513">L518*$E518/1000</f>
        <v>4.7846942675159232</v>
      </c>
      <c r="AC518" s="454">
        <f t="shared" si="1513"/>
        <v>64.682713375796183</v>
      </c>
      <c r="AD518" s="454">
        <f t="shared" si="1513"/>
        <v>1.4691592356687897</v>
      </c>
      <c r="AE518" s="454">
        <f t="shared" si="1513"/>
        <v>7.1075541401273874</v>
      </c>
      <c r="AF518" s="454">
        <f t="shared" si="1513"/>
        <v>1.7868152866242037</v>
      </c>
      <c r="AG518" s="455">
        <f t="shared" si="1508"/>
        <v>5.5954774501600699</v>
      </c>
      <c r="AH518" s="456"/>
      <c r="AI518" s="432">
        <f t="shared" si="1509"/>
        <v>927.78382931264457</v>
      </c>
      <c r="AJ518" s="181"/>
      <c r="AK518" s="181"/>
      <c r="AL518" s="181"/>
      <c r="AM518" s="181"/>
    </row>
    <row r="519" spans="1:39" ht="12.75" customHeight="1">
      <c r="A519" s="418">
        <v>506</v>
      </c>
      <c r="B519" s="433">
        <v>2</v>
      </c>
      <c r="C519" s="458">
        <v>6</v>
      </c>
      <c r="D519" s="446">
        <f>測定日数!M10</f>
        <v>35</v>
      </c>
      <c r="E519" s="447">
        <f>mm!M10</f>
        <v>42.6</v>
      </c>
      <c r="F519" s="448">
        <f>pH!M10</f>
        <v>4.658449568700548</v>
      </c>
      <c r="G519" s="448">
        <f>EC!M10</f>
        <v>1.94</v>
      </c>
      <c r="H519" s="449">
        <f>'SO4'!M10</f>
        <v>14.028813591990595</v>
      </c>
      <c r="I519" s="449">
        <f>'NO3'!M10</f>
        <v>22.151656960495096</v>
      </c>
      <c r="J519" s="449">
        <f>Cl!M10</f>
        <v>52.199768417871191</v>
      </c>
      <c r="K519" s="449">
        <f>H!M10</f>
        <v>21.955858909489329</v>
      </c>
      <c r="L519" s="449">
        <f>'NH4'!M10</f>
        <v>17.178047842722105</v>
      </c>
      <c r="M519" s="449">
        <f>Na!M10</f>
        <v>50.2285529095684</v>
      </c>
      <c r="N519" s="449">
        <f>K!M10</f>
        <v>3.2573261398380873</v>
      </c>
      <c r="O519" s="449">
        <f>Mg!M10</f>
        <v>14.246634332745458</v>
      </c>
      <c r="P519" s="450">
        <f>Ca!M10</f>
        <v>28.740550735934185</v>
      </c>
      <c r="Q519" s="451">
        <f t="shared" si="1498"/>
        <v>0.25227328001629867</v>
      </c>
      <c r="R519" s="447">
        <f t="shared" si="1499"/>
        <v>102.40905256234748</v>
      </c>
      <c r="S519" s="452">
        <f t="shared" si="1500"/>
        <v>178.59415593897722</v>
      </c>
      <c r="T519" s="452">
        <f t="shared" si="1501"/>
        <v>102.66132584236378</v>
      </c>
      <c r="U519" s="452">
        <f t="shared" si="1502"/>
        <v>27.111826865945048</v>
      </c>
      <c r="V519" s="452">
        <f t="shared" si="1503"/>
        <v>26.997813381517162</v>
      </c>
      <c r="W519" s="446">
        <f t="shared" si="1504"/>
        <v>11.544313795609007</v>
      </c>
      <c r="X519" s="453">
        <f t="shared" si="1505"/>
        <v>42.6</v>
      </c>
      <c r="Y519" s="454">
        <f t="shared" ref="Y519:AA519" si="1514">H519*$E519/1000</f>
        <v>0.59762745901879932</v>
      </c>
      <c r="Z519" s="454">
        <f t="shared" si="1514"/>
        <v>0.94366058651709117</v>
      </c>
      <c r="AA519" s="454">
        <f t="shared" si="1514"/>
        <v>2.2237101346013128</v>
      </c>
      <c r="AB519" s="454">
        <f t="shared" ref="AB519:AF519" si="1515">L519*$E519/1000</f>
        <v>0.73178483809996164</v>
      </c>
      <c r="AC519" s="454">
        <f t="shared" si="1515"/>
        <v>2.1397363539476135</v>
      </c>
      <c r="AD519" s="454">
        <f t="shared" si="1515"/>
        <v>0.13876209355710253</v>
      </c>
      <c r="AE519" s="454">
        <f t="shared" si="1515"/>
        <v>0.60690662257495653</v>
      </c>
      <c r="AF519" s="454">
        <f t="shared" si="1515"/>
        <v>1.2243474613507963</v>
      </c>
      <c r="AG519" s="455">
        <f t="shared" si="1508"/>
        <v>0.93531958954424543</v>
      </c>
      <c r="AH519" s="456"/>
      <c r="AI519" s="432">
        <f t="shared" si="1509"/>
        <v>281.00320850132471</v>
      </c>
      <c r="AJ519" s="181"/>
      <c r="AK519" s="181"/>
      <c r="AL519" s="181"/>
      <c r="AM519" s="181"/>
    </row>
    <row r="520" spans="1:39" ht="12.75" customHeight="1">
      <c r="A520" s="418">
        <v>507</v>
      </c>
      <c r="B520" s="433">
        <v>2</v>
      </c>
      <c r="C520" s="458">
        <v>7</v>
      </c>
      <c r="D520" s="446">
        <f>測定日数!M11</f>
        <v>35</v>
      </c>
      <c r="E520" s="447">
        <f>mm!M11</f>
        <v>17.5</v>
      </c>
      <c r="F520" s="448">
        <f>pH!M11</f>
        <v>4.84</v>
      </c>
      <c r="G520" s="448">
        <f>EC!M11</f>
        <v>2.0699999999999998</v>
      </c>
      <c r="H520" s="449">
        <f>'SO4'!M11</f>
        <v>17.8</v>
      </c>
      <c r="I520" s="449">
        <f>'NO3'!M11</f>
        <v>24.7</v>
      </c>
      <c r="J520" s="449">
        <f>Cl!M11</f>
        <v>63.4</v>
      </c>
      <c r="K520" s="449">
        <f>H!M11</f>
        <v>14.454397707459282</v>
      </c>
      <c r="L520" s="449">
        <f>'NH4'!M11</f>
        <v>18.600000000000001</v>
      </c>
      <c r="M520" s="449">
        <f>Na!M11</f>
        <v>49.1</v>
      </c>
      <c r="N520" s="449">
        <f>K!M11</f>
        <v>1.5</v>
      </c>
      <c r="O520" s="449">
        <f>Mg!M11</f>
        <v>6.3</v>
      </c>
      <c r="P520" s="450">
        <f>Ca!M11</f>
        <v>8.8000000000000007</v>
      </c>
      <c r="Q520" s="451">
        <f t="shared" si="1498"/>
        <v>0.38319663363168538</v>
      </c>
      <c r="R520" s="447">
        <f t="shared" si="1499"/>
        <v>123.7</v>
      </c>
      <c r="S520" s="452">
        <f t="shared" si="1500"/>
        <v>113.85439770745927</v>
      </c>
      <c r="T520" s="452">
        <f t="shared" si="1501"/>
        <v>124.08319663363169</v>
      </c>
      <c r="U520" s="452">
        <f t="shared" si="1502"/>
        <v>-4.1445674706747715</v>
      </c>
      <c r="V520" s="452">
        <f t="shared" si="1503"/>
        <v>-4.2989418946167515</v>
      </c>
      <c r="W520" s="446">
        <f t="shared" si="1504"/>
        <v>-1.3030090279510778</v>
      </c>
      <c r="X520" s="453">
        <f t="shared" si="1505"/>
        <v>17.5</v>
      </c>
      <c r="Y520" s="454">
        <f t="shared" ref="Y520:AA520" si="1516">H520*$E520/1000</f>
        <v>0.3115</v>
      </c>
      <c r="Z520" s="454">
        <f t="shared" si="1516"/>
        <v>0.43225000000000002</v>
      </c>
      <c r="AA520" s="454">
        <f t="shared" si="1516"/>
        <v>1.1094999999999999</v>
      </c>
      <c r="AB520" s="454">
        <f t="shared" ref="AB520:AF520" si="1517">L520*$E520/1000</f>
        <v>0.32550000000000001</v>
      </c>
      <c r="AC520" s="454">
        <f t="shared" si="1517"/>
        <v>0.85924999999999996</v>
      </c>
      <c r="AD520" s="454">
        <f t="shared" si="1517"/>
        <v>2.6249999999999999E-2</v>
      </c>
      <c r="AE520" s="454">
        <f t="shared" si="1517"/>
        <v>0.11025</v>
      </c>
      <c r="AF520" s="454">
        <f t="shared" si="1517"/>
        <v>0.154</v>
      </c>
      <c r="AG520" s="455">
        <f t="shared" si="1508"/>
        <v>0.25295195988053742</v>
      </c>
      <c r="AH520" s="456"/>
      <c r="AI520" s="432">
        <f t="shared" si="1509"/>
        <v>237.55439770745926</v>
      </c>
      <c r="AJ520" s="181"/>
      <c r="AK520" s="181"/>
      <c r="AL520" s="181"/>
      <c r="AM520" s="181"/>
    </row>
    <row r="521" spans="1:39" ht="12.75" customHeight="1">
      <c r="A521" s="418">
        <v>508</v>
      </c>
      <c r="B521" s="433">
        <v>2</v>
      </c>
      <c r="C521" s="458">
        <v>8</v>
      </c>
      <c r="D521" s="434">
        <f>測定日数!M12</f>
        <v>35</v>
      </c>
      <c r="E521" s="435">
        <f>mm!M12</f>
        <v>88.776114649681531</v>
      </c>
      <c r="F521" s="436">
        <f>pH!M12</f>
        <v>4.3868244521097548</v>
      </c>
      <c r="G521" s="436">
        <f>EC!M12</f>
        <v>8.33102110440276</v>
      </c>
      <c r="H521" s="437">
        <f>'SO4'!M12</f>
        <v>51.543386024378982</v>
      </c>
      <c r="I521" s="437">
        <f>'NO3'!M12</f>
        <v>22.388612590302895</v>
      </c>
      <c r="J521" s="437">
        <f>Cl!M12</f>
        <v>436.95327392549694</v>
      </c>
      <c r="K521" s="437">
        <f>H!M12</f>
        <v>41.036994672542718</v>
      </c>
      <c r="L521" s="437">
        <f>'NH4'!M12</f>
        <v>24.551923665095803</v>
      </c>
      <c r="M521" s="437">
        <f>Na!M12</f>
        <v>401.23023411383235</v>
      </c>
      <c r="N521" s="437">
        <f>K!M12</f>
        <v>9.4847742152051016</v>
      </c>
      <c r="O521" s="437">
        <f>Mg!M12</f>
        <v>42.981886666456731</v>
      </c>
      <c r="P521" s="438">
        <f>Ca!M12</f>
        <v>9.1029586993331115</v>
      </c>
      <c r="Q521" s="439">
        <f t="shared" si="1498"/>
        <v>0.13497276267109137</v>
      </c>
      <c r="R521" s="440">
        <f t="shared" si="1499"/>
        <v>562.42865856455774</v>
      </c>
      <c r="S521" s="441">
        <f t="shared" si="1500"/>
        <v>580.47361739825578</v>
      </c>
      <c r="T521" s="441">
        <f t="shared" si="1501"/>
        <v>562.5636313272289</v>
      </c>
      <c r="U521" s="441">
        <f t="shared" si="1502"/>
        <v>1.5788715459942939</v>
      </c>
      <c r="V521" s="441">
        <f t="shared" si="1503"/>
        <v>1.5668768529631876</v>
      </c>
      <c r="W521" s="434">
        <f t="shared" si="1504"/>
        <v>1.4791706481434526</v>
      </c>
      <c r="X521" s="442">
        <f t="shared" si="1505"/>
        <v>88.776114649681531</v>
      </c>
      <c r="Y521" s="443">
        <f t="shared" ref="Y521:AA521" si="1518">H521*$E521/1000</f>
        <v>4.575821547133061</v>
      </c>
      <c r="Z521" s="443">
        <f t="shared" si="1518"/>
        <v>1.9875740381640332</v>
      </c>
      <c r="AA521" s="443">
        <f t="shared" si="1518"/>
        <v>38.791013942563616</v>
      </c>
      <c r="AB521" s="443">
        <f t="shared" ref="AB521:AF521" si="1519">L521*$E521/1000</f>
        <v>2.1796243901627741</v>
      </c>
      <c r="AC521" s="443">
        <f t="shared" si="1519"/>
        <v>35.619661264608141</v>
      </c>
      <c r="AD521" s="443">
        <f t="shared" si="1519"/>
        <v>0.8420214031553912</v>
      </c>
      <c r="AE521" s="443">
        <f t="shared" si="1519"/>
        <v>3.8157648985609809</v>
      </c>
      <c r="AF521" s="443">
        <f t="shared" si="1519"/>
        <v>0.80812530514331216</v>
      </c>
      <c r="AG521" s="444">
        <f t="shared" si="1508"/>
        <v>3.6431049439280225</v>
      </c>
      <c r="AH521" s="445"/>
      <c r="AI521" s="432">
        <f t="shared" si="1509"/>
        <v>1142.9022759628135</v>
      </c>
      <c r="AJ521" s="181"/>
      <c r="AK521" s="181"/>
      <c r="AL521" s="181"/>
      <c r="AM521" s="181"/>
    </row>
    <row r="522" spans="1:39" ht="12.75" customHeight="1">
      <c r="A522" s="418">
        <v>509</v>
      </c>
      <c r="B522" s="433">
        <v>2</v>
      </c>
      <c r="C522" s="458">
        <v>9</v>
      </c>
      <c r="D522" s="446"/>
      <c r="E522" s="463"/>
      <c r="F522" s="448"/>
      <c r="G522" s="448"/>
      <c r="H522" s="449"/>
      <c r="I522" s="449"/>
      <c r="J522" s="449"/>
      <c r="K522" s="449"/>
      <c r="L522" s="449"/>
      <c r="M522" s="449"/>
      <c r="N522" s="449"/>
      <c r="O522" s="449"/>
      <c r="P522" s="450"/>
      <c r="Q522" s="451"/>
      <c r="R522" s="447"/>
      <c r="S522" s="452"/>
      <c r="T522" s="452"/>
      <c r="U522" s="452"/>
      <c r="V522" s="452"/>
      <c r="W522" s="446"/>
      <c r="X522" s="453"/>
      <c r="Y522" s="454"/>
      <c r="Z522" s="454"/>
      <c r="AA522" s="454"/>
      <c r="AB522" s="454"/>
      <c r="AC522" s="454"/>
      <c r="AD522" s="454"/>
      <c r="AE522" s="454"/>
      <c r="AF522" s="454"/>
      <c r="AG522" s="455"/>
      <c r="AH522" s="456"/>
      <c r="AI522" s="432"/>
      <c r="AJ522" s="181"/>
      <c r="AK522" s="181"/>
      <c r="AL522" s="181"/>
      <c r="AM522" s="181"/>
    </row>
    <row r="523" spans="1:39" ht="12.75" customHeight="1">
      <c r="A523" s="418">
        <v>510</v>
      </c>
      <c r="B523" s="433">
        <v>2</v>
      </c>
      <c r="C523" s="458">
        <v>10</v>
      </c>
      <c r="D523" s="446">
        <f>測定日数!M14</f>
        <v>28</v>
      </c>
      <c r="E523" s="447">
        <f>mm!M14</f>
        <v>8.5</v>
      </c>
      <c r="F523" s="448">
        <f>pH!M14</f>
        <v>4.83</v>
      </c>
      <c r="G523" s="448">
        <f>EC!M14</f>
        <v>2.92</v>
      </c>
      <c r="H523" s="449">
        <f>'SO4'!M14</f>
        <v>20.09</v>
      </c>
      <c r="I523" s="449">
        <f>'NO3'!M14</f>
        <v>88.06</v>
      </c>
      <c r="J523" s="449">
        <f>Cl!M14</f>
        <v>44.85</v>
      </c>
      <c r="K523" s="449">
        <f>H!M14</f>
        <v>14.791083881682074</v>
      </c>
      <c r="L523" s="449">
        <f>'NH4'!M14</f>
        <v>64.31</v>
      </c>
      <c r="M523" s="449">
        <f>Na!M14</f>
        <v>40.89</v>
      </c>
      <c r="N523" s="449">
        <f>K!M14</f>
        <v>5.1100000000000003</v>
      </c>
      <c r="O523" s="449">
        <f>Mg!M14</f>
        <v>7.82</v>
      </c>
      <c r="P523" s="450">
        <f>Ca!M14</f>
        <v>24.2</v>
      </c>
      <c r="Q523" s="451">
        <f t="shared" ref="Q523:Q524" si="1520">1.24*10^(F523-5.35)</f>
        <v>0.37447401332985042</v>
      </c>
      <c r="R523" s="447">
        <f t="shared" ref="R523:R524" si="1521">SUM(H523:J523)+H523</f>
        <v>173.09</v>
      </c>
      <c r="S523" s="452">
        <f t="shared" ref="S523:S524" si="1522">SUM(K523:P523)+O523+P523</f>
        <v>189.14108388168205</v>
      </c>
      <c r="T523" s="452">
        <f t="shared" ref="T523:T524" si="1523">SUM(H523:J523,Q523)+H523</f>
        <v>173.46447401332986</v>
      </c>
      <c r="U523" s="452">
        <f t="shared" ref="U523:U524" si="1524">(S523-R523)/(R523+S523)*100</f>
        <v>4.4311724189095045</v>
      </c>
      <c r="V523" s="452">
        <f t="shared" ref="V523:V524" si="1525">(S523-T523)/(S523+T523)*100</f>
        <v>4.3233231060653416</v>
      </c>
      <c r="W523" s="446">
        <f t="shared" ref="W523:W524" si="1526">100*((349.7*10^(2-F523)+(80*2*H523+71.5*I523+76.3*J523+73.5*L523+50.1*M523+73.5*N523+59.8*2*P523+53.3*2*O523)/10000)-G523)/((349.7*10^(2-F523)+(80*2*H523+71.5*I523+76.3*J523+73.5*L523+50.1*M523+73.5*N523+59.8*2*P523+53.3*2*O523)/10000)+G523)</f>
        <v>-0.37110146602605787</v>
      </c>
      <c r="X523" s="453">
        <f t="shared" ref="X523:X524" si="1527">E523</f>
        <v>8.5</v>
      </c>
      <c r="Y523" s="454">
        <f t="shared" ref="Y523:AA523" si="1528">H523*$E523/1000</f>
        <v>0.170765</v>
      </c>
      <c r="Z523" s="454">
        <f t="shared" si="1528"/>
        <v>0.74851000000000001</v>
      </c>
      <c r="AA523" s="454">
        <f t="shared" si="1528"/>
        <v>0.38122500000000004</v>
      </c>
      <c r="AB523" s="454">
        <f t="shared" ref="AB523:AF523" si="1529">L523*$E523/1000</f>
        <v>0.54663499999999998</v>
      </c>
      <c r="AC523" s="454">
        <f t="shared" si="1529"/>
        <v>0.34756500000000001</v>
      </c>
      <c r="AD523" s="454">
        <f t="shared" si="1529"/>
        <v>4.3435000000000001E-2</v>
      </c>
      <c r="AE523" s="454">
        <f t="shared" si="1529"/>
        <v>6.6470000000000001E-2</v>
      </c>
      <c r="AF523" s="454">
        <f t="shared" si="1529"/>
        <v>0.20569999999999999</v>
      </c>
      <c r="AG523" s="455">
        <f t="shared" ref="AG523:AG524" si="1530">K523*$E523/1000</f>
        <v>0.12572421299429762</v>
      </c>
      <c r="AH523" s="456"/>
      <c r="AI523" s="432">
        <f t="shared" ref="AI523:AI524" si="1531">R523+S523</f>
        <v>362.23108388168203</v>
      </c>
      <c r="AJ523" s="181"/>
      <c r="AK523" s="181"/>
      <c r="AL523" s="181"/>
      <c r="AM523" s="181"/>
    </row>
    <row r="524" spans="1:39" ht="12.75" customHeight="1">
      <c r="A524" s="418">
        <v>511</v>
      </c>
      <c r="B524" s="433">
        <v>2</v>
      </c>
      <c r="C524" s="458">
        <v>11</v>
      </c>
      <c r="D524" s="446">
        <f>測定日数!M15</f>
        <v>28</v>
      </c>
      <c r="E524" s="447">
        <f>mm!M15</f>
        <v>25.2</v>
      </c>
      <c r="F524" s="448">
        <f>pH!M15</f>
        <v>5.03</v>
      </c>
      <c r="G524" s="448">
        <f>EC!M15</f>
        <v>2.2599999999999998</v>
      </c>
      <c r="H524" s="449">
        <f>'SO4'!M15</f>
        <v>21.35123880907766</v>
      </c>
      <c r="I524" s="449">
        <f>'NO3'!M15</f>
        <v>57.87776165134656</v>
      </c>
      <c r="J524" s="449">
        <f>Cl!M15</f>
        <v>27.390691114245413</v>
      </c>
      <c r="K524" s="449">
        <f>H!M15</f>
        <v>9.3325430079699068</v>
      </c>
      <c r="L524" s="449">
        <f>'NH4'!M15</f>
        <v>52.605321507760536</v>
      </c>
      <c r="M524" s="449">
        <f>Na!M15</f>
        <v>21.83558068725533</v>
      </c>
      <c r="N524" s="449">
        <f>K!M15</f>
        <v>2.4552429667519182</v>
      </c>
      <c r="O524" s="449">
        <f>Mg!M15</f>
        <v>4.7286184210526319</v>
      </c>
      <c r="P524" s="450">
        <f>Ca!M15</f>
        <v>19.061876247504991</v>
      </c>
      <c r="Q524" s="451">
        <f t="shared" si="1520"/>
        <v>0.59350131448007226</v>
      </c>
      <c r="R524" s="447">
        <f t="shared" si="1521"/>
        <v>127.97093038374729</v>
      </c>
      <c r="S524" s="452">
        <f t="shared" si="1522"/>
        <v>133.80967750685292</v>
      </c>
      <c r="T524" s="452">
        <f t="shared" si="1523"/>
        <v>128.56443169822737</v>
      </c>
      <c r="U524" s="452">
        <f t="shared" si="1524"/>
        <v>2.2303971138861756</v>
      </c>
      <c r="V524" s="452">
        <f t="shared" si="1525"/>
        <v>1.9991476386588498</v>
      </c>
      <c r="W524" s="446">
        <f t="shared" si="1526"/>
        <v>-4.0689499863318854</v>
      </c>
      <c r="X524" s="453">
        <f t="shared" si="1527"/>
        <v>25.2</v>
      </c>
      <c r="Y524" s="454">
        <f t="shared" ref="Y524:AA524" si="1532">H524*$E524/1000</f>
        <v>0.53805121798875699</v>
      </c>
      <c r="Z524" s="454">
        <f t="shared" si="1532"/>
        <v>1.4585195936139332</v>
      </c>
      <c r="AA524" s="454">
        <f t="shared" si="1532"/>
        <v>0.69024541607898438</v>
      </c>
      <c r="AB524" s="454">
        <f t="shared" ref="AB524:AF524" si="1533">L524*$E524/1000</f>
        <v>1.3256541019955654</v>
      </c>
      <c r="AC524" s="454">
        <f t="shared" si="1533"/>
        <v>0.55025663331883434</v>
      </c>
      <c r="AD524" s="454">
        <f t="shared" si="1533"/>
        <v>6.1872122762148339E-2</v>
      </c>
      <c r="AE524" s="454">
        <f t="shared" si="1533"/>
        <v>0.11916118421052632</v>
      </c>
      <c r="AF524" s="454">
        <f t="shared" si="1533"/>
        <v>0.48035928143712575</v>
      </c>
      <c r="AG524" s="455">
        <f t="shared" si="1530"/>
        <v>0.23518008380084165</v>
      </c>
      <c r="AH524" s="456"/>
      <c r="AI524" s="432">
        <f t="shared" si="1531"/>
        <v>261.78060789060021</v>
      </c>
      <c r="AJ524" s="181"/>
      <c r="AK524" s="181"/>
      <c r="AL524" s="181"/>
      <c r="AM524" s="181"/>
    </row>
    <row r="525" spans="1:39" ht="12.75" customHeight="1">
      <c r="A525" s="418">
        <v>512</v>
      </c>
      <c r="B525" s="433">
        <v>2</v>
      </c>
      <c r="C525" s="458">
        <v>12</v>
      </c>
      <c r="D525" s="446"/>
      <c r="E525" s="463"/>
      <c r="F525" s="448"/>
      <c r="G525" s="448"/>
      <c r="H525" s="449"/>
      <c r="I525" s="449"/>
      <c r="J525" s="449"/>
      <c r="K525" s="449"/>
      <c r="L525" s="449"/>
      <c r="M525" s="449"/>
      <c r="N525" s="449"/>
      <c r="O525" s="449"/>
      <c r="P525" s="450"/>
      <c r="Q525" s="451"/>
      <c r="R525" s="447"/>
      <c r="S525" s="452"/>
      <c r="T525" s="452"/>
      <c r="U525" s="452"/>
      <c r="V525" s="452"/>
      <c r="W525" s="446"/>
      <c r="X525" s="453"/>
      <c r="Y525" s="454"/>
      <c r="Z525" s="454"/>
      <c r="AA525" s="454"/>
      <c r="AB525" s="454"/>
      <c r="AC525" s="454"/>
      <c r="AD525" s="454"/>
      <c r="AE525" s="454"/>
      <c r="AF525" s="454"/>
      <c r="AG525" s="455"/>
      <c r="AH525" s="456"/>
      <c r="AI525" s="432"/>
      <c r="AJ525" s="181"/>
      <c r="AK525" s="181"/>
      <c r="AL525" s="181"/>
      <c r="AM525" s="181"/>
    </row>
    <row r="526" spans="1:39" ht="12.75" customHeight="1">
      <c r="A526" s="418">
        <v>513</v>
      </c>
      <c r="B526" s="433">
        <v>2</v>
      </c>
      <c r="C526" s="458">
        <v>13</v>
      </c>
      <c r="D526" s="446">
        <f>測定日数!M17</f>
        <v>20</v>
      </c>
      <c r="E526" s="447">
        <f>mm!M17</f>
        <v>2.1800000000000002</v>
      </c>
      <c r="F526" s="448">
        <f>pH!M17</f>
        <v>6.49</v>
      </c>
      <c r="G526" s="448">
        <f>EC!M17</f>
        <v>4.9800000000000004</v>
      </c>
      <c r="H526" s="449">
        <f>'SO4'!M17</f>
        <v>57.708333333333336</v>
      </c>
      <c r="I526" s="449">
        <f>'NO3'!M17</f>
        <v>125.32258064516128</v>
      </c>
      <c r="J526" s="449">
        <f>Cl!M17</f>
        <v>87.605633802816897</v>
      </c>
      <c r="K526" s="449">
        <f>H!M17</f>
        <v>0.32359365692962805</v>
      </c>
      <c r="L526" s="449">
        <f>'NH4'!M17</f>
        <v>76.666666666666657</v>
      </c>
      <c r="M526" s="449">
        <f>Na!M17</f>
        <v>57.391304347826093</v>
      </c>
      <c r="N526" s="449">
        <f>K!M17</f>
        <v>14.066496163682865</v>
      </c>
      <c r="O526" s="449">
        <f>Mg!M17</f>
        <v>13.114754098360658</v>
      </c>
      <c r="P526" s="450">
        <f>Ca!M17</f>
        <v>105.75</v>
      </c>
      <c r="Q526" s="451">
        <f t="shared" ref="Q526:Q537" si="1534">1.24*10^(F526-5.35)</f>
        <v>17.116764881075799</v>
      </c>
      <c r="R526" s="447">
        <f t="shared" ref="R526:R537" si="1535">SUM(H526:J526)+H526</f>
        <v>328.34488111464481</v>
      </c>
      <c r="S526" s="452">
        <f t="shared" ref="S526:S537" si="1536">SUM(K526:P526)+O526+P526</f>
        <v>386.17756903182658</v>
      </c>
      <c r="T526" s="452">
        <f t="shared" ref="T526:T537" si="1537">SUM(H526:J526,Q526)+H526</f>
        <v>345.46164599572063</v>
      </c>
      <c r="U526" s="452">
        <f t="shared" ref="U526:U537" si="1538">(S526-R526)/(R526+S526)*100</f>
        <v>8.0938937475409674</v>
      </c>
      <c r="V526" s="452">
        <f t="shared" ref="V526:V537" si="1539">(S526-T526)/(S526+T526)*100</f>
        <v>5.5650274342625199</v>
      </c>
      <c r="W526" s="446">
        <f t="shared" ref="W526:W537" si="1540">100*((349.7*10^(2-F526)+(80*2*H526+71.5*I526+76.3*J526+73.5*L526+50.1*M526+73.5*N526+59.8*2*P526+53.3*2*O526)/10000)-G526)/((349.7*10^(2-F526)+(80*2*H526+71.5*I526+76.3*J526+73.5*L526+50.1*M526+73.5*N526+59.8*2*P526+53.3*2*O526)/10000)+G526)</f>
        <v>-1.2387588630788087</v>
      </c>
      <c r="X526" s="453">
        <f t="shared" ref="X526:X537" si="1541">E526</f>
        <v>2.1800000000000002</v>
      </c>
      <c r="Y526" s="454">
        <f t="shared" ref="Y526:AA526" si="1542">H526*$E526/1000</f>
        <v>0.12580416666666666</v>
      </c>
      <c r="Z526" s="454">
        <f t="shared" si="1542"/>
        <v>0.27320322580645162</v>
      </c>
      <c r="AA526" s="454">
        <f t="shared" si="1542"/>
        <v>0.19098028169014086</v>
      </c>
      <c r="AB526" s="454">
        <f t="shared" ref="AB526:AF526" si="1543">L526*$E526/1000</f>
        <v>0.16713333333333333</v>
      </c>
      <c r="AC526" s="454">
        <f t="shared" si="1543"/>
        <v>0.12511304347826088</v>
      </c>
      <c r="AD526" s="454">
        <f t="shared" si="1543"/>
        <v>3.066496163682865E-2</v>
      </c>
      <c r="AE526" s="454">
        <f t="shared" si="1543"/>
        <v>2.8590163934426236E-2</v>
      </c>
      <c r="AF526" s="454">
        <f t="shared" si="1543"/>
        <v>0.23053500000000002</v>
      </c>
      <c r="AG526" s="455">
        <f t="shared" ref="AG526:AG537" si="1544">K526*$E526/1000</f>
        <v>7.0543417210658919E-4</v>
      </c>
      <c r="AH526" s="456"/>
      <c r="AI526" s="432">
        <f t="shared" ref="AI526:AI537" si="1545">R526+S526</f>
        <v>714.52245014647133</v>
      </c>
      <c r="AJ526" s="181"/>
      <c r="AK526" s="181"/>
      <c r="AL526" s="181"/>
      <c r="AM526" s="181"/>
    </row>
    <row r="527" spans="1:39" ht="12.75" customHeight="1">
      <c r="A527" s="418">
        <v>514</v>
      </c>
      <c r="B527" s="433">
        <v>2</v>
      </c>
      <c r="C527" s="458">
        <v>15</v>
      </c>
      <c r="D527" s="446">
        <f>測定日数!M19</f>
        <v>32</v>
      </c>
      <c r="E527" s="447">
        <f>mm!M19</f>
        <v>3.3439490445859872</v>
      </c>
      <c r="F527" s="448">
        <f>pH!M19</f>
        <v>6.61</v>
      </c>
      <c r="G527" s="448">
        <f>EC!M19</f>
        <v>4.62</v>
      </c>
      <c r="H527" s="449">
        <f>'SO4'!M19</f>
        <v>67.147211672996207</v>
      </c>
      <c r="I527" s="449">
        <f>'NO3'!M19</f>
        <v>67.897859685282938</v>
      </c>
      <c r="J527" s="449">
        <f>Cl!M19</f>
        <v>145.82686937635742</v>
      </c>
      <c r="K527" s="449">
        <f>H!M19</f>
        <v>0.24547089156850282</v>
      </c>
      <c r="L527" s="449">
        <f>'NH4'!M19</f>
        <v>63.75267068253055</v>
      </c>
      <c r="M527" s="449">
        <f>Na!M19</f>
        <v>119.61842158490494</v>
      </c>
      <c r="N527" s="449">
        <f>K!M19</f>
        <v>0</v>
      </c>
      <c r="O527" s="449">
        <f>Mg!M19</f>
        <v>25.097716519234726</v>
      </c>
      <c r="P527" s="450">
        <f>Ca!M19</f>
        <v>111.02794411177645</v>
      </c>
      <c r="Q527" s="451">
        <f t="shared" si="1534"/>
        <v>22.564290646763833</v>
      </c>
      <c r="R527" s="447">
        <f t="shared" si="1535"/>
        <v>348.01915240763276</v>
      </c>
      <c r="S527" s="452">
        <f t="shared" si="1536"/>
        <v>455.8678844210263</v>
      </c>
      <c r="T527" s="452">
        <f t="shared" si="1537"/>
        <v>370.58344305439658</v>
      </c>
      <c r="U527" s="452">
        <f t="shared" si="1538"/>
        <v>13.415906349088258</v>
      </c>
      <c r="V527" s="452">
        <f t="shared" si="1539"/>
        <v>10.319354392853333</v>
      </c>
      <c r="W527" s="446">
        <f t="shared" si="1540"/>
        <v>7.2696435173476033</v>
      </c>
      <c r="X527" s="453">
        <f t="shared" si="1541"/>
        <v>3.3439490445859872</v>
      </c>
      <c r="Y527" s="454">
        <f t="shared" ref="Y527:AA527" si="1546">H527*$E527/1000</f>
        <v>0.22453685432052869</v>
      </c>
      <c r="Z527" s="454">
        <f t="shared" si="1546"/>
        <v>0.22704698302403528</v>
      </c>
      <c r="AA527" s="454">
        <f t="shared" si="1546"/>
        <v>0.48763762052603599</v>
      </c>
      <c r="AB527" s="454">
        <f t="shared" ref="AB527:AF527" si="1547">L527*$E527/1000</f>
        <v>0.21318568221865311</v>
      </c>
      <c r="AC527" s="454">
        <f t="shared" si="1547"/>
        <v>0.39999790657372669</v>
      </c>
      <c r="AD527" s="454">
        <f t="shared" si="1547"/>
        <v>0</v>
      </c>
      <c r="AE527" s="454">
        <f t="shared" si="1547"/>
        <v>8.3925485175784909E-2</v>
      </c>
      <c r="AF527" s="454">
        <f t="shared" si="1547"/>
        <v>0.37127178763492125</v>
      </c>
      <c r="AG527" s="455">
        <f t="shared" si="1544"/>
        <v>8.2084215333416547E-4</v>
      </c>
      <c r="AH527" s="456"/>
      <c r="AI527" s="432">
        <f t="shared" si="1545"/>
        <v>803.88703682865912</v>
      </c>
      <c r="AJ527" s="181"/>
      <c r="AK527" s="181"/>
      <c r="AL527" s="181"/>
      <c r="AM527" s="181"/>
    </row>
    <row r="528" spans="1:39" ht="12.75" customHeight="1">
      <c r="A528" s="418">
        <v>515</v>
      </c>
      <c r="B528" s="433">
        <v>2</v>
      </c>
      <c r="C528" s="458">
        <v>16</v>
      </c>
      <c r="D528" s="446">
        <f>測定日数!M20</f>
        <v>27</v>
      </c>
      <c r="E528" s="447">
        <f>mm!M20</f>
        <v>15.286624203821654</v>
      </c>
      <c r="F528" s="448">
        <f>pH!M20</f>
        <v>4.7300000000000004</v>
      </c>
      <c r="G528" s="448">
        <f>EC!M20</f>
        <v>1.6659999999999999</v>
      </c>
      <c r="H528" s="449">
        <f>'SO4'!M20</f>
        <v>21.653674461989475</v>
      </c>
      <c r="I528" s="449">
        <f>'NO3'!M20</f>
        <v>29.35251891382778</v>
      </c>
      <c r="J528" s="449">
        <f>Cl!M20</f>
        <v>31.591120638591935</v>
      </c>
      <c r="K528" s="449">
        <f>H!M20</f>
        <v>18.620871366628663</v>
      </c>
      <c r="L528" s="449">
        <f>'NH4'!M20</f>
        <v>23.837955124772293</v>
      </c>
      <c r="M528" s="449">
        <f>Na!M20</f>
        <v>16.52909098264141</v>
      </c>
      <c r="N528" s="449">
        <f>K!M20</f>
        <v>0</v>
      </c>
      <c r="O528" s="449">
        <f>Mg!M20</f>
        <v>8.6401974902283474</v>
      </c>
      <c r="P528" s="450">
        <f>Ca!M20</f>
        <v>10.229540918163673</v>
      </c>
      <c r="Q528" s="451">
        <f t="shared" si="1534"/>
        <v>0.29745528195841731</v>
      </c>
      <c r="R528" s="447">
        <f t="shared" si="1535"/>
        <v>104.25098847639867</v>
      </c>
      <c r="S528" s="452">
        <f t="shared" si="1536"/>
        <v>96.72739429082641</v>
      </c>
      <c r="T528" s="452">
        <f t="shared" si="1537"/>
        <v>104.54844375835708</v>
      </c>
      <c r="U528" s="452">
        <f t="shared" si="1538"/>
        <v>-3.7434842901916259</v>
      </c>
      <c r="V528" s="452">
        <f t="shared" si="1539"/>
        <v>-3.8857368789688151</v>
      </c>
      <c r="W528" s="446">
        <f t="shared" si="1540"/>
        <v>7.1092884200167497</v>
      </c>
      <c r="X528" s="453">
        <f t="shared" si="1541"/>
        <v>15.286624203821654</v>
      </c>
      <c r="Y528" s="454">
        <f t="shared" ref="Y528:AA528" si="1548">H528*$E528/1000</f>
        <v>0.33101158413232318</v>
      </c>
      <c r="Z528" s="454">
        <f t="shared" si="1548"/>
        <v>0.44870092607125261</v>
      </c>
      <c r="AA528" s="454">
        <f t="shared" si="1548"/>
        <v>0.48292158937974927</v>
      </c>
      <c r="AB528" s="454">
        <f t="shared" ref="AB528:AF528" si="1549">L528*$E528/1000</f>
        <v>0.36440186177995859</v>
      </c>
      <c r="AC528" s="454">
        <f t="shared" si="1549"/>
        <v>0.25267400228241643</v>
      </c>
      <c r="AD528" s="454">
        <f t="shared" si="1549"/>
        <v>0</v>
      </c>
      <c r="AE528" s="454">
        <f t="shared" si="1549"/>
        <v>0.13207945207992375</v>
      </c>
      <c r="AF528" s="454">
        <f t="shared" si="1549"/>
        <v>0.1563751477935848</v>
      </c>
      <c r="AG528" s="455">
        <f t="shared" si="1544"/>
        <v>0.28465026292935536</v>
      </c>
      <c r="AH528" s="456"/>
      <c r="AI528" s="432">
        <f t="shared" si="1545"/>
        <v>200.97838276722507</v>
      </c>
      <c r="AJ528" s="181"/>
      <c r="AK528" s="181"/>
      <c r="AL528" s="181"/>
      <c r="AM528" s="181"/>
    </row>
    <row r="529" spans="1:39" ht="12.75" customHeight="1">
      <c r="A529" s="418">
        <v>516</v>
      </c>
      <c r="B529" s="433">
        <v>2</v>
      </c>
      <c r="C529" s="458">
        <v>17</v>
      </c>
      <c r="D529" s="446">
        <f>測定日数!M21</f>
        <v>28</v>
      </c>
      <c r="E529" s="447">
        <f>mm!M21</f>
        <v>22.5</v>
      </c>
      <c r="F529" s="448">
        <f>pH!M21</f>
        <v>5.8140000000000001</v>
      </c>
      <c r="G529" s="448">
        <f>EC!M21</f>
        <v>0.80600000000000005</v>
      </c>
      <c r="H529" s="449">
        <f>'SO4'!M21</f>
        <v>9.9442644568799476</v>
      </c>
      <c r="I529" s="449">
        <f>'NO3'!M21</f>
        <v>14.825016581627242</v>
      </c>
      <c r="J529" s="449">
        <f>Cl!M21</f>
        <v>19.742203624432467</v>
      </c>
      <c r="K529" s="449">
        <f>H!M21</f>
        <v>1.5346169827992941</v>
      </c>
      <c r="L529" s="449">
        <f>'NH4'!M21</f>
        <v>21.845823865386443</v>
      </c>
      <c r="M529" s="449">
        <f>Na!M21</f>
        <v>5.467969134391609</v>
      </c>
      <c r="N529" s="449">
        <f>K!M21</f>
        <v>4.4567274225007925</v>
      </c>
      <c r="O529" s="449">
        <f>Mg!M21</f>
        <v>2.1174904665982801</v>
      </c>
      <c r="P529" s="450">
        <f>Ca!M21</f>
        <v>7.5984092274115245</v>
      </c>
      <c r="Q529" s="451">
        <f t="shared" si="1534"/>
        <v>3.6092892264025944</v>
      </c>
      <c r="R529" s="447">
        <f t="shared" si="1535"/>
        <v>54.4557491198196</v>
      </c>
      <c r="S529" s="452">
        <f t="shared" si="1536"/>
        <v>52.73693679309774</v>
      </c>
      <c r="T529" s="452">
        <f t="shared" si="1537"/>
        <v>58.065038346222195</v>
      </c>
      <c r="U529" s="452">
        <f t="shared" si="1538"/>
        <v>-1.6034791106160102</v>
      </c>
      <c r="V529" s="452">
        <f t="shared" si="1539"/>
        <v>-4.8086701942136125</v>
      </c>
      <c r="W529" s="446">
        <f t="shared" si="1540"/>
        <v>-0.15076234307445244</v>
      </c>
      <c r="X529" s="453">
        <f t="shared" si="1541"/>
        <v>22.5</v>
      </c>
      <c r="Y529" s="454">
        <f t="shared" ref="Y529:AA529" si="1550">H529*$E529/1000</f>
        <v>0.22374595027979882</v>
      </c>
      <c r="Z529" s="454">
        <f t="shared" si="1550"/>
        <v>0.33356287308661298</v>
      </c>
      <c r="AA529" s="454">
        <f t="shared" si="1550"/>
        <v>0.44419958154973049</v>
      </c>
      <c r="AB529" s="454">
        <f t="shared" ref="AB529:AF529" si="1551">L529*$E529/1000</f>
        <v>0.49153103697119499</v>
      </c>
      <c r="AC529" s="454">
        <f t="shared" si="1551"/>
        <v>0.12302930552381121</v>
      </c>
      <c r="AD529" s="454">
        <f t="shared" si="1551"/>
        <v>0.10027636700626784</v>
      </c>
      <c r="AE529" s="454">
        <f t="shared" si="1551"/>
        <v>4.7643535498461301E-2</v>
      </c>
      <c r="AF529" s="454">
        <f t="shared" si="1551"/>
        <v>0.17096420761675929</v>
      </c>
      <c r="AG529" s="455">
        <f t="shared" si="1544"/>
        <v>3.4528882112984119E-2</v>
      </c>
      <c r="AH529" s="456"/>
      <c r="AI529" s="432">
        <f t="shared" si="1545"/>
        <v>107.19268591291734</v>
      </c>
      <c r="AJ529" s="181"/>
      <c r="AK529" s="181"/>
      <c r="AL529" s="181"/>
      <c r="AM529" s="181"/>
    </row>
    <row r="530" spans="1:39" ht="12.75" customHeight="1">
      <c r="A530" s="418">
        <v>517</v>
      </c>
      <c r="B530" s="433">
        <v>2</v>
      </c>
      <c r="C530" s="458">
        <v>18</v>
      </c>
      <c r="D530" s="446">
        <f>測定日数!M22</f>
        <v>35</v>
      </c>
      <c r="E530" s="447">
        <f>mm!M22</f>
        <v>5.4140127388535033</v>
      </c>
      <c r="F530" s="448">
        <f>pH!M22</f>
        <v>6.05</v>
      </c>
      <c r="G530" s="448">
        <f>EC!M22</f>
        <v>5.72</v>
      </c>
      <c r="H530" s="449">
        <f>'SO4'!M22</f>
        <v>248</v>
      </c>
      <c r="I530" s="449">
        <f>'NO3'!M22</f>
        <v>90.5</v>
      </c>
      <c r="J530" s="449">
        <f>Cl!M22</f>
        <v>75</v>
      </c>
      <c r="K530" s="449">
        <f>H!M22</f>
        <v>0.89125093813374601</v>
      </c>
      <c r="L530" s="449">
        <f>'NH4'!M22</f>
        <v>137</v>
      </c>
      <c r="M530" s="449">
        <f>Na!M22</f>
        <v>66.2</v>
      </c>
      <c r="N530" s="449">
        <f>K!M22</f>
        <v>8.18</v>
      </c>
      <c r="O530" s="449">
        <f>Mg!M22</f>
        <v>14.8</v>
      </c>
      <c r="P530" s="450">
        <f>Ca!M22</f>
        <v>180</v>
      </c>
      <c r="Q530" s="451">
        <f t="shared" si="1534"/>
        <v>6.2147216969781809</v>
      </c>
      <c r="R530" s="447">
        <f t="shared" si="1535"/>
        <v>661.5</v>
      </c>
      <c r="S530" s="452">
        <f t="shared" si="1536"/>
        <v>601.8712509381337</v>
      </c>
      <c r="T530" s="452">
        <f t="shared" si="1537"/>
        <v>667.71472169697813</v>
      </c>
      <c r="U530" s="452">
        <f t="shared" si="1538"/>
        <v>-4.7198120914646546</v>
      </c>
      <c r="V530" s="452">
        <f t="shared" si="1539"/>
        <v>-5.1862159930911842</v>
      </c>
      <c r="W530" s="446">
        <f t="shared" si="1540"/>
        <v>21.899507983178548</v>
      </c>
      <c r="X530" s="453">
        <f t="shared" si="1541"/>
        <v>5.4140127388535033</v>
      </c>
      <c r="Y530" s="454">
        <f t="shared" ref="Y530:AA530" si="1552">H530*$E530/1000</f>
        <v>1.3426751592356689</v>
      </c>
      <c r="Z530" s="454">
        <f t="shared" si="1552"/>
        <v>0.48996815286624207</v>
      </c>
      <c r="AA530" s="454">
        <f t="shared" si="1552"/>
        <v>0.40605095541401276</v>
      </c>
      <c r="AB530" s="454">
        <f t="shared" ref="AB530:AF530" si="1553">L530*$E530/1000</f>
        <v>0.74171974522292994</v>
      </c>
      <c r="AC530" s="454">
        <f t="shared" si="1553"/>
        <v>0.3584076433121019</v>
      </c>
      <c r="AD530" s="454">
        <f t="shared" si="1553"/>
        <v>4.4286624203821651E-2</v>
      </c>
      <c r="AE530" s="454">
        <f t="shared" si="1553"/>
        <v>8.012738853503186E-2</v>
      </c>
      <c r="AF530" s="454">
        <f t="shared" si="1553"/>
        <v>0.97452229299363058</v>
      </c>
      <c r="AG530" s="455">
        <f t="shared" si="1544"/>
        <v>4.8252439325712363E-3</v>
      </c>
      <c r="AH530" s="456"/>
      <c r="AI530" s="432">
        <f t="shared" si="1545"/>
        <v>1263.3712509381337</v>
      </c>
      <c r="AJ530" s="181"/>
      <c r="AK530" s="181"/>
      <c r="AL530" s="181"/>
      <c r="AM530" s="181"/>
    </row>
    <row r="531" spans="1:39" ht="12.75" customHeight="1">
      <c r="A531" s="418">
        <v>518</v>
      </c>
      <c r="B531" s="433">
        <v>2</v>
      </c>
      <c r="C531" s="458">
        <v>19</v>
      </c>
      <c r="D531" s="446">
        <f>測定日数!M23</f>
        <v>27</v>
      </c>
      <c r="E531" s="447">
        <f>mm!M23</f>
        <v>2.6246719160104988</v>
      </c>
      <c r="F531" s="448">
        <f>pH!M23</f>
        <v>5.39</v>
      </c>
      <c r="G531" s="448">
        <f>EC!M23</f>
        <v>4.91</v>
      </c>
      <c r="H531" s="449">
        <f>'SO4'!M23</f>
        <v>60.9</v>
      </c>
      <c r="I531" s="449">
        <f>'NO3'!M23</f>
        <v>143.6</v>
      </c>
      <c r="J531" s="449">
        <f>Cl!M23</f>
        <v>68.8</v>
      </c>
      <c r="K531" s="449">
        <f>H!M23</f>
        <v>4.0738027780411308</v>
      </c>
      <c r="L531" s="449">
        <f>'NH4'!M23</f>
        <v>185.1</v>
      </c>
      <c r="M531" s="449">
        <f>Na!M23</f>
        <v>49.8</v>
      </c>
      <c r="N531" s="449">
        <f>K!M23</f>
        <v>5.4</v>
      </c>
      <c r="O531" s="449">
        <f>Mg!M23</f>
        <v>13.1</v>
      </c>
      <c r="P531" s="450">
        <f>Ca!M23</f>
        <v>61.8</v>
      </c>
      <c r="Q531" s="451">
        <f t="shared" si="1534"/>
        <v>1.3596329632175495</v>
      </c>
      <c r="R531" s="447">
        <f t="shared" si="1535"/>
        <v>334.2</v>
      </c>
      <c r="S531" s="452">
        <f t="shared" si="1536"/>
        <v>394.17380277804119</v>
      </c>
      <c r="T531" s="452">
        <f t="shared" si="1537"/>
        <v>335.55963296321755</v>
      </c>
      <c r="U531" s="452">
        <f t="shared" si="1538"/>
        <v>8.2339318835053081</v>
      </c>
      <c r="V531" s="452">
        <f t="shared" si="1539"/>
        <v>8.0322713670483967</v>
      </c>
      <c r="W531" s="446">
        <f t="shared" si="1540"/>
        <v>2.8395380788483191</v>
      </c>
      <c r="X531" s="453">
        <f t="shared" si="1541"/>
        <v>2.6246719160104988</v>
      </c>
      <c r="Y531" s="454">
        <f t="shared" ref="Y531:AA531" si="1554">H531*$E531/1000</f>
        <v>0.15984251968503937</v>
      </c>
      <c r="Z531" s="454">
        <f t="shared" si="1554"/>
        <v>0.37690288713910763</v>
      </c>
      <c r="AA531" s="454">
        <f t="shared" si="1554"/>
        <v>0.18057742782152231</v>
      </c>
      <c r="AB531" s="454">
        <f t="shared" ref="AB531:AF531" si="1555">L531*$E531/1000</f>
        <v>0.48582677165354327</v>
      </c>
      <c r="AC531" s="454">
        <f t="shared" si="1555"/>
        <v>0.13070866141732285</v>
      </c>
      <c r="AD531" s="454">
        <f t="shared" si="1555"/>
        <v>1.4173228346456694E-2</v>
      </c>
      <c r="AE531" s="454">
        <f t="shared" si="1555"/>
        <v>3.4383202099737532E-2</v>
      </c>
      <c r="AF531" s="454">
        <f t="shared" si="1555"/>
        <v>0.16220472440944883</v>
      </c>
      <c r="AG531" s="455">
        <f t="shared" si="1544"/>
        <v>1.0692395742890107E-2</v>
      </c>
      <c r="AH531" s="456"/>
      <c r="AI531" s="432">
        <f t="shared" si="1545"/>
        <v>728.37380277804118</v>
      </c>
      <c r="AJ531" s="181"/>
      <c r="AK531" s="181"/>
      <c r="AL531" s="181"/>
      <c r="AM531" s="181"/>
    </row>
    <row r="532" spans="1:39" ht="12.75" customHeight="1">
      <c r="A532" s="418">
        <v>519</v>
      </c>
      <c r="B532" s="433">
        <v>2</v>
      </c>
      <c r="C532" s="458">
        <v>20</v>
      </c>
      <c r="D532" s="446">
        <f>測定日数!M24</f>
        <v>28</v>
      </c>
      <c r="E532" s="447">
        <f>mm!M24</f>
        <v>3.5031847133757958</v>
      </c>
      <c r="F532" s="448">
        <f>pH!M24</f>
        <v>4.84</v>
      </c>
      <c r="G532" s="448">
        <f>EC!M24</f>
        <v>4.42</v>
      </c>
      <c r="H532" s="449">
        <f>'SO4'!M24</f>
        <v>39.799999999999997</v>
      </c>
      <c r="I532" s="449">
        <f>'NO3'!M24</f>
        <v>95.3</v>
      </c>
      <c r="J532" s="449">
        <f>Cl!M24</f>
        <v>111.3</v>
      </c>
      <c r="K532" s="449">
        <f>H!M24</f>
        <v>14.454397707459282</v>
      </c>
      <c r="L532" s="449">
        <f>'NH4'!M24</f>
        <v>133.9</v>
      </c>
      <c r="M532" s="449">
        <f>Na!M24</f>
        <v>37.799999999999997</v>
      </c>
      <c r="N532" s="449">
        <f>K!M24</f>
        <v>2.8</v>
      </c>
      <c r="O532" s="449">
        <f>Mg!M24</f>
        <v>7.1</v>
      </c>
      <c r="P532" s="450">
        <f>Ca!M24</f>
        <v>33.5</v>
      </c>
      <c r="Q532" s="451">
        <f t="shared" si="1534"/>
        <v>0.38319663363168538</v>
      </c>
      <c r="R532" s="447">
        <f t="shared" si="1535"/>
        <v>286.2</v>
      </c>
      <c r="S532" s="452">
        <f t="shared" si="1536"/>
        <v>270.15439770745928</v>
      </c>
      <c r="T532" s="452">
        <f t="shared" si="1537"/>
        <v>286.58319663363164</v>
      </c>
      <c r="U532" s="452">
        <f t="shared" si="1538"/>
        <v>-2.8840613750262403</v>
      </c>
      <c r="V532" s="452">
        <f t="shared" si="1539"/>
        <v>-2.9509052546767824</v>
      </c>
      <c r="W532" s="446">
        <f t="shared" si="1540"/>
        <v>-0.8746276642366152</v>
      </c>
      <c r="X532" s="453">
        <f t="shared" si="1541"/>
        <v>3.5031847133757958</v>
      </c>
      <c r="Y532" s="454">
        <f t="shared" ref="Y532:AA532" si="1556">H532*$E532/1000</f>
        <v>0.13942675159235665</v>
      </c>
      <c r="Z532" s="454">
        <f t="shared" si="1556"/>
        <v>0.33385350318471335</v>
      </c>
      <c r="AA532" s="454">
        <f t="shared" si="1556"/>
        <v>0.38990445859872608</v>
      </c>
      <c r="AB532" s="454">
        <f t="shared" ref="AB532:AF532" si="1557">L532*$E532/1000</f>
        <v>0.4690764331210191</v>
      </c>
      <c r="AC532" s="454">
        <f t="shared" si="1557"/>
        <v>0.13242038216560509</v>
      </c>
      <c r="AD532" s="454">
        <f t="shared" si="1557"/>
        <v>9.8089171974522285E-3</v>
      </c>
      <c r="AE532" s="454">
        <f t="shared" si="1557"/>
        <v>2.487261146496815E-2</v>
      </c>
      <c r="AF532" s="454">
        <f t="shared" si="1557"/>
        <v>0.11735668789808916</v>
      </c>
      <c r="AG532" s="455">
        <f t="shared" si="1544"/>
        <v>5.0636425089825507E-2</v>
      </c>
      <c r="AH532" s="456"/>
      <c r="AI532" s="432">
        <f t="shared" si="1545"/>
        <v>556.35439770745927</v>
      </c>
      <c r="AJ532" s="181"/>
      <c r="AK532" s="181"/>
      <c r="AL532" s="181"/>
      <c r="AM532" s="181"/>
    </row>
    <row r="533" spans="1:39" ht="12.75" customHeight="1">
      <c r="A533" s="418">
        <v>520</v>
      </c>
      <c r="B533" s="433">
        <v>2</v>
      </c>
      <c r="C533" s="458">
        <v>21</v>
      </c>
      <c r="D533" s="446">
        <f>測定日数!M25</f>
        <v>28</v>
      </c>
      <c r="E533" s="447">
        <f>mm!M25</f>
        <v>30.434782608695656</v>
      </c>
      <c r="F533" s="448">
        <f>pH!M25</f>
        <v>5.4645564043533836</v>
      </c>
      <c r="G533" s="448">
        <f>EC!M25</f>
        <v>0.60239202657807311</v>
      </c>
      <c r="H533" s="449">
        <f>'SO4'!M25</f>
        <v>10.035847029432167</v>
      </c>
      <c r="I533" s="449">
        <f>'NO3'!M25</f>
        <v>4.636096708771591</v>
      </c>
      <c r="J533" s="449">
        <f>Cl!M25</f>
        <v>10.329617996893178</v>
      </c>
      <c r="K533" s="449">
        <f>H!M25</f>
        <v>3.431180741601676</v>
      </c>
      <c r="L533" s="449">
        <f>'NH4'!M25</f>
        <v>0</v>
      </c>
      <c r="M533" s="449">
        <f>Na!M25</f>
        <v>2.9036459618308603</v>
      </c>
      <c r="N533" s="449">
        <f>K!M25</f>
        <v>0</v>
      </c>
      <c r="O533" s="449">
        <f>Mg!M25</f>
        <v>0.88507006405993593</v>
      </c>
      <c r="P533" s="450">
        <f>Ca!M25</f>
        <v>6.3969237604525171</v>
      </c>
      <c r="Q533" s="451">
        <f t="shared" si="1534"/>
        <v>1.6142771132733742</v>
      </c>
      <c r="R533" s="447">
        <f t="shared" si="1535"/>
        <v>35.037408764529104</v>
      </c>
      <c r="S533" s="452">
        <f t="shared" si="1536"/>
        <v>20.898814352457443</v>
      </c>
      <c r="T533" s="452">
        <f t="shared" si="1537"/>
        <v>36.651685877802478</v>
      </c>
      <c r="U533" s="452">
        <f t="shared" si="1538"/>
        <v>-25.276276488138677</v>
      </c>
      <c r="V533" s="452">
        <f t="shared" si="1539"/>
        <v>-27.372258212035856</v>
      </c>
      <c r="W533" s="446">
        <f t="shared" si="1540"/>
        <v>-9.9851241227474432</v>
      </c>
      <c r="X533" s="453">
        <f t="shared" si="1541"/>
        <v>30.434782608695656</v>
      </c>
      <c r="Y533" s="454">
        <f t="shared" ref="Y533:AA533" si="1558">H533*$E533/1000</f>
        <v>0.30543882263489208</v>
      </c>
      <c r="Z533" s="454">
        <f t="shared" si="1558"/>
        <v>0.14109859548435277</v>
      </c>
      <c r="AA533" s="454">
        <f t="shared" si="1558"/>
        <v>0.31437967816631418</v>
      </c>
      <c r="AB533" s="454">
        <f t="shared" ref="AB533:AF533" si="1559">L533*$E533/1000</f>
        <v>0</v>
      </c>
      <c r="AC533" s="454">
        <f t="shared" si="1559"/>
        <v>8.8371833620939241E-2</v>
      </c>
      <c r="AD533" s="454">
        <f t="shared" si="1559"/>
        <v>0</v>
      </c>
      <c r="AE533" s="454">
        <f t="shared" si="1559"/>
        <v>2.6936914993128488E-2</v>
      </c>
      <c r="AF533" s="454">
        <f t="shared" si="1559"/>
        <v>0.19468898401377227</v>
      </c>
      <c r="AG533" s="455">
        <f t="shared" si="1544"/>
        <v>0.10442723996179015</v>
      </c>
      <c r="AH533" s="456"/>
      <c r="AI533" s="432">
        <f t="shared" si="1545"/>
        <v>55.936223116986547</v>
      </c>
      <c r="AJ533" s="181"/>
      <c r="AK533" s="181"/>
      <c r="AL533" s="181"/>
      <c r="AM533" s="181"/>
    </row>
    <row r="534" spans="1:39" ht="12.75" customHeight="1">
      <c r="A534" s="418">
        <v>521</v>
      </c>
      <c r="B534" s="433">
        <v>2</v>
      </c>
      <c r="C534" s="458">
        <v>22</v>
      </c>
      <c r="D534" s="446">
        <f>測定日数!M26</f>
        <v>35</v>
      </c>
      <c r="E534" s="447">
        <f>mm!M26</f>
        <v>231.3</v>
      </c>
      <c r="F534" s="448">
        <f>pH!M26</f>
        <v>4.6100000000000003</v>
      </c>
      <c r="G534" s="448">
        <f>EC!M26</f>
        <v>5.41</v>
      </c>
      <c r="H534" s="449">
        <f>'SO4'!M26</f>
        <v>41.08</v>
      </c>
      <c r="I534" s="449">
        <f>'NO3'!M26</f>
        <v>25.43</v>
      </c>
      <c r="J534" s="449">
        <f>Cl!M26</f>
        <v>249.42</v>
      </c>
      <c r="K534" s="449">
        <f>H!M26</f>
        <v>24.547089156850294</v>
      </c>
      <c r="L534" s="449">
        <f>'NH4'!M26</f>
        <v>45.85</v>
      </c>
      <c r="M534" s="449">
        <f>Na!M26</f>
        <v>207.26</v>
      </c>
      <c r="N534" s="449">
        <f>K!M26</f>
        <v>6.32</v>
      </c>
      <c r="O534" s="449">
        <f>Mg!M26</f>
        <v>26.605</v>
      </c>
      <c r="P534" s="450">
        <f>Ca!M26</f>
        <v>15.29</v>
      </c>
      <c r="Q534" s="451">
        <f t="shared" si="1534"/>
        <v>0.22564290646763824</v>
      </c>
      <c r="R534" s="447">
        <f t="shared" si="1535"/>
        <v>357.00999999999993</v>
      </c>
      <c r="S534" s="452">
        <f t="shared" si="1536"/>
        <v>367.76708915685037</v>
      </c>
      <c r="T534" s="452">
        <f t="shared" si="1537"/>
        <v>357.23564290646755</v>
      </c>
      <c r="U534" s="452">
        <f t="shared" si="1538"/>
        <v>1.4841927701335604</v>
      </c>
      <c r="V534" s="452">
        <f t="shared" si="1539"/>
        <v>1.452607801961092</v>
      </c>
      <c r="W534" s="446">
        <f t="shared" si="1540"/>
        <v>0.72384071603109035</v>
      </c>
      <c r="X534" s="453">
        <f t="shared" si="1541"/>
        <v>231.3</v>
      </c>
      <c r="Y534" s="454">
        <f t="shared" ref="Y534:AA534" si="1560">H534*$E534/1000</f>
        <v>9.5018039999999999</v>
      </c>
      <c r="Z534" s="454">
        <f t="shared" si="1560"/>
        <v>5.8819590000000002</v>
      </c>
      <c r="AA534" s="454">
        <f t="shared" si="1560"/>
        <v>57.690846000000001</v>
      </c>
      <c r="AB534" s="454">
        <f t="shared" ref="AB534:AF534" si="1561">L534*$E534/1000</f>
        <v>10.605105000000002</v>
      </c>
      <c r="AC534" s="454">
        <f t="shared" si="1561"/>
        <v>47.939237999999996</v>
      </c>
      <c r="AD534" s="454">
        <f t="shared" si="1561"/>
        <v>1.461816</v>
      </c>
      <c r="AE534" s="454">
        <f t="shared" si="1561"/>
        <v>6.1537364999999999</v>
      </c>
      <c r="AF534" s="454">
        <f t="shared" si="1561"/>
        <v>3.5365769999999999</v>
      </c>
      <c r="AG534" s="455">
        <f t="shared" si="1544"/>
        <v>5.6777417219794737</v>
      </c>
      <c r="AH534" s="456"/>
      <c r="AI534" s="432">
        <f t="shared" si="1545"/>
        <v>724.77708915685025</v>
      </c>
      <c r="AJ534" s="181"/>
      <c r="AK534" s="181"/>
      <c r="AL534" s="181"/>
      <c r="AM534" s="181"/>
    </row>
    <row r="535" spans="1:39" ht="12.75" customHeight="1">
      <c r="A535" s="418">
        <v>522</v>
      </c>
      <c r="B535" s="433">
        <v>2</v>
      </c>
      <c r="C535" s="458">
        <v>23</v>
      </c>
      <c r="D535" s="446">
        <f>測定日数!M27</f>
        <v>35</v>
      </c>
      <c r="E535" s="447">
        <f>mm!M27</f>
        <v>237.11012094207513</v>
      </c>
      <c r="F535" s="448">
        <f>pH!M27</f>
        <v>4.3899999999999997</v>
      </c>
      <c r="G535" s="448">
        <f>EC!M27</f>
        <v>7.52</v>
      </c>
      <c r="H535" s="449">
        <f>'SO4'!M27</f>
        <v>50.9</v>
      </c>
      <c r="I535" s="449">
        <f>'NO3'!M27</f>
        <v>29</v>
      </c>
      <c r="J535" s="449">
        <f>Cl!M27</f>
        <v>349.8</v>
      </c>
      <c r="K535" s="449">
        <f>H!M27</f>
        <v>40.738027780411315</v>
      </c>
      <c r="L535" s="449">
        <f>'NH4'!M27</f>
        <v>33.799999999999997</v>
      </c>
      <c r="M535" s="449">
        <f>Na!M27</f>
        <v>314.5</v>
      </c>
      <c r="N535" s="449">
        <f>K!M27</f>
        <v>6.6</v>
      </c>
      <c r="O535" s="449">
        <f>Mg!M27</f>
        <v>33.299999999999997</v>
      </c>
      <c r="P535" s="450">
        <f>Ca!M27</f>
        <v>10</v>
      </c>
      <c r="Q535" s="451">
        <f t="shared" si="1534"/>
        <v>0.13596329632175494</v>
      </c>
      <c r="R535" s="447">
        <f t="shared" si="1535"/>
        <v>480.6</v>
      </c>
      <c r="S535" s="452">
        <f t="shared" si="1536"/>
        <v>482.23802778041136</v>
      </c>
      <c r="T535" s="452">
        <f t="shared" si="1537"/>
        <v>480.73596329632176</v>
      </c>
      <c r="U535" s="452">
        <f t="shared" si="1538"/>
        <v>0.17012495696575353</v>
      </c>
      <c r="V535" s="452">
        <f t="shared" si="1539"/>
        <v>0.15598183315523331</v>
      </c>
      <c r="W535" s="446">
        <f t="shared" si="1540"/>
        <v>-0.38380900729629142</v>
      </c>
      <c r="X535" s="453">
        <f t="shared" si="1541"/>
        <v>237.11012094207513</v>
      </c>
      <c r="Y535" s="454">
        <f t="shared" ref="Y535:AA535" si="1562">H535*$E535/1000</f>
        <v>12.068905155951622</v>
      </c>
      <c r="Z535" s="454">
        <f t="shared" si="1562"/>
        <v>6.8761935073201785</v>
      </c>
      <c r="AA535" s="454">
        <f t="shared" si="1562"/>
        <v>82.941120305537893</v>
      </c>
      <c r="AB535" s="454">
        <f t="shared" ref="AB535:AF535" si="1563">L535*$E535/1000</f>
        <v>8.0143220878421388</v>
      </c>
      <c r="AC535" s="454">
        <f t="shared" si="1563"/>
        <v>74.571133036282632</v>
      </c>
      <c r="AD535" s="454">
        <f t="shared" si="1563"/>
        <v>1.5649267982176958</v>
      </c>
      <c r="AE535" s="454">
        <f t="shared" si="1563"/>
        <v>7.8957670273711011</v>
      </c>
      <c r="AF535" s="454">
        <f t="shared" si="1563"/>
        <v>2.3711012094207513</v>
      </c>
      <c r="AG535" s="455">
        <f t="shared" si="1544"/>
        <v>9.6593986939549428</v>
      </c>
      <c r="AH535" s="456"/>
      <c r="AI535" s="432">
        <f t="shared" si="1545"/>
        <v>962.83802778041138</v>
      </c>
      <c r="AJ535" s="181"/>
      <c r="AK535" s="181"/>
      <c r="AL535" s="181"/>
      <c r="AM535" s="181"/>
    </row>
    <row r="536" spans="1:39" ht="12.75" customHeight="1">
      <c r="A536" s="418">
        <v>523</v>
      </c>
      <c r="B536" s="433">
        <v>2</v>
      </c>
      <c r="C536" s="458">
        <v>24</v>
      </c>
      <c r="D536" s="446">
        <f>測定日数!M28</f>
        <v>35</v>
      </c>
      <c r="E536" s="447">
        <f>mm!M28</f>
        <v>302.51432208784217</v>
      </c>
      <c r="F536" s="448">
        <f>pH!M28</f>
        <v>4.37</v>
      </c>
      <c r="G536" s="448">
        <f>EC!M28</f>
        <v>7.11</v>
      </c>
      <c r="H536" s="449">
        <f>'SO4'!M28</f>
        <v>48.3</v>
      </c>
      <c r="I536" s="449">
        <f>'NO3'!M28</f>
        <v>27.3</v>
      </c>
      <c r="J536" s="449">
        <f>Cl!M28</f>
        <v>336.3</v>
      </c>
      <c r="K536" s="449">
        <f>H!M28</f>
        <v>42.657951880159267</v>
      </c>
      <c r="L536" s="449">
        <f>'NH4'!M28</f>
        <v>35.5</v>
      </c>
      <c r="M536" s="449">
        <f>Na!M28</f>
        <v>303.2</v>
      </c>
      <c r="N536" s="449">
        <f>K!M28</f>
        <v>6.1</v>
      </c>
      <c r="O536" s="449">
        <f>Mg!M28</f>
        <v>33.700000000000003</v>
      </c>
      <c r="P536" s="450">
        <f>Ca!M28</f>
        <v>9.6999999999999993</v>
      </c>
      <c r="Q536" s="451">
        <f t="shared" si="1534"/>
        <v>0.12984393995831164</v>
      </c>
      <c r="R536" s="447">
        <f t="shared" si="1535"/>
        <v>460.2</v>
      </c>
      <c r="S536" s="452">
        <f t="shared" si="1536"/>
        <v>474.25795188015923</v>
      </c>
      <c r="T536" s="452">
        <f t="shared" si="1537"/>
        <v>460.32984393995832</v>
      </c>
      <c r="U536" s="452">
        <f t="shared" si="1538"/>
        <v>1.5043964099052491</v>
      </c>
      <c r="V536" s="452">
        <f t="shared" si="1539"/>
        <v>1.4902942240946704</v>
      </c>
      <c r="W536" s="446">
        <f t="shared" si="1540"/>
        <v>1.494611981037181</v>
      </c>
      <c r="X536" s="453">
        <f t="shared" si="1541"/>
        <v>302.51432208784217</v>
      </c>
      <c r="Y536" s="454">
        <f t="shared" ref="Y536:AA536" si="1564">H536*$E536/1000</f>
        <v>14.611441756842776</v>
      </c>
      <c r="Z536" s="454">
        <f t="shared" si="1564"/>
        <v>8.2586409929980906</v>
      </c>
      <c r="AA536" s="465">
        <f t="shared" si="1564"/>
        <v>101.73556651814133</v>
      </c>
      <c r="AB536" s="454">
        <f t="shared" ref="AB536:AF536" si="1565">L536*$E536/1000</f>
        <v>10.739258434118398</v>
      </c>
      <c r="AC536" s="454">
        <f t="shared" si="1565"/>
        <v>91.722342457033733</v>
      </c>
      <c r="AD536" s="454">
        <f t="shared" si="1565"/>
        <v>1.8453373647358371</v>
      </c>
      <c r="AE536" s="454">
        <f t="shared" si="1565"/>
        <v>10.194732654360282</v>
      </c>
      <c r="AF536" s="454">
        <f t="shared" si="1565"/>
        <v>2.9343889242520689</v>
      </c>
      <c r="AG536" s="455">
        <f t="shared" si="1544"/>
        <v>12.904641394682175</v>
      </c>
      <c r="AH536" s="456"/>
      <c r="AI536" s="432">
        <f t="shared" si="1545"/>
        <v>934.45795188015927</v>
      </c>
      <c r="AJ536" s="181"/>
      <c r="AK536" s="181"/>
      <c r="AL536" s="181"/>
      <c r="AM536" s="181"/>
    </row>
    <row r="537" spans="1:39" ht="12.75" customHeight="1">
      <c r="A537" s="418">
        <v>524</v>
      </c>
      <c r="B537" s="433">
        <v>2</v>
      </c>
      <c r="C537" s="458">
        <v>25</v>
      </c>
      <c r="D537" s="446">
        <f>測定日数!M29</f>
        <v>32</v>
      </c>
      <c r="E537" s="447">
        <f>mm!M29</f>
        <v>165.92356687898089</v>
      </c>
      <c r="F537" s="448">
        <f>pH!M29</f>
        <v>4.09</v>
      </c>
      <c r="G537" s="448">
        <f>EC!M29</f>
        <v>9.6999999999999993</v>
      </c>
      <c r="H537" s="449">
        <f>'SO4'!M29</f>
        <v>132.19999999999999</v>
      </c>
      <c r="I537" s="449">
        <f>'NO3'!M29</f>
        <v>51.9</v>
      </c>
      <c r="J537" s="449">
        <f>Cl!M29</f>
        <v>438.5</v>
      </c>
      <c r="K537" s="449">
        <f>H!M29</f>
        <v>81.283051616409963</v>
      </c>
      <c r="L537" s="449">
        <f>'NH4'!M29</f>
        <v>59.9</v>
      </c>
      <c r="M537" s="449">
        <f>Na!M29</f>
        <v>396.3</v>
      </c>
      <c r="N537" s="449">
        <f>K!M29</f>
        <v>11.9</v>
      </c>
      <c r="O537" s="449">
        <f>Mg!M29</f>
        <v>94.3</v>
      </c>
      <c r="P537" s="450">
        <f>Ca!M29</f>
        <v>30.3</v>
      </c>
      <c r="Q537" s="451">
        <f t="shared" si="1534"/>
        <v>6.8143068358345438E-2</v>
      </c>
      <c r="R537" s="447">
        <f t="shared" si="1535"/>
        <v>754.8</v>
      </c>
      <c r="S537" s="452">
        <f t="shared" si="1536"/>
        <v>798.58305161640976</v>
      </c>
      <c r="T537" s="452">
        <f t="shared" si="1537"/>
        <v>754.86814306835845</v>
      </c>
      <c r="U537" s="452">
        <f t="shared" si="1538"/>
        <v>2.8185611765784562</v>
      </c>
      <c r="V537" s="452">
        <f t="shared" si="1539"/>
        <v>2.8140509787256041</v>
      </c>
      <c r="W537" s="446">
        <f t="shared" si="1540"/>
        <v>12.829859900995748</v>
      </c>
      <c r="X537" s="453">
        <f t="shared" si="1541"/>
        <v>165.92356687898089</v>
      </c>
      <c r="Y537" s="454">
        <f t="shared" ref="Y537:AA537" si="1566">H537*$E537/1000</f>
        <v>21.935095541401271</v>
      </c>
      <c r="Z537" s="454">
        <f t="shared" si="1566"/>
        <v>8.6114331210191093</v>
      </c>
      <c r="AA537" s="454">
        <f t="shared" si="1566"/>
        <v>72.757484076433116</v>
      </c>
      <c r="AB537" s="454">
        <f t="shared" ref="AB537:AF537" si="1567">L537*$E537/1000</f>
        <v>9.9388216560509548</v>
      </c>
      <c r="AC537" s="454">
        <f t="shared" si="1567"/>
        <v>65.755509554140119</v>
      </c>
      <c r="AD537" s="454">
        <f t="shared" si="1567"/>
        <v>1.9744904458598727</v>
      </c>
      <c r="AE537" s="454">
        <f t="shared" si="1567"/>
        <v>15.646592356687897</v>
      </c>
      <c r="AF537" s="454">
        <f t="shared" si="1567"/>
        <v>5.0274840764331215</v>
      </c>
      <c r="AG537" s="455">
        <f t="shared" si="1544"/>
        <v>13.486773851003054</v>
      </c>
      <c r="AH537" s="456"/>
      <c r="AI537" s="432">
        <f t="shared" si="1545"/>
        <v>1553.3830516164098</v>
      </c>
      <c r="AJ537" s="181"/>
      <c r="AK537" s="181"/>
      <c r="AL537" s="181"/>
      <c r="AM537" s="181"/>
    </row>
    <row r="538" spans="1:39" ht="12.75" customHeight="1">
      <c r="A538" s="418">
        <v>525</v>
      </c>
      <c r="B538" s="433">
        <v>2</v>
      </c>
      <c r="C538" s="458">
        <v>26</v>
      </c>
      <c r="D538" s="446"/>
      <c r="E538" s="463"/>
      <c r="F538" s="448"/>
      <c r="G538" s="448"/>
      <c r="H538" s="449"/>
      <c r="I538" s="449"/>
      <c r="J538" s="449"/>
      <c r="K538" s="449"/>
      <c r="L538" s="449"/>
      <c r="M538" s="449"/>
      <c r="N538" s="449"/>
      <c r="O538" s="449"/>
      <c r="P538" s="450"/>
      <c r="Q538" s="451"/>
      <c r="R538" s="447"/>
      <c r="S538" s="452"/>
      <c r="T538" s="452"/>
      <c r="U538" s="452"/>
      <c r="V538" s="452"/>
      <c r="W538" s="446"/>
      <c r="X538" s="453"/>
      <c r="Y538" s="454"/>
      <c r="Z538" s="454"/>
      <c r="AA538" s="454"/>
      <c r="AB538" s="454"/>
      <c r="AC538" s="454"/>
      <c r="AD538" s="454"/>
      <c r="AE538" s="454"/>
      <c r="AF538" s="454"/>
      <c r="AG538" s="455"/>
      <c r="AH538" s="456"/>
      <c r="AI538" s="432"/>
      <c r="AJ538" s="181"/>
      <c r="AK538" s="181"/>
      <c r="AL538" s="181"/>
      <c r="AM538" s="181"/>
    </row>
    <row r="539" spans="1:39" ht="12.75" customHeight="1">
      <c r="A539" s="418">
        <v>526</v>
      </c>
      <c r="B539" s="433">
        <v>2</v>
      </c>
      <c r="C539" s="458">
        <v>27</v>
      </c>
      <c r="D539" s="446">
        <f>測定日数!M31</f>
        <v>35</v>
      </c>
      <c r="E539" s="447">
        <f>mm!M31</f>
        <v>46.337579617834393</v>
      </c>
      <c r="F539" s="448">
        <f>pH!M31</f>
        <v>4.9000000000000004</v>
      </c>
      <c r="G539" s="448">
        <f>EC!M31</f>
        <v>1.49</v>
      </c>
      <c r="H539" s="449">
        <f>'SO4'!M31</f>
        <v>21.5</v>
      </c>
      <c r="I539" s="449">
        <f>'NO3'!M31</f>
        <v>27.3</v>
      </c>
      <c r="J539" s="449">
        <f>Cl!M31</f>
        <v>23.7</v>
      </c>
      <c r="K539" s="449">
        <f>H!M31</f>
        <v>12.589254117941662</v>
      </c>
      <c r="L539" s="449">
        <f>'NH4'!M31</f>
        <v>29.5</v>
      </c>
      <c r="M539" s="449">
        <f>Na!M31</f>
        <v>19.399999999999999</v>
      </c>
      <c r="N539" s="449">
        <f>K!M31</f>
        <v>1.6</v>
      </c>
      <c r="O539" s="449">
        <f>Mg!M31</f>
        <v>2.4</v>
      </c>
      <c r="P539" s="450">
        <f>Ca!M31</f>
        <v>15.3</v>
      </c>
      <c r="Q539" s="451">
        <f t="shared" ref="Q539:Q559" si="1568">1.24*10^(F539-5.35)</f>
        <v>0.43996860264963428</v>
      </c>
      <c r="R539" s="447">
        <f t="shared" ref="R539:R559" si="1569">SUM(H539:J539)+H539</f>
        <v>94</v>
      </c>
      <c r="S539" s="452">
        <f t="shared" ref="S539:S559" si="1570">SUM(K539:P539)+O539+P539</f>
        <v>98.48925411794167</v>
      </c>
      <c r="T539" s="452">
        <f t="shared" ref="T539:T559" si="1571">SUM(H539:J539,Q539)+H539</f>
        <v>94.439968602649628</v>
      </c>
      <c r="U539" s="452">
        <f t="shared" ref="U539:U559" si="1572">(S539-R539)/(R539+S539)*100</f>
        <v>2.332210251690737</v>
      </c>
      <c r="V539" s="452">
        <f t="shared" ref="V539:V559" si="1573">(S539-T539)/(S539+T539)*100</f>
        <v>2.0988450884687371</v>
      </c>
      <c r="W539" s="446">
        <f t="shared" ref="W539:W559" si="1574">100*((349.7*10^(2-F539)+(80*2*H539+71.5*I539+76.3*J539+73.5*L539+50.1*M539+73.5*N539+59.8*2*P539+53.3*2*O539)/10000)-G539)/((349.7*10^(2-F539)+(80*2*H539+71.5*I539+76.3*J539+73.5*L539+50.1*M539+73.5*N539+59.8*2*P539+53.3*2*O539)/10000)+G539)</f>
        <v>6.425350900035923</v>
      </c>
      <c r="X539" s="453">
        <f t="shared" ref="X539:X559" si="1575">E539</f>
        <v>46.337579617834393</v>
      </c>
      <c r="Y539" s="454">
        <f t="shared" ref="Y539:AA539" si="1576">H539*$E539/1000</f>
        <v>0.99625796178343939</v>
      </c>
      <c r="Z539" s="454">
        <f t="shared" si="1576"/>
        <v>1.265015923566879</v>
      </c>
      <c r="AA539" s="454">
        <f t="shared" si="1576"/>
        <v>1.0982006369426751</v>
      </c>
      <c r="AB539" s="454">
        <f t="shared" ref="AB539:AF539" si="1577">L539*$E539/1000</f>
        <v>1.3669585987261146</v>
      </c>
      <c r="AC539" s="454">
        <f t="shared" si="1577"/>
        <v>0.89894904458598712</v>
      </c>
      <c r="AD539" s="454">
        <f t="shared" si="1577"/>
        <v>7.4140127388535038E-2</v>
      </c>
      <c r="AE539" s="454">
        <f t="shared" si="1577"/>
        <v>0.11121019108280254</v>
      </c>
      <c r="AF539" s="454">
        <f t="shared" si="1577"/>
        <v>0.70896496815286625</v>
      </c>
      <c r="AG539" s="455">
        <f t="shared" ref="AG539:AG559" si="1578">K539*$E539/1000</f>
        <v>0.58335556501927122</v>
      </c>
      <c r="AH539" s="456"/>
      <c r="AI539" s="432">
        <f t="shared" ref="AI539:AI559" si="1579">R539+S539</f>
        <v>192.48925411794167</v>
      </c>
      <c r="AJ539" s="181"/>
      <c r="AK539" s="181"/>
      <c r="AL539" s="181"/>
      <c r="AM539" s="181"/>
    </row>
    <row r="540" spans="1:39" ht="12.75" customHeight="1">
      <c r="A540" s="418">
        <v>527</v>
      </c>
      <c r="B540" s="433">
        <v>2</v>
      </c>
      <c r="C540" s="458">
        <v>28</v>
      </c>
      <c r="D540" s="446">
        <f>測定日数!M32</f>
        <v>35</v>
      </c>
      <c r="E540" s="447">
        <f>mm!M32</f>
        <v>45.191082802547768</v>
      </c>
      <c r="F540" s="448">
        <f>pH!M32</f>
        <v>5.49</v>
      </c>
      <c r="G540" s="448">
        <f>EC!M32</f>
        <v>6.55</v>
      </c>
      <c r="H540" s="449">
        <f>'SO4'!M32</f>
        <v>66.6250260254008</v>
      </c>
      <c r="I540" s="449">
        <f>'NO3'!M32</f>
        <v>69.343654249314625</v>
      </c>
      <c r="J540" s="449">
        <f>Cl!M32</f>
        <v>163.61071932299012</v>
      </c>
      <c r="K540" s="449">
        <f>H!M32</f>
        <v>3.2359365692962814</v>
      </c>
      <c r="L540" s="449">
        <f>'NH4'!M32</f>
        <v>210.64301552106429</v>
      </c>
      <c r="M540" s="449">
        <f>Na!M32</f>
        <v>130.60513713539402</v>
      </c>
      <c r="N540" s="449">
        <f>K!M32</f>
        <v>10.230179028132993</v>
      </c>
      <c r="O540" s="449">
        <f>Mg!M32</f>
        <v>28.806584362139915</v>
      </c>
      <c r="P540" s="450">
        <f>Ca!M32</f>
        <v>42.415169660678643</v>
      </c>
      <c r="Q540" s="451">
        <f t="shared" si="1568"/>
        <v>1.7116764881075797</v>
      </c>
      <c r="R540" s="447">
        <f t="shared" si="1569"/>
        <v>366.20442562310637</v>
      </c>
      <c r="S540" s="452">
        <f t="shared" si="1570"/>
        <v>497.1577762995247</v>
      </c>
      <c r="T540" s="452">
        <f t="shared" si="1571"/>
        <v>367.91610211121395</v>
      </c>
      <c r="U540" s="452">
        <f t="shared" si="1572"/>
        <v>15.167834587244705</v>
      </c>
      <c r="V540" s="452">
        <f t="shared" si="1573"/>
        <v>14.939958009799781</v>
      </c>
      <c r="W540" s="446">
        <f t="shared" si="1574"/>
        <v>-4.2542799708286756</v>
      </c>
      <c r="X540" s="453">
        <f t="shared" si="1575"/>
        <v>45.191082802547768</v>
      </c>
      <c r="Y540" s="454">
        <f t="shared" ref="Y540:AA540" si="1580">H540*$E540/1000</f>
        <v>3.0108570678357878</v>
      </c>
      <c r="Z540" s="454">
        <f t="shared" si="1580"/>
        <v>3.1337148210120209</v>
      </c>
      <c r="AA540" s="454">
        <f t="shared" si="1580"/>
        <v>7.3937455643096488</v>
      </c>
      <c r="AB540" s="454">
        <f t="shared" ref="AB540:AF540" si="1581">L540*$E540/1000</f>
        <v>9.5191859561907712</v>
      </c>
      <c r="AC540" s="454">
        <f t="shared" si="1581"/>
        <v>5.9021875667236969</v>
      </c>
      <c r="AD540" s="454">
        <f t="shared" si="1581"/>
        <v>0.4623128675452457</v>
      </c>
      <c r="AE540" s="454">
        <f t="shared" si="1581"/>
        <v>1.3018007391680426</v>
      </c>
      <c r="AF540" s="454">
        <f t="shared" si="1581"/>
        <v>1.9167874442198405</v>
      </c>
      <c r="AG540" s="455">
        <f t="shared" si="1578"/>
        <v>0.14623547744686061</v>
      </c>
      <c r="AH540" s="456"/>
      <c r="AI540" s="432">
        <f t="shared" si="1579"/>
        <v>863.36220192263113</v>
      </c>
      <c r="AJ540" s="181"/>
      <c r="AK540" s="181"/>
      <c r="AL540" s="181"/>
      <c r="AM540" s="181"/>
    </row>
    <row r="541" spans="1:39" ht="12.75" customHeight="1">
      <c r="A541" s="418">
        <v>528</v>
      </c>
      <c r="B541" s="433">
        <v>2</v>
      </c>
      <c r="C541" s="458">
        <v>29</v>
      </c>
      <c r="D541" s="446">
        <f>測定日数!M33</f>
        <v>35</v>
      </c>
      <c r="E541" s="447">
        <f>mm!M33</f>
        <v>59.239216934585393</v>
      </c>
      <c r="F541" s="448">
        <f>pH!M33</f>
        <v>4.9354568875902949</v>
      </c>
      <c r="G541" s="448">
        <f>EC!M33</f>
        <v>1.63652337452982</v>
      </c>
      <c r="H541" s="449">
        <f>'SO4'!M33</f>
        <v>18.692363037028063</v>
      </c>
      <c r="I541" s="449">
        <f>'NO3'!M33</f>
        <v>20.930738581017899</v>
      </c>
      <c r="J541" s="449">
        <f>Cl!M33</f>
        <v>16.736531688606377</v>
      </c>
      <c r="K541" s="449">
        <f>H!M33</f>
        <v>11.60227386194736</v>
      </c>
      <c r="L541" s="449">
        <f>'NH4'!M33</f>
        <v>30.253982135346735</v>
      </c>
      <c r="M541" s="449">
        <f>Na!M33</f>
        <v>11.258148785054075</v>
      </c>
      <c r="N541" s="449">
        <f>K!M33</f>
        <v>1.1996822652617807</v>
      </c>
      <c r="O541" s="449">
        <f>Mg!M33</f>
        <v>2.0808981409614282</v>
      </c>
      <c r="P541" s="450">
        <f>Ca!M33</f>
        <v>7.4029801761334939</v>
      </c>
      <c r="Q541" s="451">
        <f t="shared" si="1568"/>
        <v>0.47739577677425094</v>
      </c>
      <c r="R541" s="447">
        <f t="shared" si="1569"/>
        <v>75.051996343680401</v>
      </c>
      <c r="S541" s="452">
        <f t="shared" si="1570"/>
        <v>73.281843681799799</v>
      </c>
      <c r="T541" s="452">
        <f t="shared" si="1571"/>
        <v>75.529392120454659</v>
      </c>
      <c r="U541" s="452">
        <f t="shared" si="1572"/>
        <v>-1.1933572686964293</v>
      </c>
      <c r="V541" s="452">
        <f t="shared" si="1573"/>
        <v>-1.5103351749873783</v>
      </c>
      <c r="W541" s="446">
        <f t="shared" si="1574"/>
        <v>-8.4869078771543336</v>
      </c>
      <c r="X541" s="453">
        <f t="shared" si="1575"/>
        <v>59.239216934585393</v>
      </c>
      <c r="Y541" s="454">
        <f t="shared" ref="Y541:AA541" si="1582">H541*$E541/1000</f>
        <v>1.1073209489705309</v>
      </c>
      <c r="Z541" s="454">
        <f t="shared" si="1582"/>
        <v>1.2399205634020154</v>
      </c>
      <c r="AA541" s="454">
        <f t="shared" si="1582"/>
        <v>0.99145903143391589</v>
      </c>
      <c r="AB541" s="454">
        <f t="shared" ref="AB541:AF541" si="1583">L541*$E541/1000</f>
        <v>1.7922222108508763</v>
      </c>
      <c r="AC541" s="454">
        <f t="shared" si="1583"/>
        <v>0.66692391815965735</v>
      </c>
      <c r="AD541" s="454">
        <f t="shared" si="1583"/>
        <v>7.1068237964417455E-2</v>
      </c>
      <c r="AE541" s="454">
        <f t="shared" si="1583"/>
        <v>0.1232707763911895</v>
      </c>
      <c r="AF541" s="454">
        <f t="shared" si="1583"/>
        <v>0.43854674861640724</v>
      </c>
      <c r="AG541" s="455">
        <f t="shared" si="1578"/>
        <v>0.68730961824236958</v>
      </c>
      <c r="AH541" s="456"/>
      <c r="AI541" s="432">
        <f t="shared" si="1579"/>
        <v>148.33384002548019</v>
      </c>
      <c r="AJ541" s="181"/>
      <c r="AK541" s="181"/>
      <c r="AL541" s="181"/>
      <c r="AM541" s="181"/>
    </row>
    <row r="542" spans="1:39" ht="12.75" customHeight="1">
      <c r="A542" s="418">
        <v>529</v>
      </c>
      <c r="B542" s="433">
        <v>2</v>
      </c>
      <c r="C542" s="458">
        <v>30</v>
      </c>
      <c r="D542" s="446">
        <f>測定日数!M34</f>
        <v>35</v>
      </c>
      <c r="E542" s="447">
        <f>mm!M34</f>
        <v>71.878980891719749</v>
      </c>
      <c r="F542" s="448">
        <f>pH!M34</f>
        <v>4.74</v>
      </c>
      <c r="G542" s="448">
        <f>EC!M34</f>
        <v>3.78</v>
      </c>
      <c r="H542" s="449">
        <f>'SO4'!M34</f>
        <v>36.840000000000003</v>
      </c>
      <c r="I542" s="449">
        <f>'NO3'!M34</f>
        <v>43.06</v>
      </c>
      <c r="J542" s="449">
        <f>Cl!M34</f>
        <v>96.9</v>
      </c>
      <c r="K542" s="449">
        <f>H!M34</f>
        <v>18.197008586099834</v>
      </c>
      <c r="L542" s="449">
        <f>'NH4'!M34</f>
        <v>47.78</v>
      </c>
      <c r="M542" s="449">
        <f>Na!M34</f>
        <v>82.61</v>
      </c>
      <c r="N542" s="449">
        <f>K!M34</f>
        <v>4.5999999999999996</v>
      </c>
      <c r="O542" s="449">
        <f>Mg!M34</f>
        <v>9.84</v>
      </c>
      <c r="P542" s="450">
        <f>Ca!M34</f>
        <v>19.45</v>
      </c>
      <c r="Q542" s="451">
        <f t="shared" si="1568"/>
        <v>0.3043839055449441</v>
      </c>
      <c r="R542" s="447">
        <f t="shared" si="1569"/>
        <v>213.64000000000001</v>
      </c>
      <c r="S542" s="452">
        <f t="shared" si="1570"/>
        <v>211.76700858609982</v>
      </c>
      <c r="T542" s="452">
        <f t="shared" si="1571"/>
        <v>213.94438390554495</v>
      </c>
      <c r="U542" s="452">
        <f t="shared" si="1572"/>
        <v>-0.44028221822798497</v>
      </c>
      <c r="V542" s="452">
        <f t="shared" si="1573"/>
        <v>-0.51146747722704344</v>
      </c>
      <c r="W542" s="446">
        <f t="shared" si="1574"/>
        <v>-5.1547982286865919</v>
      </c>
      <c r="X542" s="453">
        <f t="shared" si="1575"/>
        <v>71.878980891719749</v>
      </c>
      <c r="Y542" s="454">
        <f t="shared" ref="Y542:AA542" si="1584">H542*$E542/1000</f>
        <v>2.6480216560509557</v>
      </c>
      <c r="Z542" s="454">
        <f t="shared" si="1584"/>
        <v>3.0951089171974528</v>
      </c>
      <c r="AA542" s="454">
        <f t="shared" si="1584"/>
        <v>6.9650732484076441</v>
      </c>
      <c r="AB542" s="454">
        <f t="shared" ref="AB542:AF542" si="1585">L542*$E542/1000</f>
        <v>3.4343777070063699</v>
      </c>
      <c r="AC542" s="454">
        <f t="shared" si="1585"/>
        <v>5.9379226114649679</v>
      </c>
      <c r="AD542" s="454">
        <f t="shared" si="1585"/>
        <v>0.33064331210191078</v>
      </c>
      <c r="AE542" s="454">
        <f t="shared" si="1585"/>
        <v>0.70728917197452235</v>
      </c>
      <c r="AF542" s="454">
        <f t="shared" si="1585"/>
        <v>1.3980461783439491</v>
      </c>
      <c r="AG542" s="455">
        <f t="shared" si="1578"/>
        <v>1.3079824324467302</v>
      </c>
      <c r="AH542" s="456"/>
      <c r="AI542" s="432">
        <f t="shared" si="1579"/>
        <v>425.40700858609983</v>
      </c>
      <c r="AJ542" s="181"/>
      <c r="AK542" s="181"/>
      <c r="AL542" s="181"/>
      <c r="AM542" s="181"/>
    </row>
    <row r="543" spans="1:39" ht="12.75" customHeight="1">
      <c r="A543" s="418">
        <v>530</v>
      </c>
      <c r="B543" s="433">
        <v>2</v>
      </c>
      <c r="C543" s="458">
        <v>31</v>
      </c>
      <c r="D543" s="446">
        <f>測定日数!M35</f>
        <v>35</v>
      </c>
      <c r="E543" s="447">
        <f>mm!M35</f>
        <v>39.700000000000003</v>
      </c>
      <c r="F543" s="448">
        <f>pH!M35</f>
        <v>4.5999999999999996</v>
      </c>
      <c r="G543" s="448">
        <f>EC!M35</f>
        <v>3.74</v>
      </c>
      <c r="H543" s="449">
        <f>'SO4'!M35</f>
        <v>28.57</v>
      </c>
      <c r="I543" s="449">
        <f>'NO3'!M35</f>
        <v>20.82</v>
      </c>
      <c r="J543" s="449">
        <f>Cl!M35</f>
        <v>171.16</v>
      </c>
      <c r="K543" s="449">
        <f>H!M35</f>
        <v>25.118864315095834</v>
      </c>
      <c r="L543" s="449">
        <f>'NH4'!M35</f>
        <v>21.64</v>
      </c>
      <c r="M543" s="449">
        <f>Na!M35</f>
        <v>130.13</v>
      </c>
      <c r="N543" s="449">
        <f>K!M35</f>
        <v>5.49</v>
      </c>
      <c r="O543" s="449">
        <f>Mg!M35</f>
        <v>4</v>
      </c>
      <c r="P543" s="450">
        <f>Ca!M35</f>
        <v>14.03</v>
      </c>
      <c r="Q543" s="451">
        <f t="shared" si="1568"/>
        <v>0.22050664684482638</v>
      </c>
      <c r="R543" s="447">
        <f t="shared" si="1569"/>
        <v>249.12</v>
      </c>
      <c r="S543" s="452">
        <f t="shared" si="1570"/>
        <v>218.43886431509583</v>
      </c>
      <c r="T543" s="452">
        <f t="shared" si="1571"/>
        <v>249.34050664684483</v>
      </c>
      <c r="U543" s="452">
        <f t="shared" si="1572"/>
        <v>-6.5619835333134953</v>
      </c>
      <c r="V543" s="452">
        <f t="shared" si="1573"/>
        <v>-6.6060293056965982</v>
      </c>
      <c r="W543" s="446">
        <f t="shared" si="1574"/>
        <v>1.4770030969148411</v>
      </c>
      <c r="X543" s="453">
        <f t="shared" si="1575"/>
        <v>39.700000000000003</v>
      </c>
      <c r="Y543" s="454">
        <f t="shared" ref="Y543:AA543" si="1586">H543*$E543/1000</f>
        <v>1.1342289999999999</v>
      </c>
      <c r="Z543" s="454">
        <f t="shared" si="1586"/>
        <v>0.82655400000000012</v>
      </c>
      <c r="AA543" s="454">
        <f t="shared" si="1586"/>
        <v>6.795052000000001</v>
      </c>
      <c r="AB543" s="454">
        <f t="shared" ref="AB543:AF543" si="1587">L543*$E543/1000</f>
        <v>0.85910800000000009</v>
      </c>
      <c r="AC543" s="454">
        <f t="shared" si="1587"/>
        <v>5.1661609999999998</v>
      </c>
      <c r="AD543" s="454">
        <f t="shared" si="1587"/>
        <v>0.21795300000000004</v>
      </c>
      <c r="AE543" s="454">
        <f t="shared" si="1587"/>
        <v>0.15880000000000002</v>
      </c>
      <c r="AF543" s="454">
        <f t="shared" si="1587"/>
        <v>0.55699100000000001</v>
      </c>
      <c r="AG543" s="455">
        <f t="shared" si="1578"/>
        <v>0.99721891330930468</v>
      </c>
      <c r="AH543" s="456"/>
      <c r="AI543" s="432">
        <f t="shared" si="1579"/>
        <v>467.55886431509583</v>
      </c>
      <c r="AJ543" s="181"/>
      <c r="AK543" s="181"/>
      <c r="AL543" s="181"/>
      <c r="AM543" s="181"/>
    </row>
    <row r="544" spans="1:39" ht="12.75" customHeight="1">
      <c r="A544" s="418">
        <v>531</v>
      </c>
      <c r="B544" s="433">
        <v>2</v>
      </c>
      <c r="C544" s="458">
        <v>32</v>
      </c>
      <c r="D544" s="446">
        <f>測定日数!M36</f>
        <v>35</v>
      </c>
      <c r="E544" s="447">
        <f>mm!M36</f>
        <v>79.29936305732484</v>
      </c>
      <c r="F544" s="448">
        <f>pH!M36</f>
        <v>4.5998622982902582</v>
      </c>
      <c r="G544" s="448">
        <f>EC!M36</f>
        <v>2.2316867469879518</v>
      </c>
      <c r="H544" s="449">
        <f>'SO4'!M36</f>
        <v>21.638677296682307</v>
      </c>
      <c r="I544" s="449">
        <f>'NO3'!M36</f>
        <v>28.880945927083864</v>
      </c>
      <c r="J544" s="449">
        <f>Cl!M36</f>
        <v>25.996859692174617</v>
      </c>
      <c r="K544" s="449">
        <f>H!M36</f>
        <v>25.126830013771009</v>
      </c>
      <c r="L544" s="449">
        <f>'NH4'!M36</f>
        <v>26.827193468146099</v>
      </c>
      <c r="M544" s="449">
        <f>Na!M36</f>
        <v>20.842831962910363</v>
      </c>
      <c r="N544" s="449">
        <f>K!M36</f>
        <v>1.6448588071276462</v>
      </c>
      <c r="O544" s="449">
        <f>Mg!M36</f>
        <v>1.8018768063368977</v>
      </c>
      <c r="P544" s="450">
        <f>Ca!M36</f>
        <v>7.18993739428773</v>
      </c>
      <c r="Q544" s="451">
        <f t="shared" si="1568"/>
        <v>0.22043674190641285</v>
      </c>
      <c r="R544" s="447">
        <f t="shared" si="1569"/>
        <v>98.155160212623102</v>
      </c>
      <c r="S544" s="452">
        <f t="shared" si="1570"/>
        <v>92.425342653204353</v>
      </c>
      <c r="T544" s="452">
        <f t="shared" si="1571"/>
        <v>98.375596954529513</v>
      </c>
      <c r="U544" s="452">
        <f t="shared" si="1572"/>
        <v>-3.006507734661954</v>
      </c>
      <c r="V544" s="452">
        <f t="shared" si="1573"/>
        <v>-3.1185665613378215</v>
      </c>
      <c r="W544" s="446">
        <f t="shared" si="1574"/>
        <v>-4.2762056282859664</v>
      </c>
      <c r="X544" s="453">
        <f t="shared" si="1575"/>
        <v>79.29936305732484</v>
      </c>
      <c r="Y544" s="454">
        <f t="shared" ref="Y544:AA544" si="1588">H544*$E544/1000</f>
        <v>1.7159333270299026</v>
      </c>
      <c r="Z544" s="454">
        <f t="shared" si="1588"/>
        <v>2.2902406165107903</v>
      </c>
      <c r="AA544" s="454">
        <f t="shared" si="1588"/>
        <v>2.0615344150800889</v>
      </c>
      <c r="AB544" s="454">
        <f t="shared" ref="AB544:AF544" si="1589">L544*$E544/1000</f>
        <v>2.1273793546396109</v>
      </c>
      <c r="AC544" s="454">
        <f t="shared" si="1589"/>
        <v>1.6528232989696434</v>
      </c>
      <c r="AD544" s="454">
        <f t="shared" si="1589"/>
        <v>0.13043625572445347</v>
      </c>
      <c r="AE544" s="454">
        <f t="shared" si="1589"/>
        <v>0.14288768305028265</v>
      </c>
      <c r="AF544" s="454">
        <f t="shared" si="1589"/>
        <v>0.57015745578905885</v>
      </c>
      <c r="AG544" s="455">
        <f t="shared" si="1578"/>
        <v>1.9925416157417137</v>
      </c>
      <c r="AH544" s="456"/>
      <c r="AI544" s="432">
        <f t="shared" si="1579"/>
        <v>190.58050286582744</v>
      </c>
      <c r="AJ544" s="181"/>
      <c r="AK544" s="181"/>
      <c r="AL544" s="181"/>
      <c r="AM544" s="181"/>
    </row>
    <row r="545" spans="1:39" ht="12.75" customHeight="1">
      <c r="A545" s="418">
        <v>532</v>
      </c>
      <c r="B545" s="433">
        <v>2</v>
      </c>
      <c r="C545" s="458">
        <v>33</v>
      </c>
      <c r="D545" s="446">
        <f>測定日数!M37</f>
        <v>35</v>
      </c>
      <c r="E545" s="447">
        <f>mm!M37</f>
        <v>65.923566878980893</v>
      </c>
      <c r="F545" s="448">
        <f>pH!M37</f>
        <v>5.2</v>
      </c>
      <c r="G545" s="448">
        <f>EC!M37</f>
        <v>2.04</v>
      </c>
      <c r="H545" s="449">
        <f>'SO4'!M37</f>
        <v>24.7</v>
      </c>
      <c r="I545" s="449">
        <f>'NO3'!M37</f>
        <v>37.880000000000003</v>
      </c>
      <c r="J545" s="449">
        <f>Cl!M37</f>
        <v>42.22</v>
      </c>
      <c r="K545" s="449">
        <f>H!M37</f>
        <v>6.3095734448019307</v>
      </c>
      <c r="L545" s="449">
        <f>'NH4'!M37</f>
        <v>45.96</v>
      </c>
      <c r="M545" s="449">
        <f>Na!M37</f>
        <v>25.1</v>
      </c>
      <c r="N545" s="449">
        <f>K!M37</f>
        <v>1.33</v>
      </c>
      <c r="O545" s="449">
        <f>Mg!M37</f>
        <v>5.0999999999999996</v>
      </c>
      <c r="P545" s="450">
        <f>Ca!M37</f>
        <v>10.28</v>
      </c>
      <c r="Q545" s="451">
        <f t="shared" si="1568"/>
        <v>0.8778527726363321</v>
      </c>
      <c r="R545" s="447">
        <f t="shared" si="1569"/>
        <v>129.5</v>
      </c>
      <c r="S545" s="452">
        <f t="shared" si="1570"/>
        <v>109.45957344480193</v>
      </c>
      <c r="T545" s="452">
        <f t="shared" si="1571"/>
        <v>130.37785277263632</v>
      </c>
      <c r="U545" s="452">
        <f t="shared" si="1572"/>
        <v>-8.3865342854017388</v>
      </c>
      <c r="V545" s="452">
        <f t="shared" si="1573"/>
        <v>-8.7218578258381285</v>
      </c>
      <c r="W545" s="446">
        <f t="shared" si="1574"/>
        <v>-4.6295046791931886</v>
      </c>
      <c r="X545" s="453">
        <f t="shared" si="1575"/>
        <v>65.923566878980893</v>
      </c>
      <c r="Y545" s="454">
        <f t="shared" ref="Y545:AA545" si="1590">H545*$E545/1000</f>
        <v>1.628312101910828</v>
      </c>
      <c r="Z545" s="454">
        <f t="shared" si="1590"/>
        <v>2.4971847133757965</v>
      </c>
      <c r="AA545" s="454">
        <f t="shared" si="1590"/>
        <v>2.7832929936305733</v>
      </c>
      <c r="AB545" s="454">
        <f t="shared" ref="AB545:AF545" si="1591">L545*$E545/1000</f>
        <v>3.0298471337579618</v>
      </c>
      <c r="AC545" s="454">
        <f t="shared" si="1591"/>
        <v>1.6546815286624206</v>
      </c>
      <c r="AD545" s="454">
        <f t="shared" si="1591"/>
        <v>8.7678343949044585E-2</v>
      </c>
      <c r="AE545" s="454">
        <f t="shared" si="1591"/>
        <v>0.33621019108280253</v>
      </c>
      <c r="AF545" s="454">
        <f t="shared" si="1591"/>
        <v>0.67769426751592354</v>
      </c>
      <c r="AG545" s="455">
        <f t="shared" si="1578"/>
        <v>0.41594958696624196</v>
      </c>
      <c r="AH545" s="456"/>
      <c r="AI545" s="432">
        <f t="shared" si="1579"/>
        <v>238.95957344480195</v>
      </c>
      <c r="AJ545" s="181"/>
      <c r="AK545" s="181"/>
      <c r="AL545" s="181"/>
      <c r="AM545" s="181"/>
    </row>
    <row r="546" spans="1:39" ht="12.75" customHeight="1">
      <c r="A546" s="418">
        <v>533</v>
      </c>
      <c r="B546" s="433">
        <v>2</v>
      </c>
      <c r="C546" s="458">
        <v>34</v>
      </c>
      <c r="D546" s="446">
        <f>測定日数!M38</f>
        <v>35</v>
      </c>
      <c r="E546" s="447">
        <f>mm!M38</f>
        <v>18.491406747294718</v>
      </c>
      <c r="F546" s="448">
        <f>pH!M38</f>
        <v>4.7</v>
      </c>
      <c r="G546" s="448">
        <f>EC!M38</f>
        <v>2.8</v>
      </c>
      <c r="H546" s="449">
        <f>'SO4'!M38</f>
        <v>23.4</v>
      </c>
      <c r="I546" s="449">
        <f>'NO3'!M38</f>
        <v>22</v>
      </c>
      <c r="J546" s="449">
        <f>Cl!M38</f>
        <v>52</v>
      </c>
      <c r="K546" s="449">
        <f>H!M38</f>
        <v>19.952623149688797</v>
      </c>
      <c r="L546" s="449">
        <f>'NH4'!M38</f>
        <v>17.7</v>
      </c>
      <c r="M546" s="449">
        <f>Na!M38</f>
        <v>46.3</v>
      </c>
      <c r="N546" s="449">
        <f>K!M38</f>
        <v>2.5</v>
      </c>
      <c r="O546" s="449">
        <f>Mg!M38</f>
        <v>6.1</v>
      </c>
      <c r="P546" s="450">
        <f>Ca!M38</f>
        <v>33.5</v>
      </c>
      <c r="Q546" s="451">
        <f t="shared" si="1568"/>
        <v>0.27760142118247438</v>
      </c>
      <c r="R546" s="447">
        <f t="shared" si="1569"/>
        <v>120.80000000000001</v>
      </c>
      <c r="S546" s="452">
        <f t="shared" si="1570"/>
        <v>165.65262314968879</v>
      </c>
      <c r="T546" s="452">
        <f t="shared" si="1571"/>
        <v>121.07760142118246</v>
      </c>
      <c r="U546" s="452">
        <f t="shared" si="1572"/>
        <v>15.657955111917609</v>
      </c>
      <c r="V546" s="452">
        <f t="shared" si="1573"/>
        <v>15.545979428997622</v>
      </c>
      <c r="W546" s="446">
        <f t="shared" si="1574"/>
        <v>-6.21505579637883</v>
      </c>
      <c r="X546" s="453">
        <f t="shared" si="1575"/>
        <v>18.491406747294718</v>
      </c>
      <c r="Y546" s="454">
        <f t="shared" ref="Y546:AA546" si="1592">H546*$E546/1000</f>
        <v>0.4326989178866964</v>
      </c>
      <c r="Z546" s="454">
        <f t="shared" si="1592"/>
        <v>0.40681094844048382</v>
      </c>
      <c r="AA546" s="454">
        <f t="shared" si="1592"/>
        <v>0.96155315085932536</v>
      </c>
      <c r="AB546" s="454">
        <f t="shared" ref="AB546:AF546" si="1593">L546*$E546/1000</f>
        <v>0.32729789942711646</v>
      </c>
      <c r="AC546" s="454">
        <f t="shared" si="1593"/>
        <v>0.85615213239974541</v>
      </c>
      <c r="AD546" s="454">
        <f t="shared" si="1593"/>
        <v>4.6228516868236792E-2</v>
      </c>
      <c r="AE546" s="454">
        <f t="shared" si="1593"/>
        <v>0.11279758115849778</v>
      </c>
      <c r="AF546" s="454">
        <f t="shared" si="1593"/>
        <v>0.61946212603437312</v>
      </c>
      <c r="AG546" s="455">
        <f t="shared" si="1578"/>
        <v>0.36895207033638422</v>
      </c>
      <c r="AH546" s="456"/>
      <c r="AI546" s="432">
        <f t="shared" si="1579"/>
        <v>286.4526231496888</v>
      </c>
      <c r="AJ546" s="181"/>
      <c r="AK546" s="181"/>
      <c r="AL546" s="181"/>
      <c r="AM546" s="181"/>
    </row>
    <row r="547" spans="1:39" ht="12.75" customHeight="1">
      <c r="A547" s="418">
        <v>534</v>
      </c>
      <c r="B547" s="433">
        <v>2</v>
      </c>
      <c r="C547" s="458">
        <v>35</v>
      </c>
      <c r="D547" s="446">
        <f>測定日数!M39</f>
        <v>35</v>
      </c>
      <c r="E547" s="447">
        <f>mm!M39</f>
        <v>43.934624649760877</v>
      </c>
      <c r="F547" s="448">
        <f>pH!M39</f>
        <v>4.66</v>
      </c>
      <c r="G547" s="448">
        <f>EC!M39</f>
        <v>2.88</v>
      </c>
      <c r="H547" s="449">
        <f>'SO4'!M39</f>
        <v>37.9</v>
      </c>
      <c r="I547" s="449">
        <f>'NO3'!M39</f>
        <v>36.799999999999997</v>
      </c>
      <c r="J547" s="449">
        <f>Cl!M39</f>
        <v>49.2</v>
      </c>
      <c r="K547" s="449">
        <f>H!M39</f>
        <v>21.877616239495527</v>
      </c>
      <c r="L547" s="449">
        <f>'NH4'!M39</f>
        <v>55.5</v>
      </c>
      <c r="M547" s="449">
        <f>Na!M39</f>
        <v>44.4</v>
      </c>
      <c r="N547" s="449">
        <f>K!M39</f>
        <v>2.7</v>
      </c>
      <c r="O547" s="449">
        <f>Mg!M39</f>
        <v>6.6</v>
      </c>
      <c r="P547" s="450">
        <f>Ca!M39</f>
        <v>20.5</v>
      </c>
      <c r="Q547" s="451">
        <f t="shared" si="1568"/>
        <v>0.25317550513902187</v>
      </c>
      <c r="R547" s="447">
        <f t="shared" si="1569"/>
        <v>161.79999999999998</v>
      </c>
      <c r="S547" s="452">
        <f t="shared" si="1570"/>
        <v>178.67761623949553</v>
      </c>
      <c r="T547" s="452">
        <f t="shared" si="1571"/>
        <v>162.05317550513902</v>
      </c>
      <c r="U547" s="452">
        <f t="shared" si="1572"/>
        <v>4.9570413544083491</v>
      </c>
      <c r="V547" s="452">
        <f t="shared" si="1573"/>
        <v>4.8790544139655951</v>
      </c>
      <c r="W547" s="446">
        <f t="shared" si="1574"/>
        <v>1.6347458192798203</v>
      </c>
      <c r="X547" s="453">
        <f t="shared" si="1575"/>
        <v>43.934624649760877</v>
      </c>
      <c r="Y547" s="454">
        <f t="shared" ref="Y547:AA547" si="1594">H547*$E547/1000</f>
        <v>1.6651222742259373</v>
      </c>
      <c r="Z547" s="454">
        <f t="shared" si="1594"/>
        <v>1.6167941871112002</v>
      </c>
      <c r="AA547" s="454">
        <f t="shared" si="1594"/>
        <v>2.1615835327682351</v>
      </c>
      <c r="AB547" s="454">
        <f t="shared" ref="AB547:AF547" si="1595">L547*$E547/1000</f>
        <v>2.4383716680617287</v>
      </c>
      <c r="AC547" s="454">
        <f t="shared" si="1595"/>
        <v>1.950697334449383</v>
      </c>
      <c r="AD547" s="454">
        <f t="shared" si="1595"/>
        <v>0.11862348655435437</v>
      </c>
      <c r="AE547" s="454">
        <f t="shared" si="1595"/>
        <v>0.28996852268842177</v>
      </c>
      <c r="AF547" s="454">
        <f t="shared" si="1595"/>
        <v>0.90065980532009804</v>
      </c>
      <c r="AG547" s="455">
        <f t="shared" si="1578"/>
        <v>0.96118485771374906</v>
      </c>
      <c r="AH547" s="456"/>
      <c r="AI547" s="432">
        <f t="shared" si="1579"/>
        <v>340.47761623949555</v>
      </c>
      <c r="AJ547" s="181"/>
      <c r="AK547" s="181"/>
      <c r="AL547" s="181"/>
      <c r="AM547" s="181"/>
    </row>
    <row r="548" spans="1:39" ht="12.75" customHeight="1">
      <c r="A548" s="418">
        <v>534.5</v>
      </c>
      <c r="B548" s="433">
        <v>2</v>
      </c>
      <c r="C548" s="458">
        <v>36</v>
      </c>
      <c r="D548" s="434">
        <f>測定日数!M40</f>
        <v>35</v>
      </c>
      <c r="E548" s="459">
        <f>mm!M40</f>
        <v>32.48473217587734</v>
      </c>
      <c r="F548" s="436">
        <f>pH!M40</f>
        <v>4.361726785743457</v>
      </c>
      <c r="G548" s="436">
        <f>EC!M40</f>
        <v>2.6844000000000001</v>
      </c>
      <c r="H548" s="437">
        <f>'SO4'!M40</f>
        <v>27.964139918354284</v>
      </c>
      <c r="I548" s="437">
        <f>'NO3'!M40</f>
        <v>27.915632754342433</v>
      </c>
      <c r="J548" s="437">
        <f>Cl!M40</f>
        <v>12.12914409534128</v>
      </c>
      <c r="K548" s="437">
        <f>H!M40</f>
        <v>43.478366015151892</v>
      </c>
      <c r="L548" s="437">
        <f>'NH4'!M40</f>
        <v>20.135042735042738</v>
      </c>
      <c r="M548" s="437">
        <f>Na!M40</f>
        <v>5.8782608695652181</v>
      </c>
      <c r="N548" s="437">
        <f>K!M40</f>
        <v>1.29923273657289</v>
      </c>
      <c r="O548" s="437">
        <f>Mg!M40</f>
        <v>2.3564419119974676</v>
      </c>
      <c r="P548" s="438">
        <f>Ca!M40</f>
        <v>6.8252445808555535</v>
      </c>
      <c r="Q548" s="439">
        <f t="shared" si="1568"/>
        <v>0.12739385239872375</v>
      </c>
      <c r="R548" s="459">
        <f t="shared" si="1569"/>
        <v>95.973056686392283</v>
      </c>
      <c r="S548" s="437">
        <f t="shared" si="1570"/>
        <v>89.154275342038773</v>
      </c>
      <c r="T548" s="437">
        <f t="shared" si="1571"/>
        <v>96.100450538790994</v>
      </c>
      <c r="U548" s="433">
        <f t="shared" si="1572"/>
        <v>-3.6832926125172651</v>
      </c>
      <c r="V548" s="433">
        <f t="shared" si="1573"/>
        <v>-3.7495265849361066</v>
      </c>
      <c r="W548" s="458">
        <f t="shared" si="1574"/>
        <v>-2.4942315349130904</v>
      </c>
      <c r="X548" s="460">
        <f t="shared" si="1575"/>
        <v>32.48473217587734</v>
      </c>
      <c r="Y548" s="461">
        <f t="shared" ref="Y548:AA548" si="1596">H548*$E548/1000</f>
        <v>0.90840759577649943</v>
      </c>
      <c r="Z548" s="461">
        <f t="shared" si="1596"/>
        <v>0.90683185354496298</v>
      </c>
      <c r="AA548" s="461">
        <f t="shared" si="1596"/>
        <v>0.39401199745978549</v>
      </c>
      <c r="AB548" s="461">
        <f t="shared" ref="AB548:AF548" si="1597">L548*$E548/1000</f>
        <v>0.65408147059770816</v>
      </c>
      <c r="AC548" s="461">
        <f t="shared" si="1597"/>
        <v>0.19095373000776594</v>
      </c>
      <c r="AD548" s="461">
        <f t="shared" si="1597"/>
        <v>4.220522748170253E-2</v>
      </c>
      <c r="AE548" s="461">
        <f t="shared" si="1597"/>
        <v>7.6548384399250061E-2</v>
      </c>
      <c r="AF548" s="461">
        <f t="shared" si="1597"/>
        <v>0.22171624224395087</v>
      </c>
      <c r="AG548" s="458">
        <f t="shared" si="1578"/>
        <v>1.4123830754469766</v>
      </c>
      <c r="AH548" s="462"/>
      <c r="AI548" s="254">
        <f t="shared" si="1579"/>
        <v>185.12733202843106</v>
      </c>
      <c r="AJ548" s="181"/>
      <c r="AK548" s="181"/>
      <c r="AL548" s="181"/>
      <c r="AM548" s="181"/>
    </row>
    <row r="549" spans="1:39" ht="12.75" customHeight="1">
      <c r="A549" s="418">
        <v>535</v>
      </c>
      <c r="B549" s="433">
        <v>2</v>
      </c>
      <c r="C549" s="458">
        <v>37</v>
      </c>
      <c r="D549" s="446">
        <f>測定日数!M41</f>
        <v>35</v>
      </c>
      <c r="E549" s="447">
        <f>mm!M41</f>
        <v>249.3503184713376</v>
      </c>
      <c r="F549" s="448">
        <f>pH!M41</f>
        <v>4.47</v>
      </c>
      <c r="G549" s="448">
        <f>EC!M41</f>
        <v>7.82</v>
      </c>
      <c r="H549" s="449">
        <f>'SO4'!M41</f>
        <v>53.506218796713839</v>
      </c>
      <c r="I549" s="449">
        <f>'NO3'!M41</f>
        <v>33.70701347796706</v>
      </c>
      <c r="J549" s="449">
        <f>Cl!M41</f>
        <v>407.86738386639104</v>
      </c>
      <c r="K549" s="449">
        <f>H!M41</f>
        <v>33.884415613920289</v>
      </c>
      <c r="L549" s="449">
        <f>'NH4'!M41</f>
        <v>29.381926234733875</v>
      </c>
      <c r="M549" s="449">
        <f>Na!M41</f>
        <v>365.81440464901829</v>
      </c>
      <c r="N549" s="449">
        <f>K!M41</f>
        <v>9.9748582419184473</v>
      </c>
      <c r="O549" s="449">
        <f>Mg!M41</f>
        <v>45.258177329767541</v>
      </c>
      <c r="P549" s="450">
        <f>Ca!M41</f>
        <v>21.957183492190229</v>
      </c>
      <c r="Q549" s="451">
        <f t="shared" si="1568"/>
        <v>0.16346383558099448</v>
      </c>
      <c r="R549" s="447">
        <f t="shared" si="1569"/>
        <v>548.58683493778574</v>
      </c>
      <c r="S549" s="452">
        <f t="shared" si="1570"/>
        <v>573.48632638350648</v>
      </c>
      <c r="T549" s="452">
        <f t="shared" si="1571"/>
        <v>548.75029877336681</v>
      </c>
      <c r="U549" s="452">
        <f t="shared" si="1572"/>
        <v>2.2190613147185925</v>
      </c>
      <c r="V549" s="452">
        <f t="shared" si="1573"/>
        <v>2.2041721911082628</v>
      </c>
      <c r="W549" s="446">
        <f t="shared" si="1574"/>
        <v>2.7431736722846005</v>
      </c>
      <c r="X549" s="453">
        <f t="shared" si="1575"/>
        <v>249.3503184713376</v>
      </c>
      <c r="Y549" s="454">
        <f t="shared" ref="Y549:AA549" si="1598">H549*$E549/1000</f>
        <v>13.341792697157665</v>
      </c>
      <c r="Z549" s="454">
        <f t="shared" si="1598"/>
        <v>8.4048545454487549</v>
      </c>
      <c r="AA549" s="465">
        <f t="shared" si="1598"/>
        <v>101.70186206115592</v>
      </c>
      <c r="AB549" s="454">
        <f t="shared" ref="AB549:AF549" si="1599">L549*$E549/1000</f>
        <v>7.326392663932241</v>
      </c>
      <c r="AC549" s="454">
        <f t="shared" si="1599"/>
        <v>91.215938300635472</v>
      </c>
      <c r="AD549" s="454">
        <f t="shared" si="1599"/>
        <v>2.4872340793288119</v>
      </c>
      <c r="AE549" s="454">
        <f t="shared" si="1599"/>
        <v>11.285140930609808</v>
      </c>
      <c r="AF549" s="454">
        <f t="shared" si="1599"/>
        <v>5.4750306965112303</v>
      </c>
      <c r="AG549" s="455">
        <f t="shared" si="1578"/>
        <v>8.4490898245461885</v>
      </c>
      <c r="AH549" s="456"/>
      <c r="AI549" s="432">
        <f t="shared" si="1579"/>
        <v>1122.0731613212922</v>
      </c>
      <c r="AJ549" s="181"/>
      <c r="AK549" s="181"/>
      <c r="AL549" s="181"/>
      <c r="AM549" s="181"/>
    </row>
    <row r="550" spans="1:39" ht="12.75" customHeight="1">
      <c r="A550" s="418">
        <v>536</v>
      </c>
      <c r="B550" s="433">
        <v>2</v>
      </c>
      <c r="C550" s="458">
        <v>38</v>
      </c>
      <c r="D550" s="446">
        <f>測定日数!M42</f>
        <v>35</v>
      </c>
      <c r="E550" s="447">
        <f>mm!M42</f>
        <v>131.22215149586251</v>
      </c>
      <c r="F550" s="448">
        <f>pH!M42</f>
        <v>4.3653356571474182</v>
      </c>
      <c r="G550" s="448">
        <f>EC!M42</f>
        <v>9.1509417899587699</v>
      </c>
      <c r="H550" s="449">
        <f>'SO4'!M42</f>
        <v>65.55497147898862</v>
      </c>
      <c r="I550" s="449">
        <f>'NO3'!M42</f>
        <v>55.605169466329713</v>
      </c>
      <c r="J550" s="449">
        <f>Cl!M42</f>
        <v>445.76149671266631</v>
      </c>
      <c r="K550" s="449">
        <f>H!M42</f>
        <v>43.118569358212028</v>
      </c>
      <c r="L550" s="449">
        <f>'NH4'!M42</f>
        <v>64.750536980101344</v>
      </c>
      <c r="M550" s="449">
        <f>Na!M42</f>
        <v>396.04002994864436</v>
      </c>
      <c r="N550" s="449">
        <f>K!M42</f>
        <v>13.406171062794865</v>
      </c>
      <c r="O550" s="449">
        <f>Mg!M42</f>
        <v>46.541968668974967</v>
      </c>
      <c r="P550" s="450">
        <f>Ca!M42</f>
        <v>25.9667422370878</v>
      </c>
      <c r="Q550" s="451">
        <f t="shared" si="1568"/>
        <v>0.12845687194900068</v>
      </c>
      <c r="R550" s="447">
        <f t="shared" si="1569"/>
        <v>632.47660913697325</v>
      </c>
      <c r="S550" s="452">
        <f t="shared" si="1570"/>
        <v>662.33272916187821</v>
      </c>
      <c r="T550" s="452">
        <f t="shared" si="1571"/>
        <v>632.60506600892222</v>
      </c>
      <c r="U550" s="452">
        <f t="shared" si="1572"/>
        <v>2.3058313793234277</v>
      </c>
      <c r="V550" s="452">
        <f t="shared" si="1573"/>
        <v>2.2956827164840723</v>
      </c>
      <c r="W550" s="446">
        <f t="shared" si="1574"/>
        <v>3.019560887167748</v>
      </c>
      <c r="X550" s="453">
        <f t="shared" si="1575"/>
        <v>131.22215149586251</v>
      </c>
      <c r="Y550" s="454">
        <f t="shared" ref="Y550:AA550" si="1600">H550*$E550/1000</f>
        <v>8.6022643987227916</v>
      </c>
      <c r="Z550" s="454">
        <f t="shared" si="1600"/>
        <v>7.2966299716638261</v>
      </c>
      <c r="AA550" s="454">
        <f t="shared" si="1600"/>
        <v>58.493782652651916</v>
      </c>
      <c r="AB550" s="454">
        <f t="shared" ref="AB550:AF550" si="1601">L550*$E550/1000</f>
        <v>8.4967047730413068</v>
      </c>
      <c r="AC550" s="454">
        <f t="shared" si="1601"/>
        <v>51.969224808346929</v>
      </c>
      <c r="AD550" s="454">
        <f t="shared" si="1601"/>
        <v>1.7591866101815159</v>
      </c>
      <c r="AE550" s="454">
        <f t="shared" si="1601"/>
        <v>6.1073372635959196</v>
      </c>
      <c r="AF550" s="454">
        <f t="shared" si="1601"/>
        <v>3.4074117836891471</v>
      </c>
      <c r="AG550" s="455">
        <f t="shared" si="1578"/>
        <v>5.6581114406081534</v>
      </c>
      <c r="AH550" s="456"/>
      <c r="AI550" s="432">
        <f t="shared" si="1579"/>
        <v>1294.8093382988513</v>
      </c>
      <c r="AJ550" s="181"/>
      <c r="AK550" s="181"/>
      <c r="AL550" s="181"/>
      <c r="AM550" s="181"/>
    </row>
    <row r="551" spans="1:39" ht="12.75" customHeight="1">
      <c r="A551" s="418">
        <v>537</v>
      </c>
      <c r="B551" s="433">
        <v>2</v>
      </c>
      <c r="C551" s="458">
        <v>39</v>
      </c>
      <c r="D551" s="446">
        <f>測定日数!M43</f>
        <v>28</v>
      </c>
      <c r="E551" s="447">
        <f>mm!M43</f>
        <v>33</v>
      </c>
      <c r="F551" s="448">
        <f>pH!M43</f>
        <v>4.5599999999999996</v>
      </c>
      <c r="G551" s="448">
        <f>EC!M43</f>
        <v>2.7</v>
      </c>
      <c r="H551" s="449">
        <f>'SO4'!M43</f>
        <v>25.34</v>
      </c>
      <c r="I551" s="449">
        <f>'NO3'!M43</f>
        <v>28.39</v>
      </c>
      <c r="J551" s="449">
        <f>Cl!M43</f>
        <v>44.08</v>
      </c>
      <c r="K551" s="449">
        <f>H!M43</f>
        <v>27.542287033381701</v>
      </c>
      <c r="L551" s="449">
        <f>'NH4'!M43</f>
        <v>40.479999999999997</v>
      </c>
      <c r="M551" s="449">
        <f>Na!M43</f>
        <v>43.99</v>
      </c>
      <c r="N551" s="449">
        <f>K!M43</f>
        <v>3.92</v>
      </c>
      <c r="O551" s="449">
        <f>Mg!M43</f>
        <v>4.18</v>
      </c>
      <c r="P551" s="450">
        <f>Ca!M43</f>
        <v>3.81</v>
      </c>
      <c r="Q551" s="451">
        <f t="shared" si="1568"/>
        <v>0.20110445207250729</v>
      </c>
      <c r="R551" s="447">
        <f t="shared" si="1569"/>
        <v>123.15</v>
      </c>
      <c r="S551" s="452">
        <f t="shared" si="1570"/>
        <v>131.91228703338172</v>
      </c>
      <c r="T551" s="452">
        <f t="shared" si="1571"/>
        <v>123.35110445207252</v>
      </c>
      <c r="U551" s="452">
        <f t="shared" si="1572"/>
        <v>3.435351864556492</v>
      </c>
      <c r="V551" s="452">
        <f t="shared" si="1573"/>
        <v>3.3538622720199349</v>
      </c>
      <c r="W551" s="446">
        <f t="shared" si="1574"/>
        <v>-2.9597304115183087</v>
      </c>
      <c r="X551" s="453">
        <f t="shared" si="1575"/>
        <v>33</v>
      </c>
      <c r="Y551" s="454">
        <f t="shared" ref="Y551:AA551" si="1602">H551*$E551/1000</f>
        <v>0.83622000000000007</v>
      </c>
      <c r="Z551" s="454">
        <f t="shared" si="1602"/>
        <v>0.93686999999999998</v>
      </c>
      <c r="AA551" s="454">
        <f t="shared" si="1602"/>
        <v>1.4546399999999999</v>
      </c>
      <c r="AB551" s="454">
        <f t="shared" ref="AB551:AF551" si="1603">L551*$E551/1000</f>
        <v>1.3358399999999999</v>
      </c>
      <c r="AC551" s="454">
        <f t="shared" si="1603"/>
        <v>1.45167</v>
      </c>
      <c r="AD551" s="454">
        <f t="shared" si="1603"/>
        <v>0.12935999999999998</v>
      </c>
      <c r="AE551" s="454">
        <f t="shared" si="1603"/>
        <v>0.13794000000000001</v>
      </c>
      <c r="AF551" s="454">
        <f t="shared" si="1603"/>
        <v>0.12573000000000001</v>
      </c>
      <c r="AG551" s="455">
        <f t="shared" si="1578"/>
        <v>0.90889547210159616</v>
      </c>
      <c r="AH551" s="456"/>
      <c r="AI551" s="432">
        <f t="shared" si="1579"/>
        <v>255.06228703338172</v>
      </c>
      <c r="AJ551" s="181"/>
      <c r="AK551" s="181"/>
      <c r="AL551" s="181"/>
      <c r="AM551" s="181"/>
    </row>
    <row r="552" spans="1:39" ht="12.75" customHeight="1">
      <c r="A552" s="418">
        <v>538</v>
      </c>
      <c r="B552" s="433">
        <v>2</v>
      </c>
      <c r="C552" s="458">
        <v>40</v>
      </c>
      <c r="D552" s="446">
        <f>測定日数!M44</f>
        <v>30</v>
      </c>
      <c r="E552" s="447">
        <f>mm!M44</f>
        <v>55.318471337579624</v>
      </c>
      <c r="F552" s="448">
        <f>pH!M44</f>
        <v>4.29</v>
      </c>
      <c r="G552" s="448">
        <f>EC!M44</f>
        <v>9.36</v>
      </c>
      <c r="H552" s="449">
        <f>'SO4'!M44</f>
        <v>63.5</v>
      </c>
      <c r="I552" s="449">
        <f>'NO3'!M44</f>
        <v>58.6</v>
      </c>
      <c r="J552" s="449">
        <f>Cl!M44</f>
        <v>642.29999999999995</v>
      </c>
      <c r="K552" s="449">
        <f>H!M44</f>
        <v>51.28613839913649</v>
      </c>
      <c r="L552" s="449">
        <f>'NH4'!M44</f>
        <v>65.900000000000006</v>
      </c>
      <c r="M552" s="449">
        <f>Na!M44</f>
        <v>423.8</v>
      </c>
      <c r="N552" s="449">
        <f>K!M44</f>
        <v>10.9</v>
      </c>
      <c r="O552" s="449">
        <f>Mg!M44</f>
        <v>45.4</v>
      </c>
      <c r="P552" s="450">
        <f>Ca!M44</f>
        <v>26.1</v>
      </c>
      <c r="Q552" s="451">
        <f t="shared" si="1568"/>
        <v>0.10799948515455408</v>
      </c>
      <c r="R552" s="447">
        <f t="shared" si="1569"/>
        <v>827.9</v>
      </c>
      <c r="S552" s="452">
        <f t="shared" si="1570"/>
        <v>694.88613839913648</v>
      </c>
      <c r="T552" s="452">
        <f t="shared" si="1571"/>
        <v>828.00799948515453</v>
      </c>
      <c r="U552" s="452">
        <f t="shared" si="1572"/>
        <v>-8.7349009980283476</v>
      </c>
      <c r="V552" s="452">
        <f t="shared" si="1573"/>
        <v>-8.7413732691203379</v>
      </c>
      <c r="W552" s="446">
        <f t="shared" si="1574"/>
        <v>10.742609728333733</v>
      </c>
      <c r="X552" s="453">
        <f t="shared" si="1575"/>
        <v>55.318471337579624</v>
      </c>
      <c r="Y552" s="454">
        <f t="shared" ref="Y552:AA552" si="1604">H552*$E552/1000</f>
        <v>3.5127229299363063</v>
      </c>
      <c r="Z552" s="454">
        <f t="shared" si="1604"/>
        <v>3.2416624203821662</v>
      </c>
      <c r="AA552" s="454">
        <f t="shared" si="1604"/>
        <v>35.531054140127388</v>
      </c>
      <c r="AB552" s="454">
        <f t="shared" ref="AB552:AF552" si="1605">L552*$E552/1000</f>
        <v>3.6454872611464975</v>
      </c>
      <c r="AC552" s="454">
        <f t="shared" si="1605"/>
        <v>23.443968152866244</v>
      </c>
      <c r="AD552" s="454">
        <f t="shared" si="1605"/>
        <v>0.60297133757961796</v>
      </c>
      <c r="AE552" s="454">
        <f t="shared" si="1605"/>
        <v>2.5114585987261147</v>
      </c>
      <c r="AF552" s="454">
        <f t="shared" si="1605"/>
        <v>1.4438121019108283</v>
      </c>
      <c r="AG552" s="455">
        <f t="shared" si="1578"/>
        <v>2.8370707770477739</v>
      </c>
      <c r="AH552" s="456"/>
      <c r="AI552" s="432">
        <f t="shared" si="1579"/>
        <v>1522.7861383991365</v>
      </c>
      <c r="AJ552" s="181"/>
      <c r="AK552" s="181"/>
      <c r="AL552" s="181"/>
      <c r="AM552" s="181"/>
    </row>
    <row r="553" spans="1:39" ht="12.75" customHeight="1">
      <c r="A553" s="418">
        <v>539</v>
      </c>
      <c r="B553" s="433">
        <v>2</v>
      </c>
      <c r="C553" s="458">
        <v>41</v>
      </c>
      <c r="D553" s="446">
        <f>測定日数!M45</f>
        <v>35</v>
      </c>
      <c r="E553" s="447">
        <f>mm!M45</f>
        <v>84.808917197452232</v>
      </c>
      <c r="F553" s="448">
        <f>pH!M45</f>
        <v>4.5599999999999996</v>
      </c>
      <c r="G553" s="448">
        <f>EC!M45</f>
        <v>2.12</v>
      </c>
      <c r="H553" s="449">
        <f>'SO4'!M45</f>
        <v>19.34</v>
      </c>
      <c r="I553" s="449">
        <f>'NO3'!M45</f>
        <v>21.01</v>
      </c>
      <c r="J553" s="449">
        <f>Cl!M45</f>
        <v>26.31</v>
      </c>
      <c r="K553" s="449">
        <f>H!M45</f>
        <v>27.542287033381701</v>
      </c>
      <c r="L553" s="449">
        <f>'NH4'!M45</f>
        <v>19.68</v>
      </c>
      <c r="M553" s="449">
        <f>Na!M45</f>
        <v>16.190000000000001</v>
      </c>
      <c r="N553" s="449">
        <f>K!M45</f>
        <v>7.11</v>
      </c>
      <c r="O553" s="449">
        <f>Mg!M45</f>
        <v>3.29</v>
      </c>
      <c r="P553" s="450">
        <f>Ca!M45</f>
        <v>5.18</v>
      </c>
      <c r="Q553" s="451">
        <f t="shared" si="1568"/>
        <v>0.20110445207250729</v>
      </c>
      <c r="R553" s="447">
        <f t="shared" si="1569"/>
        <v>86</v>
      </c>
      <c r="S553" s="452">
        <f t="shared" si="1570"/>
        <v>87.462287033381699</v>
      </c>
      <c r="T553" s="452">
        <f t="shared" si="1571"/>
        <v>86.201104452072514</v>
      </c>
      <c r="U553" s="452">
        <f t="shared" si="1572"/>
        <v>0.84299997330272225</v>
      </c>
      <c r="V553" s="452">
        <f t="shared" si="1573"/>
        <v>0.72622247586061928</v>
      </c>
      <c r="W553" s="446">
        <f t="shared" si="1574"/>
        <v>-2.9475241291548802</v>
      </c>
      <c r="X553" s="453">
        <f t="shared" si="1575"/>
        <v>84.808917197452232</v>
      </c>
      <c r="Y553" s="454">
        <f t="shared" ref="Y553:AA553" si="1606">H553*$E553/1000</f>
        <v>1.6402044585987261</v>
      </c>
      <c r="Z553" s="454">
        <f t="shared" si="1606"/>
        <v>1.7818353503184714</v>
      </c>
      <c r="AA553" s="454">
        <f t="shared" si="1606"/>
        <v>2.2313226114649685</v>
      </c>
      <c r="AB553" s="454">
        <f t="shared" ref="AB553:AF553" si="1607">L553*$E553/1000</f>
        <v>1.6690394904458599</v>
      </c>
      <c r="AC553" s="454">
        <f t="shared" si="1607"/>
        <v>1.3730563694267517</v>
      </c>
      <c r="AD553" s="454">
        <f t="shared" si="1607"/>
        <v>0.6029914012738854</v>
      </c>
      <c r="AE553" s="454">
        <f t="shared" si="1607"/>
        <v>0.27902133757961789</v>
      </c>
      <c r="AF553" s="454">
        <f t="shared" si="1607"/>
        <v>0.43931019108280256</v>
      </c>
      <c r="AG553" s="455">
        <f t="shared" si="1578"/>
        <v>2.3358315404425309</v>
      </c>
      <c r="AH553" s="456"/>
      <c r="AI553" s="432">
        <f t="shared" si="1579"/>
        <v>173.4622870333817</v>
      </c>
      <c r="AJ553" s="181"/>
      <c r="AK553" s="181"/>
      <c r="AL553" s="181"/>
      <c r="AM553" s="181"/>
    </row>
    <row r="554" spans="1:39" ht="12.75" customHeight="1">
      <c r="A554" s="418">
        <v>540</v>
      </c>
      <c r="B554" s="433">
        <v>2</v>
      </c>
      <c r="C554" s="458">
        <v>42</v>
      </c>
      <c r="D554" s="446">
        <f>測定日数!M46</f>
        <v>35</v>
      </c>
      <c r="E554" s="447">
        <f>mm!M46</f>
        <v>58.598726114649679</v>
      </c>
      <c r="F554" s="448">
        <f>pH!M46</f>
        <v>3.8500029664929531</v>
      </c>
      <c r="G554" s="448">
        <f>EC!M46</f>
        <v>8.7077717391304343</v>
      </c>
      <c r="H554" s="449">
        <f>'SO4'!M46</f>
        <v>80.872969525588772</v>
      </c>
      <c r="I554" s="449">
        <f>'NO3'!M46</f>
        <v>77.325205548737728</v>
      </c>
      <c r="J554" s="449">
        <f>Cl!M46</f>
        <v>345.31656845529693</v>
      </c>
      <c r="K554" s="449">
        <f>H!M46</f>
        <v>141.25278961732911</v>
      </c>
      <c r="L554" s="449">
        <f>'NH4'!M46</f>
        <v>70.116609221618361</v>
      </c>
      <c r="M554" s="449">
        <f>Na!M46</f>
        <v>174.00251762051039</v>
      </c>
      <c r="N554" s="449">
        <f>K!M46</f>
        <v>13.672222791337708</v>
      </c>
      <c r="O554" s="449">
        <f>Mg!M46</f>
        <v>33.41094443380257</v>
      </c>
      <c r="P554" s="450">
        <f>Ca!M46</f>
        <v>28.789845063858696</v>
      </c>
      <c r="Q554" s="451">
        <f t="shared" si="1568"/>
        <v>3.9212510830245788E-2</v>
      </c>
      <c r="R554" s="447">
        <f t="shared" si="1569"/>
        <v>584.3877130552122</v>
      </c>
      <c r="S554" s="452">
        <f t="shared" si="1570"/>
        <v>523.44571824611808</v>
      </c>
      <c r="T554" s="452">
        <f t="shared" si="1571"/>
        <v>584.42692556604243</v>
      </c>
      <c r="U554" s="452">
        <f t="shared" si="1572"/>
        <v>-5.5010070184926505</v>
      </c>
      <c r="V554" s="452">
        <f t="shared" si="1573"/>
        <v>-5.5043517556394956</v>
      </c>
      <c r="W554" s="446">
        <f t="shared" si="1574"/>
        <v>14.281257626823949</v>
      </c>
      <c r="X554" s="453">
        <f t="shared" si="1575"/>
        <v>58.598726114649679</v>
      </c>
      <c r="Y554" s="454">
        <f t="shared" ref="Y554:AA554" si="1608">H554*$E554/1000</f>
        <v>4.7390529913083865</v>
      </c>
      <c r="Z554" s="454">
        <f t="shared" si="1608"/>
        <v>4.5311585417094724</v>
      </c>
      <c r="AA554" s="454">
        <f t="shared" si="1608"/>
        <v>20.235111017762623</v>
      </c>
      <c r="AB554" s="454">
        <f t="shared" ref="AB554:AF554" si="1609">L554*$E554/1000</f>
        <v>4.1087439798655341</v>
      </c>
      <c r="AC554" s="454">
        <f t="shared" si="1609"/>
        <v>10.196325873303794</v>
      </c>
      <c r="AD554" s="454">
        <f t="shared" si="1609"/>
        <v>0.80117483872806949</v>
      </c>
      <c r="AE554" s="454">
        <f t="shared" si="1609"/>
        <v>1.957838782108176</v>
      </c>
      <c r="AF554" s="454">
        <f t="shared" si="1609"/>
        <v>1.6870482457802547</v>
      </c>
      <c r="AG554" s="455">
        <f t="shared" si="1578"/>
        <v>8.2772335317161012</v>
      </c>
      <c r="AH554" s="456"/>
      <c r="AI554" s="432">
        <f t="shared" si="1579"/>
        <v>1107.8334313013302</v>
      </c>
      <c r="AJ554" s="181"/>
      <c r="AK554" s="181"/>
      <c r="AL554" s="181"/>
      <c r="AM554" s="181"/>
    </row>
    <row r="555" spans="1:39" ht="12.75" customHeight="1">
      <c r="A555" s="418">
        <v>541</v>
      </c>
      <c r="B555" s="433">
        <v>2</v>
      </c>
      <c r="C555" s="458">
        <v>43</v>
      </c>
      <c r="D555" s="446">
        <f>測定日数!M47</f>
        <v>35</v>
      </c>
      <c r="E555" s="447">
        <f>mm!M47</f>
        <v>44</v>
      </c>
      <c r="F555" s="448">
        <f>pH!M47</f>
        <v>4.59</v>
      </c>
      <c r="G555" s="448">
        <f>EC!M47</f>
        <v>4.45</v>
      </c>
      <c r="H555" s="449">
        <f>'SO4'!M47</f>
        <v>45.4</v>
      </c>
      <c r="I555" s="449">
        <f>'NO3'!M47</f>
        <v>28.63</v>
      </c>
      <c r="J555" s="449">
        <f>Cl!M47</f>
        <v>148.19</v>
      </c>
      <c r="K555" s="449">
        <f>H!M47</f>
        <v>25.703957827688658</v>
      </c>
      <c r="L555" s="449">
        <f>'NH4'!M47</f>
        <v>51.81</v>
      </c>
      <c r="M555" s="449">
        <f>Na!M47</f>
        <v>120.67</v>
      </c>
      <c r="N555" s="449">
        <f>K!M47</f>
        <v>6.02</v>
      </c>
      <c r="O555" s="449">
        <f>Mg!M47</f>
        <v>17.059999999999999</v>
      </c>
      <c r="P555" s="450">
        <f>Ca!M47</f>
        <v>16.91</v>
      </c>
      <c r="Q555" s="451">
        <f t="shared" si="1568"/>
        <v>0.21548730276492264</v>
      </c>
      <c r="R555" s="447">
        <f t="shared" si="1569"/>
        <v>267.62</v>
      </c>
      <c r="S555" s="452">
        <f t="shared" si="1570"/>
        <v>272.14395782768867</v>
      </c>
      <c r="T555" s="452">
        <f t="shared" si="1571"/>
        <v>267.83548730276493</v>
      </c>
      <c r="U555" s="452">
        <f t="shared" si="1572"/>
        <v>0.83813633016468747</v>
      </c>
      <c r="V555" s="452">
        <f t="shared" si="1573"/>
        <v>0.7978952835663683</v>
      </c>
      <c r="W555" s="446">
        <f t="shared" si="1574"/>
        <v>-0.85703543233297153</v>
      </c>
      <c r="X555" s="453">
        <f t="shared" si="1575"/>
        <v>44</v>
      </c>
      <c r="Y555" s="454">
        <f t="shared" ref="Y555:AA555" si="1610">H555*$E555/1000</f>
        <v>1.9975999999999998</v>
      </c>
      <c r="Z555" s="454">
        <f t="shared" si="1610"/>
        <v>1.25972</v>
      </c>
      <c r="AA555" s="454">
        <f t="shared" si="1610"/>
        <v>6.5203599999999993</v>
      </c>
      <c r="AB555" s="454">
        <f t="shared" ref="AB555:AF555" si="1611">L555*$E555/1000</f>
        <v>2.2796400000000001</v>
      </c>
      <c r="AC555" s="454">
        <f t="shared" si="1611"/>
        <v>5.3094800000000006</v>
      </c>
      <c r="AD555" s="454">
        <f t="shared" si="1611"/>
        <v>0.26488</v>
      </c>
      <c r="AE555" s="454">
        <f t="shared" si="1611"/>
        <v>0.75063999999999997</v>
      </c>
      <c r="AF555" s="454">
        <f t="shared" si="1611"/>
        <v>0.74403999999999992</v>
      </c>
      <c r="AG555" s="455">
        <f t="shared" si="1578"/>
        <v>1.130974144418301</v>
      </c>
      <c r="AH555" s="456"/>
      <c r="AI555" s="432">
        <f t="shared" si="1579"/>
        <v>539.76395782768873</v>
      </c>
      <c r="AJ555" s="181"/>
      <c r="AK555" s="181"/>
      <c r="AL555" s="181"/>
      <c r="AM555" s="181"/>
    </row>
    <row r="556" spans="1:39" ht="12.75" customHeight="1">
      <c r="A556" s="418">
        <v>542</v>
      </c>
      <c r="B556" s="433">
        <v>2</v>
      </c>
      <c r="C556" s="458">
        <v>44</v>
      </c>
      <c r="D556" s="446">
        <f>測定日数!M48</f>
        <v>35</v>
      </c>
      <c r="E556" s="447">
        <f>mm!M48</f>
        <v>47.452229299363054</v>
      </c>
      <c r="F556" s="448">
        <f>pH!M48</f>
        <v>4.37</v>
      </c>
      <c r="G556" s="448">
        <f>EC!M48</f>
        <v>5.43</v>
      </c>
      <c r="H556" s="449">
        <f>'SO4'!M48</f>
        <v>55.7</v>
      </c>
      <c r="I556" s="449">
        <f>'NO3'!M48</f>
        <v>41.9</v>
      </c>
      <c r="J556" s="449">
        <f>Cl!M48</f>
        <v>167</v>
      </c>
      <c r="K556" s="449">
        <f>H!M48</f>
        <v>42.657951880159267</v>
      </c>
      <c r="L556" s="449">
        <f>'NH4'!M48</f>
        <v>58.1</v>
      </c>
      <c r="M556" s="449">
        <f>Na!M48</f>
        <v>137.9</v>
      </c>
      <c r="N556" s="449">
        <f>K!M48</f>
        <v>10.6</v>
      </c>
      <c r="O556" s="449">
        <f>Mg!M48</f>
        <v>16.399999999999999</v>
      </c>
      <c r="P556" s="450">
        <f>Ca!M48</f>
        <v>17</v>
      </c>
      <c r="Q556" s="451">
        <f t="shared" si="1568"/>
        <v>0.12984393995831164</v>
      </c>
      <c r="R556" s="447">
        <f t="shared" si="1569"/>
        <v>320.3</v>
      </c>
      <c r="S556" s="452">
        <f t="shared" si="1570"/>
        <v>316.05795188015924</v>
      </c>
      <c r="T556" s="452">
        <f t="shared" si="1571"/>
        <v>320.42984393995835</v>
      </c>
      <c r="U556" s="452">
        <f t="shared" si="1572"/>
        <v>-0.66661351638765232</v>
      </c>
      <c r="V556" s="452">
        <f t="shared" si="1573"/>
        <v>-0.68687759427749984</v>
      </c>
      <c r="W556" s="446">
        <f t="shared" si="1574"/>
        <v>0.91884159654572994</v>
      </c>
      <c r="X556" s="453">
        <f t="shared" si="1575"/>
        <v>47.452229299363054</v>
      </c>
      <c r="Y556" s="454">
        <f t="shared" ref="Y556:AA556" si="1612">H556*$E556/1000</f>
        <v>2.6430891719745224</v>
      </c>
      <c r="Z556" s="454">
        <f t="shared" si="1612"/>
        <v>1.988248407643312</v>
      </c>
      <c r="AA556" s="454">
        <f t="shared" si="1612"/>
        <v>7.9245222929936299</v>
      </c>
      <c r="AB556" s="454">
        <f t="shared" ref="AB556:AF556" si="1613">L556*$E556/1000</f>
        <v>2.7569745222929938</v>
      </c>
      <c r="AC556" s="454">
        <f t="shared" si="1613"/>
        <v>6.5436624203821658</v>
      </c>
      <c r="AD556" s="454">
        <f t="shared" si="1613"/>
        <v>0.50299363057324842</v>
      </c>
      <c r="AE556" s="454">
        <f t="shared" si="1613"/>
        <v>0.77821656050955401</v>
      </c>
      <c r="AF556" s="454">
        <f t="shared" si="1613"/>
        <v>0.80668789808917185</v>
      </c>
      <c r="AG556" s="455">
        <f t="shared" si="1578"/>
        <v>2.0242149140585131</v>
      </c>
      <c r="AH556" s="456"/>
      <c r="AI556" s="432">
        <f t="shared" si="1579"/>
        <v>636.35795188015925</v>
      </c>
      <c r="AJ556" s="181"/>
      <c r="AK556" s="181"/>
      <c r="AL556" s="181"/>
      <c r="AM556" s="181"/>
    </row>
    <row r="557" spans="1:39" ht="12.75" customHeight="1">
      <c r="A557" s="418">
        <v>543</v>
      </c>
      <c r="B557" s="433">
        <v>2</v>
      </c>
      <c r="C557" s="458">
        <v>45</v>
      </c>
      <c r="D557" s="446">
        <f>測定日数!M49</f>
        <v>35</v>
      </c>
      <c r="E557" s="447">
        <f>mm!M49</f>
        <v>58.872999999999998</v>
      </c>
      <c r="F557" s="448">
        <f>pH!M49</f>
        <v>4.548631125023114</v>
      </c>
      <c r="G557" s="448">
        <f>EC!M49</f>
        <v>4.1809836427564413</v>
      </c>
      <c r="H557" s="449">
        <f>'SO4'!M49</f>
        <v>40.624084894603634</v>
      </c>
      <c r="I557" s="449">
        <f>'NO3'!M49</f>
        <v>30.255945679683386</v>
      </c>
      <c r="J557" s="449">
        <f>Cl!M49</f>
        <v>134.99260560868308</v>
      </c>
      <c r="K557" s="449">
        <f>H!M49</f>
        <v>28.272803512400703</v>
      </c>
      <c r="L557" s="449">
        <f>'NH4'!M49</f>
        <v>43.044238955038814</v>
      </c>
      <c r="M557" s="449">
        <f>Na!M49</f>
        <v>116.48820851663751</v>
      </c>
      <c r="N557" s="449">
        <f>K!M49</f>
        <v>4.8247201603451488</v>
      </c>
      <c r="O557" s="449">
        <f>Mg!M49</f>
        <v>13.277451123605049</v>
      </c>
      <c r="P557" s="450">
        <f>Ca!M49</f>
        <v>18.221411343060488</v>
      </c>
      <c r="Q557" s="451">
        <f t="shared" si="1568"/>
        <v>0.19590828833944773</v>
      </c>
      <c r="R557" s="447">
        <f t="shared" si="1569"/>
        <v>246.49672107757374</v>
      </c>
      <c r="S557" s="452">
        <f t="shared" si="1570"/>
        <v>255.62769607775326</v>
      </c>
      <c r="T557" s="452">
        <f t="shared" si="1571"/>
        <v>246.69262936591318</v>
      </c>
      <c r="U557" s="452">
        <f t="shared" si="1572"/>
        <v>1.818468628135832</v>
      </c>
      <c r="V557" s="452">
        <f t="shared" si="1573"/>
        <v>1.778758744024209</v>
      </c>
      <c r="W557" s="446">
        <f t="shared" si="1574"/>
        <v>-1.2753056173702338E-2</v>
      </c>
      <c r="X557" s="453">
        <f t="shared" si="1575"/>
        <v>58.872999999999998</v>
      </c>
      <c r="Y557" s="454">
        <f t="shared" ref="Y557:AA557" si="1614">H557*$E557/1000</f>
        <v>2.3916617499999999</v>
      </c>
      <c r="Z557" s="454">
        <f t="shared" si="1614"/>
        <v>1.78125829</v>
      </c>
      <c r="AA557" s="454">
        <f t="shared" si="1614"/>
        <v>7.9474196699999986</v>
      </c>
      <c r="AB557" s="454">
        <f t="shared" ref="AB557:AF557" si="1615">L557*$E557/1000</f>
        <v>2.53414348</v>
      </c>
      <c r="AC557" s="454">
        <f t="shared" si="1615"/>
        <v>6.8580103000000001</v>
      </c>
      <c r="AD557" s="454">
        <f t="shared" si="1615"/>
        <v>0.28404574999999993</v>
      </c>
      <c r="AE557" s="454">
        <f t="shared" si="1615"/>
        <v>0.78168338000000004</v>
      </c>
      <c r="AF557" s="454">
        <f t="shared" si="1615"/>
        <v>1.0727491500000002</v>
      </c>
      <c r="AG557" s="455">
        <f t="shared" si="1578"/>
        <v>1.6645047611855666</v>
      </c>
      <c r="AH557" s="456"/>
      <c r="AI557" s="432">
        <f t="shared" si="1579"/>
        <v>502.12441715532702</v>
      </c>
      <c r="AJ557" s="181"/>
      <c r="AK557" s="181"/>
      <c r="AL557" s="181"/>
      <c r="AM557" s="181"/>
    </row>
    <row r="558" spans="1:39" ht="12.75" customHeight="1">
      <c r="A558" s="418">
        <v>544</v>
      </c>
      <c r="B558" s="433">
        <v>2</v>
      </c>
      <c r="C558" s="458">
        <v>46</v>
      </c>
      <c r="D558" s="446">
        <f>測定日数!M50</f>
        <v>35</v>
      </c>
      <c r="E558" s="447">
        <f>mm!M50</f>
        <v>62.70700636942675</v>
      </c>
      <c r="F558" s="448">
        <f>pH!M50</f>
        <v>4.4327061757528368</v>
      </c>
      <c r="G558" s="448">
        <f>EC!M50</f>
        <v>6.6199390553580502</v>
      </c>
      <c r="H558" s="449">
        <f>'SO4'!M50</f>
        <v>56.116230572785092</v>
      </c>
      <c r="I558" s="449">
        <f>'NO3'!M50</f>
        <v>34.284362118210431</v>
      </c>
      <c r="J558" s="449">
        <f>Cl!M50</f>
        <v>273.67394775567129</v>
      </c>
      <c r="K558" s="449">
        <f>H!M50</f>
        <v>36.922731679623254</v>
      </c>
      <c r="L558" s="449">
        <f>'NH4'!M50</f>
        <v>36.585592587067396</v>
      </c>
      <c r="M558" s="449">
        <f>Na!M50</f>
        <v>262.93199469453788</v>
      </c>
      <c r="N558" s="449">
        <f>K!M50</f>
        <v>9.3750574725249045</v>
      </c>
      <c r="O558" s="449">
        <f>Mg!M50</f>
        <v>29.494284836237398</v>
      </c>
      <c r="P558" s="450">
        <f>Ca!M50</f>
        <v>19.969922045649689</v>
      </c>
      <c r="Q558" s="451">
        <f t="shared" si="1568"/>
        <v>0.15001264236710624</v>
      </c>
      <c r="R558" s="447">
        <f t="shared" si="1569"/>
        <v>420.19077101945186</v>
      </c>
      <c r="S558" s="452">
        <f t="shared" si="1570"/>
        <v>444.74379019752763</v>
      </c>
      <c r="T558" s="452">
        <f t="shared" si="1571"/>
        <v>420.34078366181899</v>
      </c>
      <c r="U558" s="452">
        <f t="shared" si="1572"/>
        <v>2.8387140806963709</v>
      </c>
      <c r="V558" s="452">
        <f t="shared" si="1573"/>
        <v>2.8208810182386057</v>
      </c>
      <c r="W558" s="446">
        <f t="shared" si="1574"/>
        <v>0.82935129600380597</v>
      </c>
      <c r="X558" s="453">
        <f t="shared" si="1575"/>
        <v>62.70700636942675</v>
      </c>
      <c r="Y558" s="454">
        <f t="shared" ref="Y558:AA558" si="1616">H558*$E558/1000</f>
        <v>3.5188808279558548</v>
      </c>
      <c r="Z558" s="454">
        <f t="shared" si="1616"/>
        <v>2.1498697137183549</v>
      </c>
      <c r="AA558" s="454">
        <f t="shared" si="1616"/>
        <v>17.161273985061044</v>
      </c>
      <c r="AB558" s="454">
        <f t="shared" ref="AB558:AF558" si="1617">L558*$E558/1000</f>
        <v>2.2941729873864873</v>
      </c>
      <c r="AC558" s="454">
        <f t="shared" si="1617"/>
        <v>16.487678266036465</v>
      </c>
      <c r="AD558" s="454">
        <f t="shared" si="1617"/>
        <v>0.58788178864336105</v>
      </c>
      <c r="AE558" s="454">
        <f t="shared" si="1617"/>
        <v>1.8494983070876254</v>
      </c>
      <c r="AF558" s="454">
        <f t="shared" si="1617"/>
        <v>1.2522540289135107</v>
      </c>
      <c r="AG558" s="455">
        <f t="shared" si="1578"/>
        <v>2.3153139706107706</v>
      </c>
      <c r="AH558" s="456"/>
      <c r="AI558" s="432">
        <f t="shared" si="1579"/>
        <v>864.93456121697955</v>
      </c>
      <c r="AJ558" s="181"/>
      <c r="AK558" s="181"/>
      <c r="AL558" s="181"/>
      <c r="AM558" s="181"/>
    </row>
    <row r="559" spans="1:39" ht="12.75" customHeight="1">
      <c r="A559" s="418">
        <v>545</v>
      </c>
      <c r="B559" s="433">
        <v>2</v>
      </c>
      <c r="C559" s="458">
        <v>47</v>
      </c>
      <c r="D559" s="446">
        <f>測定日数!M51</f>
        <v>35</v>
      </c>
      <c r="E559" s="447">
        <f>mm!M51</f>
        <v>63.375796178343947</v>
      </c>
      <c r="F559" s="448">
        <f>pH!M51</f>
        <v>4.742113069996635</v>
      </c>
      <c r="G559" s="448">
        <f>EC!M51</f>
        <v>2.84</v>
      </c>
      <c r="H559" s="449">
        <f>'SO4'!M51</f>
        <v>28.173011627785499</v>
      </c>
      <c r="I559" s="449">
        <f>'NO3'!M51</f>
        <v>15.668706435402822</v>
      </c>
      <c r="J559" s="449">
        <f>Cl!M51</f>
        <v>88.767994904097961</v>
      </c>
      <c r="K559" s="449">
        <f>H!M51</f>
        <v>18.108685656539674</v>
      </c>
      <c r="L559" s="449">
        <f>'NH4'!M51</f>
        <v>26.386655499720824</v>
      </c>
      <c r="M559" s="449">
        <f>Na!M51</f>
        <v>82.018571116451838</v>
      </c>
      <c r="N559" s="449">
        <f>K!M51</f>
        <v>2.7226284877070777</v>
      </c>
      <c r="O559" s="449">
        <f>Mg!M51</f>
        <v>9.0333841337836738</v>
      </c>
      <c r="P559" s="450">
        <f>Ca!M51</f>
        <v>10.277631940798519</v>
      </c>
      <c r="Q559" s="451">
        <f t="shared" si="1568"/>
        <v>0.30586850132172178</v>
      </c>
      <c r="R559" s="447">
        <f t="shared" si="1569"/>
        <v>160.78272459507178</v>
      </c>
      <c r="S559" s="452">
        <f t="shared" si="1570"/>
        <v>167.85857290958381</v>
      </c>
      <c r="T559" s="452">
        <f t="shared" si="1571"/>
        <v>161.08859309639348</v>
      </c>
      <c r="U559" s="452">
        <f t="shared" si="1572"/>
        <v>2.1530612154462396</v>
      </c>
      <c r="V559" s="452">
        <f t="shared" si="1573"/>
        <v>2.0580751296295756</v>
      </c>
      <c r="W559" s="446">
        <f t="shared" si="1574"/>
        <v>-2.2052840056315208</v>
      </c>
      <c r="X559" s="453">
        <f t="shared" si="1575"/>
        <v>63.375796178343947</v>
      </c>
      <c r="Y559" s="454">
        <f t="shared" ref="Y559:AA559" si="1618">H559*$E559/1000</f>
        <v>1.7854870426526479</v>
      </c>
      <c r="Z559" s="454">
        <f t="shared" si="1618"/>
        <v>0.99301674542839535</v>
      </c>
      <c r="AA559" s="454">
        <f t="shared" si="1618"/>
        <v>5.6257423522023862</v>
      </c>
      <c r="AB559" s="454">
        <f t="shared" ref="AB559:AF559" si="1619">L559*$E559/1000</f>
        <v>1.6722753007784852</v>
      </c>
      <c r="AC559" s="454">
        <f t="shared" si="1619"/>
        <v>5.1979922459152599</v>
      </c>
      <c r="AD559" s="454">
        <f t="shared" si="1619"/>
        <v>0.17254874810627657</v>
      </c>
      <c r="AE559" s="454">
        <f t="shared" si="1619"/>
        <v>0.57249791166336028</v>
      </c>
      <c r="AF559" s="454">
        <f t="shared" si="1619"/>
        <v>0.65135310707608451</v>
      </c>
      <c r="AG559" s="455">
        <f t="shared" si="1578"/>
        <v>1.1476523712265589</v>
      </c>
      <c r="AH559" s="456"/>
      <c r="AI559" s="432">
        <f t="shared" si="1579"/>
        <v>328.6412975046556</v>
      </c>
      <c r="AJ559" s="181"/>
      <c r="AK559" s="181"/>
      <c r="AL559" s="181"/>
      <c r="AM559" s="181"/>
    </row>
    <row r="560" spans="1:39" ht="12.75" customHeight="1">
      <c r="A560" s="418">
        <v>546</v>
      </c>
      <c r="B560" s="433">
        <v>2</v>
      </c>
      <c r="C560" s="458">
        <v>48</v>
      </c>
      <c r="D560" s="446"/>
      <c r="E560" s="463"/>
      <c r="F560" s="448"/>
      <c r="G560" s="448"/>
      <c r="H560" s="449"/>
      <c r="I560" s="449"/>
      <c r="J560" s="449"/>
      <c r="K560" s="449"/>
      <c r="L560" s="449"/>
      <c r="M560" s="449"/>
      <c r="N560" s="449"/>
      <c r="O560" s="449"/>
      <c r="P560" s="450"/>
      <c r="Q560" s="451"/>
      <c r="R560" s="447"/>
      <c r="S560" s="452"/>
      <c r="T560" s="452"/>
      <c r="U560" s="452"/>
      <c r="V560" s="452"/>
      <c r="W560" s="446"/>
      <c r="X560" s="453"/>
      <c r="Y560" s="454"/>
      <c r="Z560" s="454"/>
      <c r="AA560" s="454"/>
      <c r="AB560" s="454"/>
      <c r="AC560" s="454"/>
      <c r="AD560" s="454"/>
      <c r="AE560" s="454"/>
      <c r="AF560" s="454"/>
      <c r="AG560" s="455"/>
      <c r="AH560" s="456"/>
      <c r="AI560" s="432"/>
      <c r="AJ560" s="181"/>
      <c r="AK560" s="181"/>
      <c r="AL560" s="181"/>
      <c r="AM560" s="181"/>
    </row>
    <row r="561" spans="1:39" ht="12.75" customHeight="1">
      <c r="A561" s="418">
        <v>547</v>
      </c>
      <c r="B561" s="433">
        <v>2</v>
      </c>
      <c r="C561" s="458">
        <v>49</v>
      </c>
      <c r="D561" s="446">
        <f>測定日数!M53</f>
        <v>35</v>
      </c>
      <c r="E561" s="447">
        <f>mm!M53</f>
        <v>36.019108280254777</v>
      </c>
      <c r="F561" s="448">
        <f>pH!M53</f>
        <v>4.7362893147989915</v>
      </c>
      <c r="G561" s="448">
        <f>EC!M53</f>
        <v>1.77920689655172</v>
      </c>
      <c r="H561" s="449">
        <f>'SO4'!M53</f>
        <v>18.447371382027026</v>
      </c>
      <c r="I561" s="449">
        <f>'NO3'!M53</f>
        <v>16.174926587622291</v>
      </c>
      <c r="J561" s="449">
        <f>Cl!M53</f>
        <v>33.476110619518977</v>
      </c>
      <c r="K561" s="449">
        <f>H!M53</f>
        <v>18.353153004548005</v>
      </c>
      <c r="L561" s="449">
        <f>'NH4'!M53</f>
        <v>19.800814935249356</v>
      </c>
      <c r="M561" s="449">
        <f>Na!M53</f>
        <v>37.96237703303234</v>
      </c>
      <c r="N561" s="449">
        <f>K!M53</f>
        <v>1.1258905174776745</v>
      </c>
      <c r="O561" s="449">
        <f>Mg!M53</f>
        <v>4.1355425633916463</v>
      </c>
      <c r="P561" s="450">
        <f>Ca!M53</f>
        <v>6.6246377700189143</v>
      </c>
      <c r="Q561" s="451">
        <f t="shared" ref="Q561:Q565" si="1620">1.24*10^(F561-5.35)</f>
        <v>0.3017942770541599</v>
      </c>
      <c r="R561" s="447">
        <f t="shared" ref="R561:R565" si="1621">SUM(H561:J561)+H561</f>
        <v>86.545779971195316</v>
      </c>
      <c r="S561" s="452">
        <f t="shared" ref="S561:S565" si="1622">SUM(K561:P561)+O561+P561</f>
        <v>98.762596157128513</v>
      </c>
      <c r="T561" s="452">
        <f t="shared" ref="T561:T565" si="1623">SUM(H561:J561,Q561)+H561</f>
        <v>86.847574248249472</v>
      </c>
      <c r="U561" s="452">
        <f t="shared" ref="U561:U565" si="1624">(S561-R561)/(R561+S561)*100</f>
        <v>6.5926950746539372</v>
      </c>
      <c r="V561" s="452">
        <f t="shared" ref="V561:V565" si="1625">(S561-T561)/(S561+T561)*100</f>
        <v>6.4193798663382982</v>
      </c>
      <c r="W561" s="446">
        <f t="shared" ref="W561:W565" si="1626">100*((349.7*10^(2-F561)+(80*2*H561+71.5*I561+76.3*J561+73.5*L561+50.1*M561+73.5*N561+59.8*2*P561+53.3*2*O561)/10000)-G561)/((349.7*10^(2-F561)+(80*2*H561+71.5*I561+76.3*J561+73.5*L561+50.1*M561+73.5*N561+59.8*2*P561+53.3*2*O561)/10000)+G561)</f>
        <v>-0.10823821662965162</v>
      </c>
      <c r="X561" s="453">
        <f t="shared" ref="X561:X565" si="1627">E561</f>
        <v>36.019108280254777</v>
      </c>
      <c r="Y561" s="454">
        <f t="shared" ref="Y561:AA561" si="1628">H561*$E561/1000</f>
        <v>0.66445786729530465</v>
      </c>
      <c r="Z561" s="454">
        <f t="shared" si="1628"/>
        <v>0.58260643218473918</v>
      </c>
      <c r="AA561" s="454">
        <f t="shared" si="1628"/>
        <v>1.205779653206241</v>
      </c>
      <c r="AB561" s="454">
        <f t="shared" ref="AB561:AF561" si="1629">L561*$E561/1000</f>
        <v>0.71320769719003252</v>
      </c>
      <c r="AC561" s="454">
        <f t="shared" si="1629"/>
        <v>1.3673709689286488</v>
      </c>
      <c r="AD561" s="454">
        <f t="shared" si="1629"/>
        <v>4.0553572460740442E-2</v>
      </c>
      <c r="AE561" s="454">
        <f t="shared" si="1629"/>
        <v>0.14895855538840613</v>
      </c>
      <c r="AF561" s="454">
        <f t="shared" si="1629"/>
        <v>0.23861354515577682</v>
      </c>
      <c r="AG561" s="455">
        <f t="shared" ref="AG561:AG565" si="1630">K561*$E561/1000</f>
        <v>0.66106420535489796</v>
      </c>
      <c r="AH561" s="456"/>
      <c r="AI561" s="432">
        <f t="shared" ref="AI561:AI565" si="1631">R561+S561</f>
        <v>185.30837612832383</v>
      </c>
      <c r="AJ561" s="181"/>
      <c r="AK561" s="181"/>
      <c r="AL561" s="181"/>
      <c r="AM561" s="181"/>
    </row>
    <row r="562" spans="1:39" ht="12.75" customHeight="1">
      <c r="A562" s="418">
        <v>548</v>
      </c>
      <c r="B562" s="433">
        <v>2</v>
      </c>
      <c r="C562" s="458">
        <v>50</v>
      </c>
      <c r="D562" s="446">
        <f>測定日数!M54</f>
        <v>35</v>
      </c>
      <c r="E562" s="447">
        <f>mm!M54</f>
        <v>67.800005757147403</v>
      </c>
      <c r="F562" s="448">
        <f>pH!M54</f>
        <v>4.5599999999999996</v>
      </c>
      <c r="G562" s="448">
        <f>EC!M54</f>
        <v>2</v>
      </c>
      <c r="H562" s="449">
        <f>'SO4'!M54</f>
        <v>19.600000000000001</v>
      </c>
      <c r="I562" s="449">
        <f>'NO3'!M54</f>
        <v>19.399999999999999</v>
      </c>
      <c r="J562" s="449">
        <f>Cl!M54</f>
        <v>24.8</v>
      </c>
      <c r="K562" s="449">
        <f>H!M54</f>
        <v>27.542287033381701</v>
      </c>
      <c r="L562" s="449">
        <f>'NH4'!M54</f>
        <v>21.2</v>
      </c>
      <c r="M562" s="449">
        <f>Na!M54</f>
        <v>26</v>
      </c>
      <c r="N562" s="449">
        <f>K!M54</f>
        <v>2.6</v>
      </c>
      <c r="O562" s="449">
        <f>Mg!M54</f>
        <v>1</v>
      </c>
      <c r="P562" s="450">
        <f>Ca!M54</f>
        <v>4.2</v>
      </c>
      <c r="Q562" s="451">
        <f t="shared" si="1620"/>
        <v>0.20110445207250729</v>
      </c>
      <c r="R562" s="447">
        <f t="shared" si="1621"/>
        <v>83.4</v>
      </c>
      <c r="S562" s="452">
        <f t="shared" si="1622"/>
        <v>87.7422870333817</v>
      </c>
      <c r="T562" s="452">
        <f t="shared" si="1623"/>
        <v>83.601104452072519</v>
      </c>
      <c r="U562" s="452">
        <f t="shared" si="1624"/>
        <v>2.5372379373046017</v>
      </c>
      <c r="V562" s="452">
        <f t="shared" si="1625"/>
        <v>2.4168907510277315</v>
      </c>
      <c r="W562" s="446">
        <f t="shared" si="1626"/>
        <v>-0.73613490784206992</v>
      </c>
      <c r="X562" s="453">
        <f t="shared" si="1627"/>
        <v>67.800005757147403</v>
      </c>
      <c r="Y562" s="454">
        <f t="shared" ref="Y562:AA562" si="1632">H562*$E562/1000</f>
        <v>1.3288801128400891</v>
      </c>
      <c r="Z562" s="454">
        <f t="shared" si="1632"/>
        <v>1.3153201116886597</v>
      </c>
      <c r="AA562" s="454">
        <f t="shared" si="1632"/>
        <v>1.6814401427772556</v>
      </c>
      <c r="AB562" s="454">
        <f t="shared" ref="AB562:AF562" si="1633">L562*$E562/1000</f>
        <v>1.4373601220515249</v>
      </c>
      <c r="AC562" s="454">
        <f t="shared" si="1633"/>
        <v>1.7628001496858323</v>
      </c>
      <c r="AD562" s="454">
        <f t="shared" si="1633"/>
        <v>0.17628001496858325</v>
      </c>
      <c r="AE562" s="454">
        <f t="shared" si="1633"/>
        <v>6.7800005757147397E-2</v>
      </c>
      <c r="AF562" s="454">
        <f t="shared" si="1633"/>
        <v>0.28476002418001911</v>
      </c>
      <c r="AG562" s="455">
        <f t="shared" si="1630"/>
        <v>1.8673672194282855</v>
      </c>
      <c r="AH562" s="456"/>
      <c r="AI562" s="432">
        <f t="shared" si="1631"/>
        <v>171.14228703338171</v>
      </c>
      <c r="AJ562" s="181"/>
      <c r="AK562" s="181"/>
      <c r="AL562" s="181"/>
      <c r="AM562" s="181"/>
    </row>
    <row r="563" spans="1:39" ht="12.75" customHeight="1">
      <c r="A563" s="418">
        <v>549</v>
      </c>
      <c r="B563" s="433">
        <v>2</v>
      </c>
      <c r="C563" s="458">
        <v>51</v>
      </c>
      <c r="D563" s="446">
        <f>測定日数!M55</f>
        <v>35</v>
      </c>
      <c r="E563" s="447">
        <f>mm!M55</f>
        <v>82</v>
      </c>
      <c r="F563" s="448">
        <f>pH!M55</f>
        <v>4.5003946589747308</v>
      </c>
      <c r="G563" s="448">
        <f>EC!M55</f>
        <v>3.8875609756097558</v>
      </c>
      <c r="H563" s="449">
        <f>'SO4'!M55</f>
        <v>28.958239824116141</v>
      </c>
      <c r="I563" s="449">
        <f>'NO3'!M55</f>
        <v>14.133885428599529</v>
      </c>
      <c r="J563" s="449">
        <f>Cl!M55</f>
        <v>153.24593083648227</v>
      </c>
      <c r="K563" s="449">
        <f>H!M55</f>
        <v>31.594052903316836</v>
      </c>
      <c r="L563" s="449">
        <f>'NH4'!M55</f>
        <v>20.033747467479671</v>
      </c>
      <c r="M563" s="449">
        <f>Na!M55</f>
        <v>132.70251809331921</v>
      </c>
      <c r="N563" s="449">
        <f>K!M55</f>
        <v>3.6137138743684112</v>
      </c>
      <c r="O563" s="449">
        <f>Mg!M55</f>
        <v>15.424419835140014</v>
      </c>
      <c r="P563" s="450">
        <f>Ca!M55</f>
        <v>6.5605423344078835</v>
      </c>
      <c r="Q563" s="451">
        <f t="shared" si="1620"/>
        <v>0.17531389719520479</v>
      </c>
      <c r="R563" s="447">
        <f t="shared" si="1621"/>
        <v>225.29629591331408</v>
      </c>
      <c r="S563" s="452">
        <f t="shared" si="1622"/>
        <v>231.9139566775799</v>
      </c>
      <c r="T563" s="452">
        <f t="shared" si="1623"/>
        <v>225.47160981050928</v>
      </c>
      <c r="U563" s="452">
        <f t="shared" si="1624"/>
        <v>1.4473999055719384</v>
      </c>
      <c r="V563" s="452">
        <f t="shared" si="1625"/>
        <v>1.4085155586645279</v>
      </c>
      <c r="W563" s="446">
        <f t="shared" si="1626"/>
        <v>0.41594720076029712</v>
      </c>
      <c r="X563" s="453">
        <f t="shared" si="1627"/>
        <v>82</v>
      </c>
      <c r="Y563" s="454">
        <f t="shared" ref="Y563:AA563" si="1634">H563*$E563/1000</f>
        <v>2.3745756655775234</v>
      </c>
      <c r="Z563" s="454">
        <f t="shared" si="1634"/>
        <v>1.1589786051451614</v>
      </c>
      <c r="AA563" s="454">
        <f t="shared" si="1634"/>
        <v>12.566166328591546</v>
      </c>
      <c r="AB563" s="454">
        <f t="shared" ref="AB563:AF563" si="1635">L563*$E563/1000</f>
        <v>1.642767292333333</v>
      </c>
      <c r="AC563" s="454">
        <f t="shared" si="1635"/>
        <v>10.881606483652176</v>
      </c>
      <c r="AD563" s="454">
        <f t="shared" si="1635"/>
        <v>0.29632453769820971</v>
      </c>
      <c r="AE563" s="454">
        <f t="shared" si="1635"/>
        <v>1.2648024264814812</v>
      </c>
      <c r="AF563" s="454">
        <f t="shared" si="1635"/>
        <v>0.53796447142144643</v>
      </c>
      <c r="AG563" s="455">
        <f t="shared" si="1630"/>
        <v>2.5907123380719805</v>
      </c>
      <c r="AH563" s="456"/>
      <c r="AI563" s="432">
        <f t="shared" si="1631"/>
        <v>457.21025259089402</v>
      </c>
      <c r="AJ563" s="181"/>
      <c r="AK563" s="181"/>
      <c r="AL563" s="181"/>
      <c r="AM563" s="181"/>
    </row>
    <row r="564" spans="1:39" ht="12.75" customHeight="1">
      <c r="A564" s="418">
        <v>550</v>
      </c>
      <c r="B564" s="433">
        <v>2</v>
      </c>
      <c r="C564" s="458">
        <v>52</v>
      </c>
      <c r="D564" s="446">
        <f>測定日数!M56</f>
        <v>35</v>
      </c>
      <c r="E564" s="447">
        <f>mm!M56</f>
        <v>74.01978093317868</v>
      </c>
      <c r="F564" s="448">
        <f>pH!M56</f>
        <v>5.4</v>
      </c>
      <c r="G564" s="448">
        <f>EC!M56</f>
        <v>3</v>
      </c>
      <c r="H564" s="449">
        <f>'SO4'!M56</f>
        <v>28.1</v>
      </c>
      <c r="I564" s="449">
        <f>'NO3'!M56</f>
        <v>14.8</v>
      </c>
      <c r="J564" s="449">
        <f>Cl!M56</f>
        <v>131.19999999999999</v>
      </c>
      <c r="K564" s="449">
        <f>H!M56</f>
        <v>3.98107170553497</v>
      </c>
      <c r="L564" s="449">
        <f>'NH4'!M56</f>
        <v>16.2</v>
      </c>
      <c r="M564" s="449">
        <f>Na!M56</f>
        <v>120.2</v>
      </c>
      <c r="N564" s="449">
        <f>K!M56</f>
        <v>4.2</v>
      </c>
      <c r="O564" s="449">
        <f>Mg!M56</f>
        <v>14.6</v>
      </c>
      <c r="P564" s="450">
        <f>Ca!M56</f>
        <v>20.9</v>
      </c>
      <c r="Q564" s="451">
        <f t="shared" si="1620"/>
        <v>1.391302883334437</v>
      </c>
      <c r="R564" s="447">
        <f t="shared" si="1621"/>
        <v>202.2</v>
      </c>
      <c r="S564" s="452">
        <f t="shared" si="1622"/>
        <v>215.58107170553495</v>
      </c>
      <c r="T564" s="452">
        <f t="shared" si="1623"/>
        <v>203.59130288333444</v>
      </c>
      <c r="U564" s="452">
        <f t="shared" si="1624"/>
        <v>3.202890846851568</v>
      </c>
      <c r="V564" s="452">
        <f t="shared" si="1625"/>
        <v>2.8603432738047836</v>
      </c>
      <c r="W564" s="446">
        <f t="shared" si="1626"/>
        <v>-2.503895498573101</v>
      </c>
      <c r="X564" s="453">
        <f t="shared" si="1627"/>
        <v>74.01978093317868</v>
      </c>
      <c r="Y564" s="454">
        <f t="shared" ref="Y564:AA564" si="1636">H564*$E564/1000</f>
        <v>2.0799558442223209</v>
      </c>
      <c r="Z564" s="454">
        <f t="shared" si="1636"/>
        <v>1.0954927578110447</v>
      </c>
      <c r="AA564" s="454">
        <f t="shared" si="1636"/>
        <v>9.7113952584330416</v>
      </c>
      <c r="AB564" s="454">
        <f t="shared" ref="AB564:AF564" si="1637">L564*$E564/1000</f>
        <v>1.1991204511174947</v>
      </c>
      <c r="AC564" s="454">
        <f t="shared" si="1637"/>
        <v>8.8971776681680765</v>
      </c>
      <c r="AD564" s="454">
        <f t="shared" si="1637"/>
        <v>0.31088307991935044</v>
      </c>
      <c r="AE564" s="454">
        <f t="shared" si="1637"/>
        <v>1.0806888016244085</v>
      </c>
      <c r="AF564" s="454">
        <f t="shared" si="1637"/>
        <v>1.5470134215034343</v>
      </c>
      <c r="AG564" s="455">
        <f t="shared" si="1630"/>
        <v>0.29467805552297449</v>
      </c>
      <c r="AH564" s="456"/>
      <c r="AI564" s="432">
        <f t="shared" si="1631"/>
        <v>417.78107170553494</v>
      </c>
      <c r="AJ564" s="181"/>
      <c r="AK564" s="181"/>
      <c r="AL564" s="181"/>
      <c r="AM564" s="181"/>
    </row>
    <row r="565" spans="1:39" ht="12.75" customHeight="1">
      <c r="A565" s="418">
        <v>551</v>
      </c>
      <c r="B565" s="433">
        <v>3</v>
      </c>
      <c r="C565" s="458">
        <v>1</v>
      </c>
      <c r="D565" s="434">
        <f>測定日数!N5</f>
        <v>28</v>
      </c>
      <c r="E565" s="435">
        <f>mm!N5</f>
        <v>102.5</v>
      </c>
      <c r="F565" s="436">
        <f>pH!N5</f>
        <v>4.7792970584157803</v>
      </c>
      <c r="G565" s="436">
        <f>EC!N5</f>
        <v>3.3603902439024389</v>
      </c>
      <c r="H565" s="437">
        <f>'SO4'!N5</f>
        <v>27.375153848972282</v>
      </c>
      <c r="I565" s="437">
        <f>'NO3'!N5</f>
        <v>15.469404156074212</v>
      </c>
      <c r="J565" s="437">
        <f>Cl!N5</f>
        <v>139.13782877480685</v>
      </c>
      <c r="K565" s="437">
        <f>H!N5</f>
        <v>16.622752613575461</v>
      </c>
      <c r="L565" s="437">
        <f>'NH4'!N5</f>
        <v>26.061732881526083</v>
      </c>
      <c r="M565" s="437">
        <f>Na!N5</f>
        <v>118.62563214521062</v>
      </c>
      <c r="N565" s="437">
        <f>K!N5</f>
        <v>3.6999382445948203</v>
      </c>
      <c r="O565" s="437">
        <f>Mg!N5</f>
        <v>14.00792209053294</v>
      </c>
      <c r="P565" s="438">
        <f>Ca!N5</f>
        <v>14.021475985370667</v>
      </c>
      <c r="Q565" s="439">
        <f t="shared" si="1620"/>
        <v>0.33321055010759548</v>
      </c>
      <c r="R565" s="440">
        <f t="shared" si="1621"/>
        <v>209.35754062882563</v>
      </c>
      <c r="S565" s="441">
        <f t="shared" si="1622"/>
        <v>221.06885203671419</v>
      </c>
      <c r="T565" s="441">
        <f t="shared" si="1623"/>
        <v>209.69075117893323</v>
      </c>
      <c r="U565" s="441">
        <f t="shared" si="1624"/>
        <v>2.720862755502254</v>
      </c>
      <c r="V565" s="441">
        <f t="shared" si="1625"/>
        <v>2.6414038765108727</v>
      </c>
      <c r="W565" s="434">
        <f t="shared" si="1626"/>
        <v>-0.58033874680822939</v>
      </c>
      <c r="X565" s="442">
        <f t="shared" si="1627"/>
        <v>102.5</v>
      </c>
      <c r="Y565" s="443">
        <f t="shared" ref="Y565:AA565" si="1638">H565*$E565/1000</f>
        <v>2.8059532695196592</v>
      </c>
      <c r="Z565" s="443">
        <f t="shared" si="1638"/>
        <v>1.5856139259976068</v>
      </c>
      <c r="AA565" s="443">
        <f t="shared" si="1638"/>
        <v>14.261627449417702</v>
      </c>
      <c r="AB565" s="443">
        <f t="shared" ref="AB565:AF565" si="1639">L565*$E565/1000</f>
        <v>2.6713276203564238</v>
      </c>
      <c r="AC565" s="443">
        <f t="shared" si="1639"/>
        <v>12.159127294884088</v>
      </c>
      <c r="AD565" s="443">
        <f t="shared" si="1639"/>
        <v>0.3792436700709691</v>
      </c>
      <c r="AE565" s="443">
        <f t="shared" si="1639"/>
        <v>1.4358120142796262</v>
      </c>
      <c r="AF565" s="443">
        <f t="shared" si="1639"/>
        <v>1.4372012885004932</v>
      </c>
      <c r="AG565" s="444">
        <f t="shared" si="1630"/>
        <v>1.7038321428914847</v>
      </c>
      <c r="AH565" s="445"/>
      <c r="AI565" s="432">
        <f t="shared" si="1631"/>
        <v>430.42639266553982</v>
      </c>
      <c r="AJ565" s="181"/>
      <c r="AK565" s="181"/>
      <c r="AL565" s="181"/>
      <c r="AM565" s="181"/>
    </row>
    <row r="566" spans="1:39" ht="12.75" customHeight="1">
      <c r="A566" s="418">
        <v>552</v>
      </c>
      <c r="B566" s="433">
        <v>3</v>
      </c>
      <c r="C566" s="458">
        <v>2</v>
      </c>
      <c r="D566" s="434"/>
      <c r="E566" s="464"/>
      <c r="F566" s="436"/>
      <c r="G566" s="436"/>
      <c r="H566" s="437"/>
      <c r="I566" s="437"/>
      <c r="J566" s="437"/>
      <c r="K566" s="437"/>
      <c r="L566" s="437"/>
      <c r="M566" s="437"/>
      <c r="N566" s="437"/>
      <c r="O566" s="437"/>
      <c r="P566" s="438"/>
      <c r="Q566" s="439"/>
      <c r="R566" s="440"/>
      <c r="S566" s="441"/>
      <c r="T566" s="441"/>
      <c r="U566" s="441"/>
      <c r="V566" s="441"/>
      <c r="W566" s="434"/>
      <c r="X566" s="442"/>
      <c r="Y566" s="443"/>
      <c r="Z566" s="443"/>
      <c r="AA566" s="443"/>
      <c r="AB566" s="443"/>
      <c r="AC566" s="443"/>
      <c r="AD566" s="443"/>
      <c r="AE566" s="443"/>
      <c r="AF566" s="443"/>
      <c r="AG566" s="444"/>
      <c r="AH566" s="445"/>
      <c r="AI566" s="432"/>
      <c r="AJ566" s="181"/>
      <c r="AK566" s="181"/>
      <c r="AL566" s="181"/>
      <c r="AM566" s="181"/>
    </row>
    <row r="567" spans="1:39" ht="12.75" customHeight="1">
      <c r="A567" s="418">
        <v>553</v>
      </c>
      <c r="B567" s="433">
        <v>3</v>
      </c>
      <c r="C567" s="458">
        <v>3</v>
      </c>
      <c r="D567" s="434">
        <f>測定日数!N7</f>
        <v>28</v>
      </c>
      <c r="E567" s="435">
        <f>mm!N7</f>
        <v>75.445859872611464</v>
      </c>
      <c r="F567" s="436">
        <f>pH!N7</f>
        <v>5.04</v>
      </c>
      <c r="G567" s="436">
        <f>EC!N7</f>
        <v>2.44</v>
      </c>
      <c r="H567" s="437">
        <f>'SO4'!N7</f>
        <v>24.8</v>
      </c>
      <c r="I567" s="437">
        <f>'NO3'!N7</f>
        <v>13.6</v>
      </c>
      <c r="J567" s="437">
        <f>Cl!N7</f>
        <v>90.5</v>
      </c>
      <c r="K567" s="437">
        <f>H!N7</f>
        <v>9.1201083935590983</v>
      </c>
      <c r="L567" s="437">
        <f>'NH4'!N7</f>
        <v>22.1</v>
      </c>
      <c r="M567" s="437">
        <f>Na!N7</f>
        <v>67.8</v>
      </c>
      <c r="N567" s="437">
        <f>K!N7</f>
        <v>2</v>
      </c>
      <c r="O567" s="437">
        <f>Mg!N7</f>
        <v>9.6999999999999993</v>
      </c>
      <c r="P567" s="438">
        <f>Ca!N7</f>
        <v>12.8</v>
      </c>
      <c r="Q567" s="439">
        <f t="shared" ref="Q567:Q568" si="1640">1.24*10^(F567-5.35)</f>
        <v>0.60732573601687379</v>
      </c>
      <c r="R567" s="440">
        <f t="shared" ref="R567:R568" si="1641">SUM(H567:J567)+H567</f>
        <v>153.70000000000002</v>
      </c>
      <c r="S567" s="441">
        <f t="shared" ref="S567:S568" si="1642">SUM(K567:P567)+O567+P567</f>
        <v>146.0201083935591</v>
      </c>
      <c r="T567" s="441">
        <f t="shared" ref="T567:T568" si="1643">SUM(H567:J567,Q567)+H567</f>
        <v>154.30732573601688</v>
      </c>
      <c r="U567" s="441">
        <f t="shared" ref="U567:U568" si="1644">(S567-R567)/(R567+S567)*100</f>
        <v>-2.5623544738468258</v>
      </c>
      <c r="V567" s="441">
        <f t="shared" ref="V567:V568" si="1645">(S567-T567)/(S567+T567)*100</f>
        <v>-2.759394048191504</v>
      </c>
      <c r="W567" s="434">
        <f t="shared" ref="W567:W568" si="1646">100*((349.7*10^(2-F567)+(80*2*H567+71.5*I567+76.3*J567+73.5*L567+50.1*M567+73.5*N567+59.8*2*P567+53.3*2*O567)/10000)-G567)/((349.7*10^(2-F567)+(80*2*H567+71.5*I567+76.3*J567+73.5*L567+50.1*M567+73.5*N567+59.8*2*P567+53.3*2*O567)/10000)+G567)</f>
        <v>-3.4602318968906216</v>
      </c>
      <c r="X567" s="442">
        <f t="shared" ref="X567:X568" si="1647">E567</f>
        <v>75.445859872611464</v>
      </c>
      <c r="Y567" s="443">
        <f t="shared" ref="Y567:AA567" si="1648">H567*$E567/1000</f>
        <v>1.8710573248407643</v>
      </c>
      <c r="Z567" s="443">
        <f t="shared" si="1648"/>
        <v>1.0260636942675161</v>
      </c>
      <c r="AA567" s="443">
        <f t="shared" si="1648"/>
        <v>6.8278503184713371</v>
      </c>
      <c r="AB567" s="443">
        <f t="shared" ref="AB567:AF567" si="1649">L567*$E567/1000</f>
        <v>1.6673535031847133</v>
      </c>
      <c r="AC567" s="443">
        <f t="shared" si="1649"/>
        <v>5.1152292993630573</v>
      </c>
      <c r="AD567" s="443">
        <f t="shared" si="1649"/>
        <v>0.15089171974522292</v>
      </c>
      <c r="AE567" s="443">
        <f t="shared" si="1649"/>
        <v>0.73182484076433119</v>
      </c>
      <c r="AF567" s="443">
        <f t="shared" si="1649"/>
        <v>0.96570700636942686</v>
      </c>
      <c r="AG567" s="444">
        <f t="shared" ref="AG567:AG568" si="1650">K567*$E567/1000</f>
        <v>0.68807441988348739</v>
      </c>
      <c r="AH567" s="445"/>
      <c r="AI567" s="432">
        <f t="shared" ref="AI567:AI568" si="1651">R567+S567</f>
        <v>299.72010839355914</v>
      </c>
      <c r="AJ567" s="181"/>
      <c r="AK567" s="181"/>
      <c r="AL567" s="181"/>
      <c r="AM567" s="181"/>
    </row>
    <row r="568" spans="1:39" ht="12.75" customHeight="1">
      <c r="A568" s="418">
        <v>554</v>
      </c>
      <c r="B568" s="433">
        <v>3</v>
      </c>
      <c r="C568" s="458">
        <v>4</v>
      </c>
      <c r="D568" s="434">
        <f>測定日数!N8</f>
        <v>28</v>
      </c>
      <c r="E568" s="435">
        <f>mm!N8</f>
        <v>86.646496815286611</v>
      </c>
      <c r="F568" s="436">
        <f>pH!N8</f>
        <v>4.8600000000000003</v>
      </c>
      <c r="G568" s="436">
        <f>EC!N8</f>
        <v>2.59</v>
      </c>
      <c r="H568" s="437">
        <f>'SO4'!N8</f>
        <v>32.1</v>
      </c>
      <c r="I568" s="437">
        <f>'NO3'!N8</f>
        <v>33.299999999999997</v>
      </c>
      <c r="J568" s="437">
        <f>Cl!N8</f>
        <v>55</v>
      </c>
      <c r="K568" s="437">
        <f>H!N8</f>
        <v>13.803842646028839</v>
      </c>
      <c r="L568" s="437">
        <f>'NH4'!N8</f>
        <v>60.2</v>
      </c>
      <c r="M568" s="437">
        <f>Na!N8</f>
        <v>44.7</v>
      </c>
      <c r="N568" s="437">
        <f>K!N8</f>
        <v>3.2</v>
      </c>
      <c r="O568" s="437">
        <f>Mg!N8</f>
        <v>5.7</v>
      </c>
      <c r="P568" s="438">
        <f>Ca!N8</f>
        <v>11.5</v>
      </c>
      <c r="Q568" s="439">
        <f t="shared" si="1640"/>
        <v>0.40125613459273951</v>
      </c>
      <c r="R568" s="440">
        <f t="shared" si="1641"/>
        <v>152.5</v>
      </c>
      <c r="S568" s="441">
        <f t="shared" si="1642"/>
        <v>156.30384264602884</v>
      </c>
      <c r="T568" s="441">
        <f t="shared" si="1643"/>
        <v>152.90125613459276</v>
      </c>
      <c r="U568" s="441">
        <f t="shared" si="1644"/>
        <v>1.2317990001144687</v>
      </c>
      <c r="V568" s="441">
        <f t="shared" si="1645"/>
        <v>1.100430272610152</v>
      </c>
      <c r="W568" s="434">
        <f t="shared" si="1646"/>
        <v>-0.92932178533746446</v>
      </c>
      <c r="X568" s="442">
        <f t="shared" si="1647"/>
        <v>86.646496815286611</v>
      </c>
      <c r="Y568" s="443">
        <f t="shared" ref="Y568:AA568" si="1652">H568*$E568/1000</f>
        <v>2.7813525477707004</v>
      </c>
      <c r="Z568" s="443">
        <f t="shared" si="1652"/>
        <v>2.8853283439490438</v>
      </c>
      <c r="AA568" s="443">
        <f t="shared" si="1652"/>
        <v>4.7655573248407634</v>
      </c>
      <c r="AB568" s="443">
        <f t="shared" ref="AB568:AF568" si="1653">L568*$E568/1000</f>
        <v>5.216119108280254</v>
      </c>
      <c r="AC568" s="443">
        <f t="shared" si="1653"/>
        <v>3.8730984076433121</v>
      </c>
      <c r="AD568" s="443">
        <f t="shared" si="1653"/>
        <v>0.27726878980891717</v>
      </c>
      <c r="AE568" s="443">
        <f t="shared" si="1653"/>
        <v>0.49388503184713367</v>
      </c>
      <c r="AF568" s="443">
        <f t="shared" si="1653"/>
        <v>0.99643471337579603</v>
      </c>
      <c r="AG568" s="444">
        <f t="shared" si="1650"/>
        <v>1.1960546078678553</v>
      </c>
      <c r="AH568" s="445"/>
      <c r="AI568" s="432">
        <f t="shared" si="1651"/>
        <v>308.80384264602884</v>
      </c>
      <c r="AJ568" s="181"/>
      <c r="AK568" s="181"/>
      <c r="AL568" s="181"/>
      <c r="AM568" s="181"/>
    </row>
    <row r="569" spans="1:39" ht="12.75" customHeight="1">
      <c r="A569" s="418">
        <v>555</v>
      </c>
      <c r="B569" s="433">
        <v>3</v>
      </c>
      <c r="C569" s="458">
        <v>5</v>
      </c>
      <c r="D569" s="434"/>
      <c r="E569" s="464"/>
      <c r="F569" s="436"/>
      <c r="G569" s="436"/>
      <c r="H569" s="437"/>
      <c r="I569" s="437"/>
      <c r="J569" s="437"/>
      <c r="K569" s="437"/>
      <c r="L569" s="437"/>
      <c r="M569" s="437"/>
      <c r="N569" s="437"/>
      <c r="O569" s="437"/>
      <c r="P569" s="438"/>
      <c r="Q569" s="439"/>
      <c r="R569" s="440"/>
      <c r="S569" s="441"/>
      <c r="T569" s="441"/>
      <c r="U569" s="441"/>
      <c r="V569" s="441"/>
      <c r="W569" s="434"/>
      <c r="X569" s="442"/>
      <c r="Y569" s="443"/>
      <c r="Z569" s="443"/>
      <c r="AA569" s="443"/>
      <c r="AB569" s="443"/>
      <c r="AC569" s="443"/>
      <c r="AD569" s="443"/>
      <c r="AE569" s="443"/>
      <c r="AF569" s="443"/>
      <c r="AG569" s="444"/>
      <c r="AH569" s="445"/>
      <c r="AI569" s="432"/>
      <c r="AJ569" s="181"/>
      <c r="AK569" s="181"/>
      <c r="AL569" s="181"/>
      <c r="AM569" s="181"/>
    </row>
    <row r="570" spans="1:39" ht="12.75" customHeight="1">
      <c r="A570" s="418">
        <v>556</v>
      </c>
      <c r="B570" s="433">
        <v>3</v>
      </c>
      <c r="C570" s="458">
        <v>6</v>
      </c>
      <c r="D570" s="434">
        <f>測定日数!N10</f>
        <v>28</v>
      </c>
      <c r="E570" s="435">
        <f>mm!N10</f>
        <v>122.1</v>
      </c>
      <c r="F570" s="436">
        <f>pH!N10</f>
        <v>5.0343501865740068</v>
      </c>
      <c r="G570" s="436">
        <f>EC!N10</f>
        <v>1.79</v>
      </c>
      <c r="H570" s="437">
        <f>'SO4'!N10</f>
        <v>21.3014692602694</v>
      </c>
      <c r="I570" s="437">
        <f>'NO3'!N10</f>
        <v>25.698692208228497</v>
      </c>
      <c r="J570" s="437">
        <f>Cl!N10</f>
        <v>50.389652238325482</v>
      </c>
      <c r="K570" s="437">
        <f>H!N10</f>
        <v>9.2395285853186255</v>
      </c>
      <c r="L570" s="437">
        <f>'NH4'!N10</f>
        <v>33.808092765654543</v>
      </c>
      <c r="M570" s="437">
        <f>Na!N10</f>
        <v>45.026464187275415</v>
      </c>
      <c r="N570" s="437">
        <f>K!N10</f>
        <v>2.7499611652639926</v>
      </c>
      <c r="O570" s="437">
        <f>Mg!N10</f>
        <v>6.1020720447289154</v>
      </c>
      <c r="P570" s="438">
        <f>Ca!N10</f>
        <v>12.695331348630768</v>
      </c>
      <c r="Q570" s="439">
        <f t="shared" ref="Q570:Q572" si="1654">1.24*10^(F570-5.35)</f>
        <v>0.59947609789021927</v>
      </c>
      <c r="R570" s="440">
        <f t="shared" ref="R570:R572" si="1655">SUM(H570:J570)+H570</f>
        <v>118.69128296709277</v>
      </c>
      <c r="S570" s="441">
        <f t="shared" ref="S570:S572" si="1656">SUM(K570:P570)+O570+P570</f>
        <v>128.41885349023195</v>
      </c>
      <c r="T570" s="441">
        <f t="shared" ref="T570:T572" si="1657">SUM(H570:J570,Q570)+H570</f>
        <v>119.29075906498299</v>
      </c>
      <c r="U570" s="441">
        <f t="shared" ref="U570:U572" si="1658">(S570-R570)/(R570+S570)*100</f>
        <v>3.9365323748340466</v>
      </c>
      <c r="V570" s="441">
        <f t="shared" ref="V570:V572" si="1659">(S570-T570)/(S570+T570)*100</f>
        <v>3.6849980632924733</v>
      </c>
      <c r="W570" s="434">
        <f t="shared" ref="W570:W572" si="1660">100*((349.7*10^(2-F570)+(80*2*H570+71.5*I570+76.3*J570+73.5*L570+50.1*M570+73.5*N570+59.8*2*P570+53.3*2*O570)/10000)-G570)/((349.7*10^(2-F570)+(80*2*H570+71.5*I570+76.3*J570+73.5*L570+50.1*M570+73.5*N570+59.8*2*P570+53.3*2*O570)/10000)+G570)</f>
        <v>4.1067246483431976</v>
      </c>
      <c r="X570" s="442">
        <f t="shared" ref="X570:X572" si="1661">E570</f>
        <v>122.1</v>
      </c>
      <c r="Y570" s="443">
        <f t="shared" ref="Y570:AA570" si="1662">H570*$E570/1000</f>
        <v>2.6009093966788939</v>
      </c>
      <c r="Z570" s="443">
        <f t="shared" si="1662"/>
        <v>3.1378103186246995</v>
      </c>
      <c r="AA570" s="443">
        <f t="shared" si="1662"/>
        <v>6.1525765382995417</v>
      </c>
      <c r="AB570" s="443">
        <f t="shared" ref="AB570:AF570" si="1663">L570*$E570/1000</f>
        <v>4.1279681266864188</v>
      </c>
      <c r="AC570" s="443">
        <f t="shared" si="1663"/>
        <v>5.497731277266328</v>
      </c>
      <c r="AD570" s="443">
        <f t="shared" si="1663"/>
        <v>0.33577025827873347</v>
      </c>
      <c r="AE570" s="443">
        <f t="shared" si="1663"/>
        <v>0.74506299666140052</v>
      </c>
      <c r="AF570" s="443">
        <f t="shared" si="1663"/>
        <v>1.5500999576678167</v>
      </c>
      <c r="AG570" s="444">
        <f t="shared" ref="AG570:AG572" si="1664">K570*$E570/1000</f>
        <v>1.1281464402674042</v>
      </c>
      <c r="AH570" s="445"/>
      <c r="AI570" s="432">
        <f t="shared" ref="AI570:AI572" si="1665">R570+S570</f>
        <v>247.11013645732473</v>
      </c>
      <c r="AJ570" s="181"/>
      <c r="AK570" s="181"/>
      <c r="AL570" s="181"/>
      <c r="AM570" s="181"/>
    </row>
    <row r="571" spans="1:39" ht="12.75" customHeight="1">
      <c r="A571" s="418">
        <v>557</v>
      </c>
      <c r="B571" s="433">
        <v>3</v>
      </c>
      <c r="C571" s="458">
        <v>7</v>
      </c>
      <c r="D571" s="434">
        <f>測定日数!N11</f>
        <v>28</v>
      </c>
      <c r="E571" s="435">
        <f>mm!N11</f>
        <v>47</v>
      </c>
      <c r="F571" s="436">
        <f>pH!N11</f>
        <v>5.17</v>
      </c>
      <c r="G571" s="436">
        <f>EC!N11</f>
        <v>1.1200000000000001</v>
      </c>
      <c r="H571" s="437">
        <f>'SO4'!N11</f>
        <v>11.3</v>
      </c>
      <c r="I571" s="437">
        <f>'NO3'!N11</f>
        <v>16.399999999999999</v>
      </c>
      <c r="J571" s="437">
        <f>Cl!N11</f>
        <v>29.5</v>
      </c>
      <c r="K571" s="437">
        <f>H!N11</f>
        <v>6.7608297539198192</v>
      </c>
      <c r="L571" s="437">
        <f>'NH4'!N11</f>
        <v>12.6</v>
      </c>
      <c r="M571" s="437">
        <f>Na!N11</f>
        <v>24.3</v>
      </c>
      <c r="N571" s="437">
        <f>K!N11</f>
        <v>1.5</v>
      </c>
      <c r="O571" s="437">
        <f>Mg!N11</f>
        <v>3.6</v>
      </c>
      <c r="P571" s="438">
        <f>Ca!N11</f>
        <v>6.2</v>
      </c>
      <c r="Q571" s="439">
        <f t="shared" si="1654"/>
        <v>0.81925987552941948</v>
      </c>
      <c r="R571" s="440">
        <f t="shared" si="1655"/>
        <v>68.5</v>
      </c>
      <c r="S571" s="441">
        <f t="shared" si="1656"/>
        <v>64.760829753919822</v>
      </c>
      <c r="T571" s="441">
        <f t="shared" si="1657"/>
        <v>69.319259875529426</v>
      </c>
      <c r="U571" s="441">
        <f t="shared" si="1658"/>
        <v>-2.8059034698980563</v>
      </c>
      <c r="V571" s="441">
        <f t="shared" si="1659"/>
        <v>-3.3997815292393674</v>
      </c>
      <c r="W571" s="434">
        <f t="shared" si="1660"/>
        <v>-1.0156940210203662</v>
      </c>
      <c r="X571" s="442">
        <f t="shared" si="1661"/>
        <v>47</v>
      </c>
      <c r="Y571" s="443">
        <f t="shared" ref="Y571:AA571" si="1666">H571*$E571/1000</f>
        <v>0.53110000000000002</v>
      </c>
      <c r="Z571" s="443">
        <f t="shared" si="1666"/>
        <v>0.77079999999999993</v>
      </c>
      <c r="AA571" s="443">
        <f t="shared" si="1666"/>
        <v>1.3865000000000001</v>
      </c>
      <c r="AB571" s="443">
        <f t="shared" ref="AB571:AF571" si="1667">L571*$E571/1000</f>
        <v>0.59219999999999995</v>
      </c>
      <c r="AC571" s="443">
        <f t="shared" si="1667"/>
        <v>1.1421000000000001</v>
      </c>
      <c r="AD571" s="443">
        <f t="shared" si="1667"/>
        <v>7.0499999999999993E-2</v>
      </c>
      <c r="AE571" s="443">
        <f t="shared" si="1667"/>
        <v>0.16920000000000002</v>
      </c>
      <c r="AF571" s="443">
        <f t="shared" si="1667"/>
        <v>0.29140000000000005</v>
      </c>
      <c r="AG571" s="444">
        <f t="shared" si="1664"/>
        <v>0.3177589984342315</v>
      </c>
      <c r="AH571" s="445"/>
      <c r="AI571" s="432">
        <f t="shared" si="1665"/>
        <v>133.26082975391984</v>
      </c>
      <c r="AJ571" s="181"/>
      <c r="AK571" s="181"/>
      <c r="AL571" s="181"/>
      <c r="AM571" s="181"/>
    </row>
    <row r="572" spans="1:39" ht="12.75" customHeight="1">
      <c r="A572" s="418">
        <v>558</v>
      </c>
      <c r="B572" s="433">
        <v>3</v>
      </c>
      <c r="C572" s="458">
        <v>8</v>
      </c>
      <c r="D572" s="434">
        <f>測定日数!N12</f>
        <v>28</v>
      </c>
      <c r="E572" s="435">
        <f>mm!N12</f>
        <v>94.104458598726112</v>
      </c>
      <c r="F572" s="436">
        <f>pH!N12</f>
        <v>5.0238300798485644</v>
      </c>
      <c r="G572" s="436">
        <f>EC!N12</f>
        <v>4.8092951998050681</v>
      </c>
      <c r="H572" s="437">
        <f>'SO4'!N12</f>
        <v>35.741467078477562</v>
      </c>
      <c r="I572" s="437">
        <f>'NO3'!N12</f>
        <v>28.302424865587035</v>
      </c>
      <c r="J572" s="437">
        <f>Cl!N12</f>
        <v>244.32267431184698</v>
      </c>
      <c r="K572" s="437">
        <f>H!N12</f>
        <v>9.4660745439627529</v>
      </c>
      <c r="L572" s="437">
        <f>'NH4'!N12</f>
        <v>30.804848558053873</v>
      </c>
      <c r="M572" s="437">
        <f>Na!N12</f>
        <v>206.97563260863686</v>
      </c>
      <c r="N572" s="437">
        <f>K!N12</f>
        <v>5.9126190967565666</v>
      </c>
      <c r="O572" s="437">
        <f>Mg!N12</f>
        <v>19.334018282430023</v>
      </c>
      <c r="P572" s="438">
        <f>Ca!N12</f>
        <v>15.906155823840564</v>
      </c>
      <c r="Q572" s="439">
        <f t="shared" si="1654"/>
        <v>0.58512919129762364</v>
      </c>
      <c r="R572" s="440">
        <f t="shared" si="1655"/>
        <v>344.10803333438918</v>
      </c>
      <c r="S572" s="441">
        <f t="shared" si="1656"/>
        <v>323.63952301995118</v>
      </c>
      <c r="T572" s="441">
        <f t="shared" si="1657"/>
        <v>344.69316252568677</v>
      </c>
      <c r="U572" s="441">
        <f t="shared" si="1658"/>
        <v>-3.0653066596287739</v>
      </c>
      <c r="V572" s="441">
        <f t="shared" si="1659"/>
        <v>-3.1501735529434782</v>
      </c>
      <c r="W572" s="434">
        <f t="shared" si="1660"/>
        <v>-1.4416869882444949</v>
      </c>
      <c r="X572" s="442">
        <f t="shared" si="1661"/>
        <v>94.104458598726112</v>
      </c>
      <c r="Y572" s="443">
        <f t="shared" ref="Y572:AA572" si="1668">H572*$E572/1000</f>
        <v>3.363431408944324</v>
      </c>
      <c r="Z572" s="443">
        <f t="shared" si="1668"/>
        <v>2.6633843690071917</v>
      </c>
      <c r="AA572" s="443">
        <f t="shared" si="1668"/>
        <v>22.991852989509248</v>
      </c>
      <c r="AB572" s="443">
        <f t="shared" ref="AB572:AF572" si="1669">L572*$E572/1000</f>
        <v>2.8988735957714082</v>
      </c>
      <c r="AC572" s="443">
        <f t="shared" si="1669"/>
        <v>19.477329849764615</v>
      </c>
      <c r="AD572" s="443">
        <f t="shared" si="1669"/>
        <v>0.55640381900076563</v>
      </c>
      <c r="AE572" s="443">
        <f t="shared" si="1669"/>
        <v>1.8194173230059498</v>
      </c>
      <c r="AF572" s="443">
        <f t="shared" si="1669"/>
        <v>1.4968401821894906</v>
      </c>
      <c r="AG572" s="444">
        <f t="shared" si="1664"/>
        <v>0.89079982001479796</v>
      </c>
      <c r="AH572" s="445"/>
      <c r="AI572" s="432">
        <f t="shared" si="1665"/>
        <v>667.7475563543403</v>
      </c>
      <c r="AJ572" s="181"/>
      <c r="AK572" s="181"/>
      <c r="AL572" s="181"/>
      <c r="AM572" s="181"/>
    </row>
    <row r="573" spans="1:39" ht="12.75" customHeight="1">
      <c r="A573" s="418">
        <v>559</v>
      </c>
      <c r="B573" s="433">
        <v>3</v>
      </c>
      <c r="C573" s="458">
        <v>9</v>
      </c>
      <c r="D573" s="434"/>
      <c r="E573" s="464"/>
      <c r="F573" s="436"/>
      <c r="G573" s="436"/>
      <c r="H573" s="437"/>
      <c r="I573" s="437"/>
      <c r="J573" s="437"/>
      <c r="K573" s="437"/>
      <c r="L573" s="437"/>
      <c r="M573" s="437"/>
      <c r="N573" s="437"/>
      <c r="O573" s="437"/>
      <c r="P573" s="438"/>
      <c r="Q573" s="439"/>
      <c r="R573" s="440"/>
      <c r="S573" s="441"/>
      <c r="T573" s="441"/>
      <c r="U573" s="441"/>
      <c r="V573" s="441"/>
      <c r="W573" s="434"/>
      <c r="X573" s="442"/>
      <c r="Y573" s="443"/>
      <c r="Z573" s="443"/>
      <c r="AA573" s="443"/>
      <c r="AB573" s="443"/>
      <c r="AC573" s="443"/>
      <c r="AD573" s="443"/>
      <c r="AE573" s="443"/>
      <c r="AF573" s="443"/>
      <c r="AG573" s="444"/>
      <c r="AH573" s="445"/>
      <c r="AI573" s="432"/>
      <c r="AJ573" s="181"/>
      <c r="AK573" s="181"/>
      <c r="AL573" s="181"/>
      <c r="AM573" s="181"/>
    </row>
    <row r="574" spans="1:39" ht="12.75" customHeight="1">
      <c r="A574" s="418">
        <v>560</v>
      </c>
      <c r="B574" s="433">
        <v>3</v>
      </c>
      <c r="C574" s="458">
        <v>10</v>
      </c>
      <c r="D574" s="434">
        <f>測定日数!N14</f>
        <v>35</v>
      </c>
      <c r="E574" s="435">
        <f>mm!N14</f>
        <v>67.5</v>
      </c>
      <c r="F574" s="436">
        <f>pH!N14</f>
        <v>5.49</v>
      </c>
      <c r="G574" s="436">
        <f>EC!N14</f>
        <v>1.94</v>
      </c>
      <c r="H574" s="437">
        <f>'SO4'!N14</f>
        <v>22.8</v>
      </c>
      <c r="I574" s="437">
        <f>'NO3'!N14</f>
        <v>32.090000000000003</v>
      </c>
      <c r="J574" s="437">
        <f>Cl!N14</f>
        <v>40.340000000000003</v>
      </c>
      <c r="K574" s="437">
        <f>H!N14</f>
        <v>3.2359365692962814</v>
      </c>
      <c r="L574" s="437">
        <f>'NH4'!N14</f>
        <v>42.69</v>
      </c>
      <c r="M574" s="437">
        <f>Na!N14</f>
        <v>39.15</v>
      </c>
      <c r="N574" s="437">
        <f>K!N14</f>
        <v>2.81</v>
      </c>
      <c r="O574" s="437">
        <f>Mg!N14</f>
        <v>6.17</v>
      </c>
      <c r="P574" s="438">
        <f>Ca!N14</f>
        <v>17.96</v>
      </c>
      <c r="Q574" s="439">
        <f t="shared" ref="Q574:Q575" si="1670">1.24*10^(F574-5.35)</f>
        <v>1.7116764881075797</v>
      </c>
      <c r="R574" s="440">
        <f t="shared" ref="R574:R575" si="1671">SUM(H574:J574)+H574</f>
        <v>118.03</v>
      </c>
      <c r="S574" s="441">
        <f t="shared" ref="S574:S575" si="1672">SUM(K574:P574)+O574+P574</f>
        <v>136.14593656929628</v>
      </c>
      <c r="T574" s="441">
        <f t="shared" ref="T574:T575" si="1673">SUM(H574:J574,Q574)+H574</f>
        <v>119.74167648810759</v>
      </c>
      <c r="U574" s="441">
        <f t="shared" ref="U574:U575" si="1674">(S574-R574)/(R574+S574)*100</f>
        <v>7.1273216551549172</v>
      </c>
      <c r="V574" s="441">
        <f t="shared" ref="V574:V575" si="1675">(S574-T574)/(S574+T574)*100</f>
        <v>6.4107284777042679</v>
      </c>
      <c r="W574" s="434">
        <f t="shared" ref="W574:W575" si="1676">100*((349.7*10^(2-F574)+(80*2*H574+71.5*I574+76.3*J574+73.5*L574+50.1*M574+73.5*N574+59.8*2*P574+53.3*2*O574)/10000)-G574)/((349.7*10^(2-F574)+(80*2*H574+71.5*I574+76.3*J574+73.5*L574+50.1*M574+73.5*N574+59.8*2*P574+53.3*2*O574)/10000)+G574)</f>
        <v>-3.0178193510990963</v>
      </c>
      <c r="X574" s="442">
        <f t="shared" ref="X574:X575" si="1677">E574</f>
        <v>67.5</v>
      </c>
      <c r="Y574" s="443">
        <f t="shared" ref="Y574:AA574" si="1678">H574*$E574/1000</f>
        <v>1.5389999999999999</v>
      </c>
      <c r="Z574" s="443">
        <f t="shared" si="1678"/>
        <v>2.1660750000000002</v>
      </c>
      <c r="AA574" s="443">
        <f t="shared" si="1678"/>
        <v>2.7229500000000004</v>
      </c>
      <c r="AB574" s="443">
        <f t="shared" ref="AB574:AF574" si="1679">L574*$E574/1000</f>
        <v>2.8815749999999998</v>
      </c>
      <c r="AC574" s="443">
        <f t="shared" si="1679"/>
        <v>2.6426249999999998</v>
      </c>
      <c r="AD574" s="443">
        <f t="shared" si="1679"/>
        <v>0.18967500000000001</v>
      </c>
      <c r="AE574" s="443">
        <f t="shared" si="1679"/>
        <v>0.41647500000000004</v>
      </c>
      <c r="AF574" s="443">
        <f t="shared" si="1679"/>
        <v>1.2122999999999999</v>
      </c>
      <c r="AG574" s="444">
        <f t="shared" ref="AG574:AG575" si="1680">K574*$E574/1000</f>
        <v>0.218425718427499</v>
      </c>
      <c r="AH574" s="445"/>
      <c r="AI574" s="432">
        <f t="shared" ref="AI574:AI575" si="1681">R574+S574</f>
        <v>254.17593656929628</v>
      </c>
      <c r="AJ574" s="181"/>
      <c r="AK574" s="181"/>
      <c r="AL574" s="181"/>
      <c r="AM574" s="181"/>
    </row>
    <row r="575" spans="1:39" ht="12.75" customHeight="1">
      <c r="A575" s="418">
        <v>561</v>
      </c>
      <c r="B575" s="433">
        <v>3</v>
      </c>
      <c r="C575" s="458">
        <v>11</v>
      </c>
      <c r="D575" s="434">
        <f>測定日数!N15</f>
        <v>35</v>
      </c>
      <c r="E575" s="435">
        <f>mm!N15</f>
        <v>61.5</v>
      </c>
      <c r="F575" s="436">
        <f>pH!N15</f>
        <v>5.39</v>
      </c>
      <c r="G575" s="436">
        <f>EC!N15</f>
        <v>2.02</v>
      </c>
      <c r="H575" s="437">
        <f>'SO4'!N15</f>
        <v>22.694149489902145</v>
      </c>
      <c r="I575" s="437">
        <f>'NO3'!N15</f>
        <v>34.188034188034187</v>
      </c>
      <c r="J575" s="437">
        <f>Cl!N15</f>
        <v>60.648801128349781</v>
      </c>
      <c r="K575" s="437">
        <f>H!N15</f>
        <v>4.0738027780411308</v>
      </c>
      <c r="L575" s="437">
        <f>'NH4'!N15</f>
        <v>21.064301552106432</v>
      </c>
      <c r="M575" s="437">
        <f>Na!N15</f>
        <v>56.981296215745978</v>
      </c>
      <c r="N575" s="437">
        <f>K!N15</f>
        <v>2.8132992327365729</v>
      </c>
      <c r="O575" s="437">
        <f>Mg!N15</f>
        <v>7.8125</v>
      </c>
      <c r="P575" s="438">
        <f>Ca!N15</f>
        <v>19.960079840319363</v>
      </c>
      <c r="Q575" s="439">
        <f t="shared" si="1670"/>
        <v>1.3596329632175495</v>
      </c>
      <c r="R575" s="440">
        <f t="shared" si="1671"/>
        <v>140.22513429618826</v>
      </c>
      <c r="S575" s="441">
        <f t="shared" si="1672"/>
        <v>140.47785945926884</v>
      </c>
      <c r="T575" s="441">
        <f t="shared" si="1673"/>
        <v>141.58476725940579</v>
      </c>
      <c r="U575" s="441">
        <f t="shared" si="1674"/>
        <v>9.003294182916792E-2</v>
      </c>
      <c r="V575" s="441">
        <f t="shared" si="1675"/>
        <v>-0.39243334468446484</v>
      </c>
      <c r="W575" s="434">
        <f t="shared" si="1676"/>
        <v>-0.60405922536318357</v>
      </c>
      <c r="X575" s="442">
        <f t="shared" si="1677"/>
        <v>61.5</v>
      </c>
      <c r="Y575" s="443">
        <f t="shared" ref="Y575:AA575" si="1682">H575*$E575/1000</f>
        <v>1.3956901936289818</v>
      </c>
      <c r="Z575" s="443">
        <f t="shared" si="1682"/>
        <v>2.1025641025641026</v>
      </c>
      <c r="AA575" s="443">
        <f t="shared" si="1682"/>
        <v>3.7299012693935114</v>
      </c>
      <c r="AB575" s="443">
        <f t="shared" ref="AB575:AF575" si="1683">L575*$E575/1000</f>
        <v>1.2954545454545454</v>
      </c>
      <c r="AC575" s="443">
        <f t="shared" si="1683"/>
        <v>3.504349717268378</v>
      </c>
      <c r="AD575" s="443">
        <f t="shared" si="1683"/>
        <v>0.17301790281329923</v>
      </c>
      <c r="AE575" s="443">
        <f t="shared" si="1683"/>
        <v>0.48046875</v>
      </c>
      <c r="AF575" s="443">
        <f t="shared" si="1683"/>
        <v>1.2275449101796407</v>
      </c>
      <c r="AG575" s="444">
        <f t="shared" si="1680"/>
        <v>0.25053887084952953</v>
      </c>
      <c r="AH575" s="445"/>
      <c r="AI575" s="432">
        <f t="shared" si="1681"/>
        <v>280.7029937554571</v>
      </c>
      <c r="AJ575" s="181"/>
      <c r="AK575" s="181"/>
      <c r="AL575" s="181"/>
      <c r="AM575" s="181"/>
    </row>
    <row r="576" spans="1:39" ht="12.75" customHeight="1">
      <c r="A576" s="418">
        <v>562</v>
      </c>
      <c r="B576" s="433">
        <v>3</v>
      </c>
      <c r="C576" s="458">
        <v>12</v>
      </c>
      <c r="D576" s="434"/>
      <c r="E576" s="464"/>
      <c r="F576" s="436"/>
      <c r="G576" s="436"/>
      <c r="H576" s="437"/>
      <c r="I576" s="437"/>
      <c r="J576" s="437"/>
      <c r="K576" s="437"/>
      <c r="L576" s="437"/>
      <c r="M576" s="437"/>
      <c r="N576" s="437"/>
      <c r="O576" s="437"/>
      <c r="P576" s="438"/>
      <c r="Q576" s="439"/>
      <c r="R576" s="440"/>
      <c r="S576" s="441"/>
      <c r="T576" s="441"/>
      <c r="U576" s="441"/>
      <c r="V576" s="441"/>
      <c r="W576" s="434"/>
      <c r="X576" s="442"/>
      <c r="Y576" s="443"/>
      <c r="Z576" s="443"/>
      <c r="AA576" s="443"/>
      <c r="AB576" s="443"/>
      <c r="AC576" s="443"/>
      <c r="AD576" s="443"/>
      <c r="AE576" s="443"/>
      <c r="AF576" s="443"/>
      <c r="AG576" s="444"/>
      <c r="AH576" s="445"/>
      <c r="AI576" s="432"/>
      <c r="AJ576" s="181"/>
      <c r="AK576" s="181"/>
      <c r="AL576" s="181"/>
      <c r="AM576" s="181"/>
    </row>
    <row r="577" spans="1:39" ht="12.75" customHeight="1">
      <c r="A577" s="418">
        <v>563</v>
      </c>
      <c r="B577" s="433">
        <v>3</v>
      </c>
      <c r="C577" s="458">
        <v>13</v>
      </c>
      <c r="D577" s="434"/>
      <c r="E577" s="464"/>
      <c r="F577" s="436"/>
      <c r="G577" s="436"/>
      <c r="H577" s="437"/>
      <c r="I577" s="437"/>
      <c r="J577" s="437"/>
      <c r="K577" s="437"/>
      <c r="L577" s="437"/>
      <c r="M577" s="437"/>
      <c r="N577" s="437"/>
      <c r="O577" s="437"/>
      <c r="P577" s="438"/>
      <c r="Q577" s="439"/>
      <c r="R577" s="440"/>
      <c r="S577" s="441"/>
      <c r="T577" s="441"/>
      <c r="U577" s="441"/>
      <c r="V577" s="441"/>
      <c r="W577" s="434"/>
      <c r="X577" s="442"/>
      <c r="Y577" s="443"/>
      <c r="Z577" s="443"/>
      <c r="AA577" s="443"/>
      <c r="AB577" s="443"/>
      <c r="AC577" s="443"/>
      <c r="AD577" s="443"/>
      <c r="AE577" s="443"/>
      <c r="AF577" s="443"/>
      <c r="AG577" s="444"/>
      <c r="AH577" s="445"/>
      <c r="AI577" s="432"/>
      <c r="AJ577" s="181"/>
      <c r="AK577" s="181"/>
      <c r="AL577" s="181"/>
      <c r="AM577" s="181"/>
    </row>
    <row r="578" spans="1:39" ht="12.75" customHeight="1">
      <c r="A578" s="418">
        <v>564</v>
      </c>
      <c r="B578" s="433">
        <v>3</v>
      </c>
      <c r="C578" s="458">
        <v>15</v>
      </c>
      <c r="D578" s="434">
        <f>測定日数!N19</f>
        <v>31</v>
      </c>
      <c r="E578" s="435">
        <f>mm!N19</f>
        <v>76.433121019108285</v>
      </c>
      <c r="F578" s="436">
        <f>pH!N19</f>
        <v>5.65</v>
      </c>
      <c r="G578" s="436">
        <f>EC!N19</f>
        <v>1.7949999999999999</v>
      </c>
      <c r="H578" s="437">
        <f>'SO4'!N19</f>
        <v>25.193217402891602</v>
      </c>
      <c r="I578" s="437">
        <f>'NO3'!N19</f>
        <v>30.965294678323811</v>
      </c>
      <c r="J578" s="437">
        <f>Cl!N19</f>
        <v>57.823033311708457</v>
      </c>
      <c r="K578" s="437">
        <f>H!N19</f>
        <v>2.2387211385683377</v>
      </c>
      <c r="L578" s="437">
        <f>'NH4'!N19</f>
        <v>31.599149816558619</v>
      </c>
      <c r="M578" s="437">
        <f>Na!N19</f>
        <v>43.497607849056344</v>
      </c>
      <c r="N578" s="437">
        <f>K!N19</f>
        <v>0</v>
      </c>
      <c r="O578" s="437">
        <f>Mg!N19</f>
        <v>14.40032915038058</v>
      </c>
      <c r="P578" s="438">
        <f>Ca!N19</f>
        <v>16.217564870259483</v>
      </c>
      <c r="Q578" s="439">
        <f t="shared" ref="Q578:Q588" si="1684">1.24*10^(F578-5.35)</f>
        <v>2.474125270561415</v>
      </c>
      <c r="R578" s="440">
        <f t="shared" ref="R578:R588" si="1685">SUM(H578:J578)+H578</f>
        <v>139.17476279581547</v>
      </c>
      <c r="S578" s="441">
        <f t="shared" ref="S578:S588" si="1686">SUM(K578:P578)+O578+P578</f>
        <v>138.57126684546344</v>
      </c>
      <c r="T578" s="441">
        <f t="shared" ref="T578:T588" si="1687">SUM(H578:J578,Q578)+H578</f>
        <v>141.64888806637688</v>
      </c>
      <c r="U578" s="441">
        <f t="shared" ref="U578:U588" si="1688">(S578-R578)/(R578+S578)*100</f>
        <v>-0.21728337615895651</v>
      </c>
      <c r="V578" s="441">
        <f t="shared" ref="V578:V588" si="1689">(S578-T578)/(S578+T578)*100</f>
        <v>-1.0982868887078052</v>
      </c>
      <c r="W578" s="434">
        <f t="shared" ref="W578:W588" si="1690">100*((349.7*10^(2-F578)+(80*2*H578+71.5*I578+76.3*J578+73.5*L578+50.1*M578+73.5*N578+59.8*2*P578+53.3*2*O578)/10000)-G578)/((349.7*10^(2-F578)+(80*2*H578+71.5*I578+76.3*J578+73.5*L578+50.1*M578+73.5*N578+59.8*2*P578+53.3*2*O578)/10000)+G578)</f>
        <v>3.9238029715389233</v>
      </c>
      <c r="X578" s="442">
        <f t="shared" ref="X578:X588" si="1691">E578</f>
        <v>76.433121019108285</v>
      </c>
      <c r="Y578" s="443">
        <f t="shared" ref="Y578:AA578" si="1692">H578*$E578/1000</f>
        <v>1.9255962346159188</v>
      </c>
      <c r="Z578" s="443">
        <f t="shared" si="1692"/>
        <v>2.3667741155406739</v>
      </c>
      <c r="AA578" s="443">
        <f t="shared" si="1692"/>
        <v>4.4195949028057422</v>
      </c>
      <c r="AB578" s="443">
        <f t="shared" ref="AB578:AF578" si="1693">L578*$E578/1000</f>
        <v>2.4152216420299584</v>
      </c>
      <c r="AC578" s="443">
        <f t="shared" si="1693"/>
        <v>3.3246579247686379</v>
      </c>
      <c r="AD578" s="443">
        <f t="shared" si="1693"/>
        <v>0</v>
      </c>
      <c r="AE578" s="443">
        <f t="shared" si="1693"/>
        <v>1.1006621006660315</v>
      </c>
      <c r="AF578" s="443">
        <f t="shared" si="1693"/>
        <v>1.2395590983637821</v>
      </c>
      <c r="AG578" s="444">
        <f t="shared" ref="AG578:AG588" si="1694">K578*$E578/1000</f>
        <v>0.17111244371222964</v>
      </c>
      <c r="AH578" s="445"/>
      <c r="AI578" s="432">
        <f t="shared" ref="AI578:AI588" si="1695">R578+S578</f>
        <v>277.74602964127894</v>
      </c>
      <c r="AJ578" s="181"/>
      <c r="AK578" s="181"/>
      <c r="AL578" s="181"/>
      <c r="AM578" s="181"/>
    </row>
    <row r="579" spans="1:39" ht="12.75" customHeight="1">
      <c r="A579" s="418">
        <v>565</v>
      </c>
      <c r="B579" s="433">
        <v>3</v>
      </c>
      <c r="C579" s="458">
        <v>16</v>
      </c>
      <c r="D579" s="434">
        <f>測定日数!N20</f>
        <v>33</v>
      </c>
      <c r="E579" s="435">
        <f>mm!N20</f>
        <v>210.19108280254778</v>
      </c>
      <c r="F579" s="436">
        <f>pH!N20</f>
        <v>4.8899999999999997</v>
      </c>
      <c r="G579" s="436">
        <f>EC!N20</f>
        <v>3.49</v>
      </c>
      <c r="H579" s="437">
        <f>'SO4'!N20</f>
        <v>26.44246785262176</v>
      </c>
      <c r="I579" s="437">
        <f>'NO3'!N20</f>
        <v>22.740138279394049</v>
      </c>
      <c r="J579" s="437">
        <f>Cl!N20</f>
        <v>245.95943925760864</v>
      </c>
      <c r="K579" s="437">
        <f>H!N20</f>
        <v>12.882495516931352</v>
      </c>
      <c r="L579" s="437">
        <f>'NH4'!N20</f>
        <v>7.2068236423730179</v>
      </c>
      <c r="M579" s="437">
        <f>Na!N20</f>
        <v>220.96784787320621</v>
      </c>
      <c r="N579" s="437">
        <f>K!N20</f>
        <v>0</v>
      </c>
      <c r="O579" s="437">
        <f>Mg!N20</f>
        <v>30.857848179386959</v>
      </c>
      <c r="P579" s="438">
        <f>Ca!N20</f>
        <v>6.7365269461077846</v>
      </c>
      <c r="Q579" s="439">
        <f t="shared" si="1684"/>
        <v>0.42995369456113924</v>
      </c>
      <c r="R579" s="440">
        <f t="shared" si="1685"/>
        <v>321.5845132422462</v>
      </c>
      <c r="S579" s="441">
        <f t="shared" si="1686"/>
        <v>316.24591728350009</v>
      </c>
      <c r="T579" s="441">
        <f t="shared" si="1687"/>
        <v>322.01446693680737</v>
      </c>
      <c r="U579" s="441">
        <f t="shared" si="1688"/>
        <v>-0.83699298485110718</v>
      </c>
      <c r="V579" s="441">
        <f t="shared" si="1689"/>
        <v>-0.90379252667452914</v>
      </c>
      <c r="W579" s="434">
        <f t="shared" si="1690"/>
        <v>12.447675910608561</v>
      </c>
      <c r="X579" s="442">
        <f t="shared" si="1691"/>
        <v>210.19108280254778</v>
      </c>
      <c r="Y579" s="443">
        <f t="shared" ref="Y579:AA579" si="1696">H579*$E579/1000</f>
        <v>5.5579709499141279</v>
      </c>
      <c r="Z579" s="443">
        <f t="shared" si="1696"/>
        <v>4.779774288025501</v>
      </c>
      <c r="AA579" s="443">
        <f t="shared" si="1696"/>
        <v>51.698480863064233</v>
      </c>
      <c r="AB579" s="443">
        <f t="shared" ref="AB579:AF579" si="1697">L579*$E579/1000</f>
        <v>1.5148100649573859</v>
      </c>
      <c r="AC579" s="443">
        <f t="shared" si="1697"/>
        <v>46.445471209017867</v>
      </c>
      <c r="AD579" s="443">
        <f t="shared" si="1697"/>
        <v>0</v>
      </c>
      <c r="AE579" s="443">
        <f t="shared" si="1697"/>
        <v>6.486044521781972</v>
      </c>
      <c r="AF579" s="443">
        <f t="shared" si="1697"/>
        <v>1.4159578931309356</v>
      </c>
      <c r="AG579" s="444">
        <f t="shared" si="1694"/>
        <v>2.7077856819027684</v>
      </c>
      <c r="AH579" s="445"/>
      <c r="AI579" s="432">
        <f t="shared" si="1695"/>
        <v>637.83043052574635</v>
      </c>
      <c r="AJ579" s="181"/>
      <c r="AK579" s="181"/>
      <c r="AL579" s="181"/>
      <c r="AM579" s="181"/>
    </row>
    <row r="580" spans="1:39" ht="12.75" customHeight="1">
      <c r="A580" s="418">
        <v>566</v>
      </c>
      <c r="B580" s="433">
        <v>3</v>
      </c>
      <c r="C580" s="458">
        <v>17</v>
      </c>
      <c r="D580" s="434">
        <f>測定日数!N21</f>
        <v>35</v>
      </c>
      <c r="E580" s="435">
        <f>mm!N21</f>
        <v>99</v>
      </c>
      <c r="F580" s="436">
        <f>pH!N21</f>
        <v>5.7160000000000002</v>
      </c>
      <c r="G580" s="436">
        <f>EC!N21</f>
        <v>1.1980000000000002</v>
      </c>
      <c r="H580" s="437">
        <f>'SO4'!N21</f>
        <v>12.788532264791158</v>
      </c>
      <c r="I580" s="437">
        <f>'NO3'!N21</f>
        <v>15.825495450785773</v>
      </c>
      <c r="J580" s="437">
        <f>Cl!N21</f>
        <v>45.259336606851768</v>
      </c>
      <c r="K580" s="437">
        <f>H!N21</f>
        <v>1.9230917289101577</v>
      </c>
      <c r="L580" s="437">
        <f>'NH4'!N21</f>
        <v>12.38067740821678</v>
      </c>
      <c r="M580" s="437">
        <f>Na!N21</f>
        <v>35.601631857136731</v>
      </c>
      <c r="N580" s="437">
        <f>K!N21</f>
        <v>1.7463530058562118</v>
      </c>
      <c r="O580" s="437">
        <f>Mg!N21</f>
        <v>6.2413364788564341</v>
      </c>
      <c r="P580" s="438">
        <f>Ca!N21</f>
        <v>12.083874650005614</v>
      </c>
      <c r="Q580" s="439">
        <f t="shared" si="1684"/>
        <v>2.8801936274828162</v>
      </c>
      <c r="R580" s="440">
        <f t="shared" si="1685"/>
        <v>86.661896587219857</v>
      </c>
      <c r="S580" s="441">
        <f t="shared" si="1686"/>
        <v>88.302176257843982</v>
      </c>
      <c r="T580" s="441">
        <f t="shared" si="1687"/>
        <v>89.542090214702668</v>
      </c>
      <c r="U580" s="441">
        <f t="shared" si="1688"/>
        <v>0.93749513483070523</v>
      </c>
      <c r="V580" s="441">
        <f t="shared" si="1689"/>
        <v>-0.69719085211559995</v>
      </c>
      <c r="W580" s="434">
        <f t="shared" si="1690"/>
        <v>1.0572218209719924</v>
      </c>
      <c r="X580" s="442">
        <f t="shared" si="1691"/>
        <v>99</v>
      </c>
      <c r="Y580" s="443">
        <f t="shared" ref="Y580:AA580" si="1698">H580*$E580/1000</f>
        <v>1.2660646942143245</v>
      </c>
      <c r="Z580" s="443">
        <f t="shared" si="1698"/>
        <v>1.5667240496277917</v>
      </c>
      <c r="AA580" s="443">
        <f t="shared" si="1698"/>
        <v>4.4806743240783256</v>
      </c>
      <c r="AB580" s="443">
        <f t="shared" ref="AB580:AF580" si="1699">L580*$E580/1000</f>
        <v>1.2256870634134611</v>
      </c>
      <c r="AC580" s="443">
        <f t="shared" si="1699"/>
        <v>3.524561553856536</v>
      </c>
      <c r="AD580" s="443">
        <f t="shared" si="1699"/>
        <v>0.17288894757976497</v>
      </c>
      <c r="AE580" s="443">
        <f t="shared" si="1699"/>
        <v>0.61789231140678691</v>
      </c>
      <c r="AF580" s="443">
        <f t="shared" si="1699"/>
        <v>1.1963035903505559</v>
      </c>
      <c r="AG580" s="444">
        <f t="shared" si="1694"/>
        <v>0.19038608116210559</v>
      </c>
      <c r="AH580" s="445"/>
      <c r="AI580" s="432">
        <f t="shared" si="1695"/>
        <v>174.96407284506384</v>
      </c>
      <c r="AJ580" s="181"/>
      <c r="AK580" s="181"/>
      <c r="AL580" s="181"/>
      <c r="AM580" s="181"/>
    </row>
    <row r="581" spans="1:39" ht="12.75" customHeight="1">
      <c r="A581" s="418">
        <v>567</v>
      </c>
      <c r="B581" s="433">
        <v>3</v>
      </c>
      <c r="C581" s="458">
        <v>18</v>
      </c>
      <c r="D581" s="434">
        <f>測定日数!N22</f>
        <v>28</v>
      </c>
      <c r="E581" s="435">
        <f>mm!N22</f>
        <v>73.089171974522287</v>
      </c>
      <c r="F581" s="436">
        <f>pH!N22</f>
        <v>5.73</v>
      </c>
      <c r="G581" s="436">
        <f>EC!N22</f>
        <v>4.17</v>
      </c>
      <c r="H581" s="437">
        <f>'SO4'!N22</f>
        <v>136</v>
      </c>
      <c r="I581" s="437">
        <f>'NO3'!N22</f>
        <v>32.5</v>
      </c>
      <c r="J581" s="437">
        <f>Cl!N22</f>
        <v>77.900000000000006</v>
      </c>
      <c r="K581" s="437">
        <f>H!N22</f>
        <v>1.8620871366628657</v>
      </c>
      <c r="L581" s="437">
        <f>'NH4'!N22</f>
        <v>55.1</v>
      </c>
      <c r="M581" s="437">
        <f>Na!N22</f>
        <v>59</v>
      </c>
      <c r="N581" s="437">
        <f>K!N22</f>
        <v>3.04</v>
      </c>
      <c r="O581" s="437">
        <f>Mg!N22</f>
        <v>24</v>
      </c>
      <c r="P581" s="438">
        <f>Ca!N22</f>
        <v>112</v>
      </c>
      <c r="Q581" s="439">
        <f t="shared" si="1684"/>
        <v>2.9745528195841739</v>
      </c>
      <c r="R581" s="440">
        <f t="shared" si="1685"/>
        <v>382.4</v>
      </c>
      <c r="S581" s="441">
        <f t="shared" si="1686"/>
        <v>391.00208713666285</v>
      </c>
      <c r="T581" s="441">
        <f t="shared" si="1687"/>
        <v>385.37455281958421</v>
      </c>
      <c r="U581" s="441">
        <f t="shared" si="1688"/>
        <v>1.1122399693166143</v>
      </c>
      <c r="V581" s="441">
        <f t="shared" si="1689"/>
        <v>0.72484590950544081</v>
      </c>
      <c r="W581" s="434">
        <f t="shared" si="1690"/>
        <v>12.726342908767419</v>
      </c>
      <c r="X581" s="442">
        <f t="shared" si="1691"/>
        <v>73.089171974522287</v>
      </c>
      <c r="Y581" s="443">
        <f t="shared" ref="Y581:AA581" si="1700">H581*$E581/1000</f>
        <v>9.9401273885350303</v>
      </c>
      <c r="Z581" s="443">
        <f t="shared" si="1700"/>
        <v>2.3753980891719744</v>
      </c>
      <c r="AA581" s="443">
        <f t="shared" si="1700"/>
        <v>5.6936464968152869</v>
      </c>
      <c r="AB581" s="443">
        <f t="shared" ref="AB581:AF581" si="1701">L581*$E581/1000</f>
        <v>4.0272133757961779</v>
      </c>
      <c r="AC581" s="443">
        <f t="shared" si="1701"/>
        <v>4.312261146496815</v>
      </c>
      <c r="AD581" s="443">
        <f t="shared" si="1701"/>
        <v>0.22219108280254776</v>
      </c>
      <c r="AE581" s="443">
        <f t="shared" si="1701"/>
        <v>1.7541401273885349</v>
      </c>
      <c r="AF581" s="443">
        <f t="shared" si="1701"/>
        <v>8.1859872611464954</v>
      </c>
      <c r="AG581" s="444">
        <f t="shared" si="1694"/>
        <v>0.13609840696309797</v>
      </c>
      <c r="AH581" s="445"/>
      <c r="AI581" s="432">
        <f t="shared" si="1695"/>
        <v>773.40208713666289</v>
      </c>
      <c r="AJ581" s="181"/>
      <c r="AK581" s="181"/>
      <c r="AL581" s="181"/>
      <c r="AM581" s="181"/>
    </row>
    <row r="582" spans="1:39" ht="12.75" customHeight="1">
      <c r="A582" s="418">
        <v>568</v>
      </c>
      <c r="B582" s="433">
        <v>3</v>
      </c>
      <c r="C582" s="458">
        <v>19</v>
      </c>
      <c r="D582" s="434">
        <f>測定日数!N23</f>
        <v>35</v>
      </c>
      <c r="E582" s="435">
        <f>mm!N23</f>
        <v>107.11942257217848</v>
      </c>
      <c r="F582" s="436">
        <f>pH!N23</f>
        <v>5.6</v>
      </c>
      <c r="G582" s="436">
        <f>EC!N23</f>
        <v>4</v>
      </c>
      <c r="H582" s="437">
        <f>'SO4'!N23</f>
        <v>23.5</v>
      </c>
      <c r="I582" s="437">
        <f>'NO3'!N23</f>
        <v>14</v>
      </c>
      <c r="J582" s="437">
        <f>Cl!N23</f>
        <v>211.8</v>
      </c>
      <c r="K582" s="437">
        <f>H!N23</f>
        <v>2.5118864315095824</v>
      </c>
      <c r="L582" s="437">
        <f>'NH4'!N23</f>
        <v>39.700000000000003</v>
      </c>
      <c r="M582" s="437">
        <f>Na!N23</f>
        <v>187.6</v>
      </c>
      <c r="N582" s="437">
        <f>K!N23</f>
        <v>4.0999999999999996</v>
      </c>
      <c r="O582" s="437">
        <f>Mg!N23</f>
        <v>18.100000000000001</v>
      </c>
      <c r="P582" s="438">
        <f>Ca!N23</f>
        <v>12</v>
      </c>
      <c r="Q582" s="439">
        <f t="shared" si="1684"/>
        <v>2.2050664684482646</v>
      </c>
      <c r="R582" s="440">
        <f t="shared" si="1685"/>
        <v>272.8</v>
      </c>
      <c r="S582" s="441">
        <f t="shared" si="1686"/>
        <v>294.11188643150956</v>
      </c>
      <c r="T582" s="441">
        <f t="shared" si="1687"/>
        <v>275.00506646844826</v>
      </c>
      <c r="U582" s="441">
        <f t="shared" si="1688"/>
        <v>3.7592943350790553</v>
      </c>
      <c r="V582" s="441">
        <f t="shared" si="1689"/>
        <v>3.3572747860877707</v>
      </c>
      <c r="W582" s="434">
        <f t="shared" si="1690"/>
        <v>-2.8509423902416851</v>
      </c>
      <c r="X582" s="442">
        <f t="shared" si="1691"/>
        <v>107.11942257217848</v>
      </c>
      <c r="Y582" s="443">
        <f t="shared" ref="Y582:AA582" si="1702">H582*$E582/1000</f>
        <v>2.5173064304461943</v>
      </c>
      <c r="Z582" s="443">
        <f t="shared" si="1702"/>
        <v>1.4996719160104988</v>
      </c>
      <c r="AA582" s="443">
        <f t="shared" si="1702"/>
        <v>22.687893700787406</v>
      </c>
      <c r="AB582" s="443">
        <f t="shared" ref="AB582:AF582" si="1703">L582*$E582/1000</f>
        <v>4.252641076115486</v>
      </c>
      <c r="AC582" s="443">
        <f t="shared" si="1703"/>
        <v>20.095603674540683</v>
      </c>
      <c r="AD582" s="443">
        <f t="shared" si="1703"/>
        <v>0.43918963254593174</v>
      </c>
      <c r="AE582" s="443">
        <f t="shared" si="1703"/>
        <v>1.9388615485564304</v>
      </c>
      <c r="AF582" s="443">
        <f t="shared" si="1703"/>
        <v>1.2854330708661419</v>
      </c>
      <c r="AG582" s="444">
        <f t="shared" si="1694"/>
        <v>0.26907182411019642</v>
      </c>
      <c r="AH582" s="445"/>
      <c r="AI582" s="432">
        <f t="shared" si="1695"/>
        <v>566.91188643150963</v>
      </c>
      <c r="AJ582" s="181"/>
      <c r="AK582" s="181"/>
      <c r="AL582" s="181"/>
      <c r="AM582" s="181"/>
    </row>
    <row r="583" spans="1:39" ht="12.75" customHeight="1">
      <c r="A583" s="418">
        <v>569</v>
      </c>
      <c r="B583" s="433">
        <v>3</v>
      </c>
      <c r="C583" s="458">
        <v>20</v>
      </c>
      <c r="D583" s="434">
        <f>測定日数!N24</f>
        <v>34</v>
      </c>
      <c r="E583" s="435">
        <f>mm!N24</f>
        <v>121.65605095541402</v>
      </c>
      <c r="F583" s="436">
        <f>pH!N24</f>
        <v>4.9400000000000004</v>
      </c>
      <c r="G583" s="436">
        <f>EC!N24</f>
        <v>2.96</v>
      </c>
      <c r="H583" s="437">
        <f>'SO4'!N24</f>
        <v>22.8</v>
      </c>
      <c r="I583" s="437">
        <f>'NO3'!N24</f>
        <v>24.6</v>
      </c>
      <c r="J583" s="437">
        <f>Cl!N24</f>
        <v>131.4</v>
      </c>
      <c r="K583" s="437">
        <f>H!N24</f>
        <v>11.481536214968818</v>
      </c>
      <c r="L583" s="437">
        <f>'NH4'!N24</f>
        <v>33.799999999999997</v>
      </c>
      <c r="M583" s="437">
        <f>Na!N24</f>
        <v>93.5</v>
      </c>
      <c r="N583" s="437">
        <f>K!N24</f>
        <v>2.2999999999999998</v>
      </c>
      <c r="O583" s="437">
        <f>Mg!N24</f>
        <v>12.3</v>
      </c>
      <c r="P583" s="438">
        <f>Ca!N24</f>
        <v>11.6</v>
      </c>
      <c r="Q583" s="439">
        <f t="shared" si="1684"/>
        <v>0.48241597979290862</v>
      </c>
      <c r="R583" s="440">
        <f t="shared" si="1685"/>
        <v>201.60000000000002</v>
      </c>
      <c r="S583" s="441">
        <f t="shared" si="1686"/>
        <v>188.88153621496883</v>
      </c>
      <c r="T583" s="441">
        <f t="shared" si="1687"/>
        <v>202.08241597979293</v>
      </c>
      <c r="U583" s="441">
        <f t="shared" si="1688"/>
        <v>-3.2571229636910131</v>
      </c>
      <c r="V583" s="441">
        <f t="shared" si="1689"/>
        <v>-3.3764953752687594</v>
      </c>
      <c r="W583" s="434">
        <f t="shared" si="1690"/>
        <v>-0.19624040551976901</v>
      </c>
      <c r="X583" s="442">
        <f t="shared" si="1691"/>
        <v>121.65605095541402</v>
      </c>
      <c r="Y583" s="443">
        <f t="shared" ref="Y583:AA583" si="1704">H583*$E583/1000</f>
        <v>2.7737579617834398</v>
      </c>
      <c r="Z583" s="443">
        <f t="shared" si="1704"/>
        <v>2.9927388535031851</v>
      </c>
      <c r="AA583" s="443">
        <f t="shared" si="1704"/>
        <v>15.985605095541404</v>
      </c>
      <c r="AB583" s="443">
        <f t="shared" ref="AB583:AF583" si="1705">L583*$E583/1000</f>
        <v>4.1119745222929929</v>
      </c>
      <c r="AC583" s="443">
        <f t="shared" si="1705"/>
        <v>11.374840764331211</v>
      </c>
      <c r="AD583" s="443">
        <f t="shared" si="1705"/>
        <v>0.27980891719745221</v>
      </c>
      <c r="AE583" s="443">
        <f t="shared" si="1705"/>
        <v>1.4963694267515926</v>
      </c>
      <c r="AF583" s="443">
        <f t="shared" si="1705"/>
        <v>1.4112101910828025</v>
      </c>
      <c r="AG583" s="444">
        <f t="shared" si="1694"/>
        <v>1.3967983548146778</v>
      </c>
      <c r="AH583" s="445"/>
      <c r="AI583" s="432">
        <f t="shared" si="1695"/>
        <v>390.48153621496886</v>
      </c>
      <c r="AJ583" s="181"/>
      <c r="AK583" s="181"/>
      <c r="AL583" s="181"/>
      <c r="AM583" s="181"/>
    </row>
    <row r="584" spans="1:39" ht="12.75" customHeight="1">
      <c r="A584" s="418">
        <v>570</v>
      </c>
      <c r="B584" s="433">
        <v>3</v>
      </c>
      <c r="C584" s="458">
        <v>21</v>
      </c>
      <c r="D584" s="434">
        <f>測定日数!N25</f>
        <v>27</v>
      </c>
      <c r="E584" s="435">
        <f>mm!N25</f>
        <v>35.894843276036397</v>
      </c>
      <c r="F584" s="436">
        <f>pH!N25</f>
        <v>5.44</v>
      </c>
      <c r="G584" s="436">
        <f>EC!N25</f>
        <v>0.79600000000000004</v>
      </c>
      <c r="H584" s="437">
        <f>'SO4'!N25</f>
        <v>12.41983842758391</v>
      </c>
      <c r="I584" s="437">
        <f>'NO3'!N25</f>
        <v>17.853773242564557</v>
      </c>
      <c r="J584" s="437">
        <f>Cl!N25</f>
        <v>12.777480044001917</v>
      </c>
      <c r="K584" s="437">
        <f>H!N25</f>
        <v>3.6307805477010109</v>
      </c>
      <c r="L584" s="437">
        <f>'NH4'!N25</f>
        <v>9.5907042237904925</v>
      </c>
      <c r="M584" s="437">
        <f>Na!N25</f>
        <v>3.8277894907169578</v>
      </c>
      <c r="N584" s="437">
        <f>K!N25</f>
        <v>0.35807458182004204</v>
      </c>
      <c r="O584" s="437">
        <f>Mg!N25</f>
        <v>1.5223205101830899</v>
      </c>
      <c r="P584" s="438">
        <f>Ca!N25</f>
        <v>8.8323353293413192</v>
      </c>
      <c r="Q584" s="439">
        <f t="shared" si="1684"/>
        <v>1.5255332758073556</v>
      </c>
      <c r="R584" s="440">
        <f t="shared" si="1685"/>
        <v>55.4709301417343</v>
      </c>
      <c r="S584" s="441">
        <f t="shared" si="1686"/>
        <v>38.116660523077321</v>
      </c>
      <c r="T584" s="441">
        <f t="shared" si="1687"/>
        <v>56.996463417541655</v>
      </c>
      <c r="U584" s="441">
        <f t="shared" si="1688"/>
        <v>-18.543344791097482</v>
      </c>
      <c r="V584" s="441">
        <f t="shared" si="1689"/>
        <v>-19.849839971875355</v>
      </c>
      <c r="W584" s="434">
        <f t="shared" si="1690"/>
        <v>-1.986175726669642</v>
      </c>
      <c r="X584" s="442">
        <f t="shared" si="1691"/>
        <v>35.894843276036397</v>
      </c>
      <c r="Y584" s="443">
        <f t="shared" ref="Y584:AA584" si="1706">H584*$E584/1000</f>
        <v>0.44580815387181877</v>
      </c>
      <c r="Z584" s="443">
        <f t="shared" si="1706"/>
        <v>0.64085839242774689</v>
      </c>
      <c r="AA584" s="443">
        <f t="shared" si="1706"/>
        <v>0.45864564364213145</v>
      </c>
      <c r="AB584" s="443">
        <f t="shared" ref="AB584:AF584" si="1707">L584*$E584/1000</f>
        <v>0.34425682501978</v>
      </c>
      <c r="AC584" s="443">
        <f t="shared" si="1707"/>
        <v>0.1373979038629444</v>
      </c>
      <c r="AD584" s="443">
        <f t="shared" si="1707"/>
        <v>1.2853030995562681E-2</v>
      </c>
      <c r="AE584" s="443">
        <f t="shared" si="1707"/>
        <v>5.4643456128917786E-2</v>
      </c>
      <c r="AF584" s="443">
        <f t="shared" si="1707"/>
        <v>0.31703529240810596</v>
      </c>
      <c r="AG584" s="444">
        <f t="shared" si="1694"/>
        <v>0.1303262987294094</v>
      </c>
      <c r="AH584" s="445"/>
      <c r="AI584" s="432">
        <f t="shared" si="1695"/>
        <v>93.587590664811614</v>
      </c>
      <c r="AJ584" s="181"/>
      <c r="AK584" s="181"/>
      <c r="AL584" s="181"/>
      <c r="AM584" s="181"/>
    </row>
    <row r="585" spans="1:39" ht="12.75" customHeight="1">
      <c r="A585" s="418">
        <v>571</v>
      </c>
      <c r="B585" s="433">
        <v>3</v>
      </c>
      <c r="C585" s="458">
        <v>22</v>
      </c>
      <c r="D585" s="434">
        <f>測定日数!N26</f>
        <v>28</v>
      </c>
      <c r="E585" s="435">
        <f>mm!N26</f>
        <v>20.9</v>
      </c>
      <c r="F585" s="436">
        <f>pH!N26</f>
        <v>6.4</v>
      </c>
      <c r="G585" s="436">
        <f>EC!N26</f>
        <v>5.73</v>
      </c>
      <c r="H585" s="437">
        <f>'SO4'!N26</f>
        <v>44.034999999999997</v>
      </c>
      <c r="I585" s="437">
        <f>'NO3'!N26</f>
        <v>23.87</v>
      </c>
      <c r="J585" s="437">
        <f>Cl!N26</f>
        <v>308.89</v>
      </c>
      <c r="K585" s="437">
        <f>H!N26</f>
        <v>0.39810717055349687</v>
      </c>
      <c r="L585" s="437">
        <f>'NH4'!N26</f>
        <v>42.68</v>
      </c>
      <c r="M585" s="437">
        <f>Na!N26</f>
        <v>249.67</v>
      </c>
      <c r="N585" s="437">
        <f>K!N26</f>
        <v>7.67</v>
      </c>
      <c r="O585" s="437">
        <f>Mg!N26</f>
        <v>31.684999999999999</v>
      </c>
      <c r="P585" s="438">
        <f>Ca!N26</f>
        <v>56.14</v>
      </c>
      <c r="Q585" s="439">
        <f t="shared" si="1684"/>
        <v>13.913028833344374</v>
      </c>
      <c r="R585" s="440">
        <f t="shared" si="1685"/>
        <v>420.82999999999993</v>
      </c>
      <c r="S585" s="441">
        <f t="shared" si="1686"/>
        <v>476.06810717055345</v>
      </c>
      <c r="T585" s="441">
        <f t="shared" si="1687"/>
        <v>434.74302883334428</v>
      </c>
      <c r="U585" s="441">
        <f t="shared" si="1688"/>
        <v>6.1587940401405579</v>
      </c>
      <c r="V585" s="441">
        <f t="shared" si="1689"/>
        <v>4.5371731529896797</v>
      </c>
      <c r="W585" s="434">
        <f t="shared" si="1690"/>
        <v>1.2588097984781335</v>
      </c>
      <c r="X585" s="442">
        <f t="shared" si="1691"/>
        <v>20.9</v>
      </c>
      <c r="Y585" s="443">
        <f t="shared" ref="Y585:AA585" si="1708">H585*$E585/1000</f>
        <v>0.92033149999999986</v>
      </c>
      <c r="Z585" s="443">
        <f t="shared" si="1708"/>
        <v>0.49888299999999997</v>
      </c>
      <c r="AA585" s="443">
        <f t="shared" si="1708"/>
        <v>6.4558009999999992</v>
      </c>
      <c r="AB585" s="443">
        <f t="shared" ref="AB585:AF585" si="1709">L585*$E585/1000</f>
        <v>0.89201199999999992</v>
      </c>
      <c r="AC585" s="443">
        <f t="shared" si="1709"/>
        <v>5.2181029999999993</v>
      </c>
      <c r="AD585" s="443">
        <f t="shared" si="1709"/>
        <v>0.160303</v>
      </c>
      <c r="AE585" s="443">
        <f t="shared" si="1709"/>
        <v>0.66221649999999987</v>
      </c>
      <c r="AF585" s="443">
        <f t="shared" si="1709"/>
        <v>1.1733260000000001</v>
      </c>
      <c r="AG585" s="444">
        <f t="shared" si="1694"/>
        <v>8.3204398645680827E-3</v>
      </c>
      <c r="AH585" s="445"/>
      <c r="AI585" s="432">
        <f t="shared" si="1695"/>
        <v>896.89810717055343</v>
      </c>
      <c r="AJ585" s="181"/>
      <c r="AK585" s="181"/>
      <c r="AL585" s="181"/>
      <c r="AM585" s="181"/>
    </row>
    <row r="586" spans="1:39" ht="12.75" customHeight="1">
      <c r="A586" s="418">
        <v>572</v>
      </c>
      <c r="B586" s="433">
        <v>3</v>
      </c>
      <c r="C586" s="458">
        <v>23</v>
      </c>
      <c r="D586" s="434">
        <f>測定日数!N27</f>
        <v>28</v>
      </c>
      <c r="E586" s="435">
        <f>mm!N27</f>
        <v>215.62698917886695</v>
      </c>
      <c r="F586" s="436">
        <f>pH!N27</f>
        <v>5.08</v>
      </c>
      <c r="G586" s="436">
        <f>EC!N27</f>
        <v>4.53</v>
      </c>
      <c r="H586" s="437">
        <f>'SO4'!N27</f>
        <v>43.6</v>
      </c>
      <c r="I586" s="437">
        <f>'NO3'!N27</f>
        <v>33.200000000000003</v>
      </c>
      <c r="J586" s="437">
        <f>Cl!N27</f>
        <v>187</v>
      </c>
      <c r="K586" s="437">
        <f>H!N27</f>
        <v>8.3176377110267108</v>
      </c>
      <c r="L586" s="437">
        <f>'NH4'!N27</f>
        <v>48.2</v>
      </c>
      <c r="M586" s="437">
        <f>Na!N27</f>
        <v>174.9</v>
      </c>
      <c r="N586" s="437">
        <f>K!N27</f>
        <v>4.0999999999999996</v>
      </c>
      <c r="O586" s="437">
        <f>Mg!N27</f>
        <v>19.3</v>
      </c>
      <c r="P586" s="438">
        <f>Ca!N27</f>
        <v>30.2</v>
      </c>
      <c r="Q586" s="439">
        <f t="shared" si="1684"/>
        <v>0.66591942749911404</v>
      </c>
      <c r="R586" s="440">
        <f t="shared" si="1685"/>
        <v>307.40000000000003</v>
      </c>
      <c r="S586" s="441">
        <f t="shared" si="1686"/>
        <v>334.51763771102674</v>
      </c>
      <c r="T586" s="441">
        <f t="shared" si="1687"/>
        <v>308.06591942749913</v>
      </c>
      <c r="U586" s="441">
        <f t="shared" si="1688"/>
        <v>4.2244730660032586</v>
      </c>
      <c r="V586" s="441">
        <f t="shared" si="1689"/>
        <v>4.1164636084557085</v>
      </c>
      <c r="W586" s="434">
        <f t="shared" si="1690"/>
        <v>-0.55224055470357725</v>
      </c>
      <c r="X586" s="442">
        <f t="shared" si="1691"/>
        <v>215.62698917886695</v>
      </c>
      <c r="Y586" s="443">
        <f t="shared" ref="Y586:AA586" si="1710">H586*$E586/1000</f>
        <v>9.4013367281985989</v>
      </c>
      <c r="Z586" s="443">
        <f t="shared" si="1710"/>
        <v>7.1588160407383832</v>
      </c>
      <c r="AA586" s="443">
        <f t="shared" si="1710"/>
        <v>40.32224697644812</v>
      </c>
      <c r="AB586" s="443">
        <f t="shared" ref="AB586:AF586" si="1711">L586*$E586/1000</f>
        <v>10.393220878421387</v>
      </c>
      <c r="AC586" s="443">
        <f t="shared" si="1711"/>
        <v>37.713160407383832</v>
      </c>
      <c r="AD586" s="443">
        <f t="shared" si="1711"/>
        <v>0.88407065563335441</v>
      </c>
      <c r="AE586" s="443">
        <f t="shared" si="1711"/>
        <v>4.1616008911521325</v>
      </c>
      <c r="AF586" s="443">
        <f t="shared" si="1711"/>
        <v>6.5119350732017818</v>
      </c>
      <c r="AG586" s="444">
        <f t="shared" si="1694"/>
        <v>1.7935071767092923</v>
      </c>
      <c r="AH586" s="445"/>
      <c r="AI586" s="432">
        <f t="shared" si="1695"/>
        <v>641.91763771102683</v>
      </c>
      <c r="AJ586" s="181"/>
      <c r="AK586" s="181"/>
      <c r="AL586" s="181"/>
      <c r="AM586" s="181"/>
    </row>
    <row r="587" spans="1:39" ht="12.75" customHeight="1">
      <c r="A587" s="418">
        <v>573</v>
      </c>
      <c r="B587" s="433">
        <v>3</v>
      </c>
      <c r="C587" s="458">
        <v>24</v>
      </c>
      <c r="D587" s="434">
        <f>測定日数!N28</f>
        <v>28</v>
      </c>
      <c r="E587" s="435">
        <f>mm!N28</f>
        <v>285.16868236791856</v>
      </c>
      <c r="F587" s="436">
        <f>pH!N28</f>
        <v>5.14</v>
      </c>
      <c r="G587" s="436">
        <f>EC!N28</f>
        <v>4.29</v>
      </c>
      <c r="H587" s="437">
        <f>'SO4'!N28</f>
        <v>41.8</v>
      </c>
      <c r="I587" s="437">
        <f>'NO3'!N28</f>
        <v>26.6</v>
      </c>
      <c r="J587" s="437">
        <f>Cl!N28</f>
        <v>178</v>
      </c>
      <c r="K587" s="437">
        <f>H!N28</f>
        <v>7.2443596007499069</v>
      </c>
      <c r="L587" s="437">
        <f>'NH4'!N28</f>
        <v>38.799999999999997</v>
      </c>
      <c r="M587" s="437">
        <f>Na!N28</f>
        <v>163.1</v>
      </c>
      <c r="N587" s="437">
        <f>K!N28</f>
        <v>4.3</v>
      </c>
      <c r="O587" s="437">
        <f>Mg!N28</f>
        <v>19.3</v>
      </c>
      <c r="P587" s="438">
        <f>Ca!N28</f>
        <v>30.2</v>
      </c>
      <c r="Q587" s="439">
        <f t="shared" si="1684"/>
        <v>0.76457780230823791</v>
      </c>
      <c r="R587" s="440">
        <f t="shared" si="1685"/>
        <v>288.2</v>
      </c>
      <c r="S587" s="441">
        <f t="shared" si="1686"/>
        <v>312.44435960074992</v>
      </c>
      <c r="T587" s="441">
        <f t="shared" si="1687"/>
        <v>288.96457780230821</v>
      </c>
      <c r="U587" s="441">
        <f t="shared" si="1688"/>
        <v>4.0363917871242858</v>
      </c>
      <c r="V587" s="441">
        <f t="shared" si="1689"/>
        <v>3.9041291770337954</v>
      </c>
      <c r="W587" s="434">
        <f t="shared" si="1690"/>
        <v>-1.4027228307940878</v>
      </c>
      <c r="X587" s="442">
        <f t="shared" si="1691"/>
        <v>285.16868236791856</v>
      </c>
      <c r="Y587" s="443">
        <f t="shared" ref="Y587:AA587" si="1712">H587*$E587/1000</f>
        <v>11.920050922978994</v>
      </c>
      <c r="Z587" s="443">
        <f t="shared" si="1712"/>
        <v>7.5854869509866338</v>
      </c>
      <c r="AA587" s="443">
        <f t="shared" si="1712"/>
        <v>50.760025461489505</v>
      </c>
      <c r="AB587" s="443">
        <f t="shared" ref="AB587:AF587" si="1713">L587*$E587/1000</f>
        <v>11.064544875875239</v>
      </c>
      <c r="AC587" s="443">
        <f t="shared" si="1713"/>
        <v>46.511012094207516</v>
      </c>
      <c r="AD587" s="443">
        <f t="shared" si="1713"/>
        <v>1.2262253341820497</v>
      </c>
      <c r="AE587" s="443">
        <f t="shared" si="1713"/>
        <v>5.5037555697008287</v>
      </c>
      <c r="AF587" s="443">
        <f t="shared" si="1713"/>
        <v>8.6120942075111397</v>
      </c>
      <c r="AG587" s="444">
        <f t="shared" si="1694"/>
        <v>2.0658644819452316</v>
      </c>
      <c r="AH587" s="445"/>
      <c r="AI587" s="432">
        <f t="shared" si="1695"/>
        <v>600.64435960074991</v>
      </c>
      <c r="AJ587" s="181"/>
      <c r="AK587" s="181"/>
      <c r="AL587" s="181"/>
      <c r="AM587" s="181"/>
    </row>
    <row r="588" spans="1:39" ht="12.75" customHeight="1">
      <c r="A588" s="418">
        <v>574</v>
      </c>
      <c r="B588" s="433">
        <v>3</v>
      </c>
      <c r="C588" s="458">
        <v>25</v>
      </c>
      <c r="D588" s="434">
        <f>測定日数!N29</f>
        <v>31</v>
      </c>
      <c r="E588" s="435">
        <f>mm!N29</f>
        <v>227.70700636942675</v>
      </c>
      <c r="F588" s="436">
        <f>pH!N29</f>
        <v>4.8499999999999996</v>
      </c>
      <c r="G588" s="436">
        <f>EC!N29</f>
        <v>4.25</v>
      </c>
      <c r="H588" s="437">
        <f>'SO4'!N29</f>
        <v>88</v>
      </c>
      <c r="I588" s="437">
        <f>'NO3'!N29</f>
        <v>29.2</v>
      </c>
      <c r="J588" s="437">
        <f>Cl!N29</f>
        <v>185</v>
      </c>
      <c r="K588" s="437">
        <f>H!N29</f>
        <v>14.125375446227558</v>
      </c>
      <c r="L588" s="437">
        <f>'NH4'!N29</f>
        <v>35.6</v>
      </c>
      <c r="M588" s="437">
        <f>Na!N29</f>
        <v>168.4</v>
      </c>
      <c r="N588" s="437">
        <f>K!N29</f>
        <v>6.1</v>
      </c>
      <c r="O588" s="437">
        <f>Mg!N29</f>
        <v>39.799999999999997</v>
      </c>
      <c r="P588" s="438">
        <f>Ca!N29</f>
        <v>53.4</v>
      </c>
      <c r="Q588" s="439">
        <f t="shared" si="1684"/>
        <v>0.39212242986087903</v>
      </c>
      <c r="R588" s="440">
        <f t="shared" si="1685"/>
        <v>390.2</v>
      </c>
      <c r="S588" s="441">
        <f t="shared" si="1686"/>
        <v>410.62537544622751</v>
      </c>
      <c r="T588" s="441">
        <f t="shared" si="1687"/>
        <v>390.59212242986086</v>
      </c>
      <c r="U588" s="441">
        <f t="shared" si="1688"/>
        <v>2.5505404889107446</v>
      </c>
      <c r="V588" s="441">
        <f t="shared" si="1689"/>
        <v>2.5003514113797936</v>
      </c>
      <c r="W588" s="434">
        <f t="shared" si="1690"/>
        <v>14.875764407379409</v>
      </c>
      <c r="X588" s="442">
        <f t="shared" si="1691"/>
        <v>227.70700636942675</v>
      </c>
      <c r="Y588" s="443">
        <f t="shared" ref="Y588:AA588" si="1714">H588*$E588/1000</f>
        <v>20.038216560509554</v>
      </c>
      <c r="Z588" s="443">
        <f t="shared" si="1714"/>
        <v>6.6490445859872604</v>
      </c>
      <c r="AA588" s="443">
        <f t="shared" si="1714"/>
        <v>42.125796178343947</v>
      </c>
      <c r="AB588" s="443">
        <f t="shared" ref="AB588:AF588" si="1715">L588*$E588/1000</f>
        <v>8.1063694267515931</v>
      </c>
      <c r="AC588" s="443">
        <f t="shared" si="1715"/>
        <v>38.345859872611463</v>
      </c>
      <c r="AD588" s="443">
        <f t="shared" si="1715"/>
        <v>1.3890127388535032</v>
      </c>
      <c r="AE588" s="443">
        <f t="shared" si="1715"/>
        <v>9.0627388535031841</v>
      </c>
      <c r="AF588" s="443">
        <f t="shared" si="1715"/>
        <v>12.159554140127387</v>
      </c>
      <c r="AG588" s="444">
        <f t="shared" si="1694"/>
        <v>3.2164469567046825</v>
      </c>
      <c r="AH588" s="445"/>
      <c r="AI588" s="432">
        <f t="shared" si="1695"/>
        <v>800.82537544622755</v>
      </c>
      <c r="AJ588" s="181"/>
      <c r="AK588" s="181"/>
      <c r="AL588" s="181"/>
      <c r="AM588" s="181"/>
    </row>
    <row r="589" spans="1:39" ht="12.75" customHeight="1">
      <c r="A589" s="418">
        <v>575</v>
      </c>
      <c r="B589" s="433">
        <v>3</v>
      </c>
      <c r="C589" s="458">
        <v>26</v>
      </c>
      <c r="D589" s="434"/>
      <c r="E589" s="464"/>
      <c r="F589" s="436"/>
      <c r="G589" s="436"/>
      <c r="H589" s="437"/>
      <c r="I589" s="437"/>
      <c r="J589" s="437"/>
      <c r="K589" s="437"/>
      <c r="L589" s="437"/>
      <c r="M589" s="437"/>
      <c r="N589" s="437"/>
      <c r="O589" s="437"/>
      <c r="P589" s="438"/>
      <c r="Q589" s="439"/>
      <c r="R589" s="440"/>
      <c r="S589" s="441"/>
      <c r="T589" s="441"/>
      <c r="U589" s="441"/>
      <c r="V589" s="441"/>
      <c r="W589" s="434"/>
      <c r="X589" s="442"/>
      <c r="Y589" s="443"/>
      <c r="Z589" s="443"/>
      <c r="AA589" s="443"/>
      <c r="AB589" s="443"/>
      <c r="AC589" s="443"/>
      <c r="AD589" s="443"/>
      <c r="AE589" s="443"/>
      <c r="AF589" s="443"/>
      <c r="AG589" s="444"/>
      <c r="AH589" s="445"/>
      <c r="AI589" s="432"/>
      <c r="AJ589" s="181"/>
      <c r="AK589" s="181"/>
      <c r="AL589" s="181"/>
      <c r="AM589" s="181"/>
    </row>
    <row r="590" spans="1:39" ht="12.75" customHeight="1">
      <c r="A590" s="418">
        <v>576</v>
      </c>
      <c r="B590" s="433">
        <v>3</v>
      </c>
      <c r="C590" s="458">
        <v>27</v>
      </c>
      <c r="D590" s="434">
        <f>測定日数!N31</f>
        <v>28</v>
      </c>
      <c r="E590" s="435">
        <f>mm!N31</f>
        <v>65.732484076433124</v>
      </c>
      <c r="F590" s="436">
        <f>pH!N31</f>
        <v>5.1100000000000003</v>
      </c>
      <c r="G590" s="436">
        <f>EC!N31</f>
        <v>4.3099999999999996</v>
      </c>
      <c r="H590" s="437">
        <f>'SO4'!N31</f>
        <v>43.342151162790699</v>
      </c>
      <c r="I590" s="437">
        <f>'NO3'!N31</f>
        <v>25.7</v>
      </c>
      <c r="J590" s="437">
        <f>Cl!N31</f>
        <v>250.8</v>
      </c>
      <c r="K590" s="437">
        <f>H!N31</f>
        <v>7.7624711662869137</v>
      </c>
      <c r="L590" s="437">
        <f>'NH4'!N31</f>
        <v>45.6</v>
      </c>
      <c r="M590" s="437">
        <f>Na!N31</f>
        <v>226.1</v>
      </c>
      <c r="N590" s="437">
        <f>K!N31</f>
        <v>7.4</v>
      </c>
      <c r="O590" s="437">
        <f>Mg!N31</f>
        <v>27.5</v>
      </c>
      <c r="P590" s="438">
        <f>Ca!N31</f>
        <v>27.2</v>
      </c>
      <c r="Q590" s="439">
        <f t="shared" ref="Q590:Q610" si="1716">1.24*10^(F590-5.35)</f>
        <v>0.71354552229807566</v>
      </c>
      <c r="R590" s="440">
        <f t="shared" ref="R590:R610" si="1717">SUM(H590:J590)+H590</f>
        <v>363.18430232558143</v>
      </c>
      <c r="S590" s="441">
        <f t="shared" ref="S590:S610" si="1718">SUM(K590:P590)+O590+P590</f>
        <v>396.26247116628684</v>
      </c>
      <c r="T590" s="441">
        <f t="shared" ref="T590:T610" si="1719">SUM(H590:J590,Q590)+H590</f>
        <v>363.89784784787952</v>
      </c>
      <c r="U590" s="441">
        <f t="shared" ref="U590:U610" si="1720">(S590-R590)/(R590+S590)*100</f>
        <v>4.3555611789111905</v>
      </c>
      <c r="V590" s="441">
        <f t="shared" ref="V590:V610" si="1721">(S590-T590)/(S590+T590)*100</f>
        <v>4.2576049431757008</v>
      </c>
      <c r="W590" s="434">
        <f t="shared" ref="W590:W610" si="1722">100*((349.7*10^(2-F590)+(80*2*H590+71.5*I590+76.3*J590+73.5*L590+50.1*M590+73.5*N590+59.8*2*P590+53.3*2*O590)/10000)-G590)/((349.7*10^(2-F590)+(80*2*H590+71.5*I590+76.3*J590+73.5*L590+50.1*M590+73.5*N590+59.8*2*P590+53.3*2*O590)/10000)+G590)</f>
        <v>9.3877262623887976</v>
      </c>
      <c r="X590" s="442">
        <f t="shared" ref="X590:X610" si="1723">E590</f>
        <v>65.732484076433124</v>
      </c>
      <c r="Y590" s="443">
        <f t="shared" ref="Y590:AA590" si="1724">H590*$E590/1000</f>
        <v>2.848987261146497</v>
      </c>
      <c r="Z590" s="443">
        <f t="shared" si="1724"/>
        <v>1.6893248407643311</v>
      </c>
      <c r="AA590" s="443">
        <f t="shared" si="1724"/>
        <v>16.485707006369431</v>
      </c>
      <c r="AB590" s="443">
        <f t="shared" ref="AB590:AF590" si="1725">L590*$E590/1000</f>
        <v>2.9974012738853508</v>
      </c>
      <c r="AC590" s="443">
        <f t="shared" si="1725"/>
        <v>14.862114649681528</v>
      </c>
      <c r="AD590" s="443">
        <f t="shared" si="1725"/>
        <v>0.48642038216560513</v>
      </c>
      <c r="AE590" s="443">
        <f t="shared" si="1725"/>
        <v>1.8076433121019109</v>
      </c>
      <c r="AF590" s="443">
        <f t="shared" si="1725"/>
        <v>1.7879235668789808</v>
      </c>
      <c r="AG590" s="444">
        <f t="shared" ref="AG590:AG610" si="1726">K590*$E590/1000</f>
        <v>0.5102465123317258</v>
      </c>
      <c r="AH590" s="445"/>
      <c r="AI590" s="432">
        <f t="shared" ref="AI590:AI610" si="1727">R590+S590</f>
        <v>759.44677349186827</v>
      </c>
      <c r="AJ590" s="181"/>
      <c r="AK590" s="181"/>
      <c r="AL590" s="181"/>
      <c r="AM590" s="181"/>
    </row>
    <row r="591" spans="1:39" ht="12.75" customHeight="1">
      <c r="A591" s="418">
        <v>577</v>
      </c>
      <c r="B591" s="433">
        <v>3</v>
      </c>
      <c r="C591" s="458">
        <v>28</v>
      </c>
      <c r="D591" s="434">
        <f>測定日数!N32</f>
        <v>28</v>
      </c>
      <c r="E591" s="435">
        <f>mm!N32</f>
        <v>92.070063694267517</v>
      </c>
      <c r="F591" s="436">
        <f>pH!N32</f>
        <v>5.64</v>
      </c>
      <c r="G591" s="436">
        <f>EC!N32</f>
        <v>3.38</v>
      </c>
      <c r="H591" s="437">
        <f>'SO4'!N32</f>
        <v>38.51759317093483</v>
      </c>
      <c r="I591" s="437">
        <f>'NO3'!N32</f>
        <v>30.640219319464599</v>
      </c>
      <c r="J591" s="437">
        <f>Cl!N32</f>
        <v>93.088857545839204</v>
      </c>
      <c r="K591" s="437">
        <f>H!N32</f>
        <v>2.2908676527677749</v>
      </c>
      <c r="L591" s="437">
        <f>'NH4'!N32</f>
        <v>88.69179600886919</v>
      </c>
      <c r="M591" s="437">
        <f>Na!N32</f>
        <v>65.302568567697008</v>
      </c>
      <c r="N591" s="437">
        <f>K!N32</f>
        <v>10.230179028132993</v>
      </c>
      <c r="O591" s="437">
        <f>Mg!N32</f>
        <v>12.345679012345679</v>
      </c>
      <c r="P591" s="438">
        <f>Ca!N32</f>
        <v>27.445109780439125</v>
      </c>
      <c r="Q591" s="439">
        <f t="shared" si="1716"/>
        <v>2.4178073036999765</v>
      </c>
      <c r="R591" s="440">
        <f t="shared" si="1717"/>
        <v>200.76426320717349</v>
      </c>
      <c r="S591" s="441">
        <f t="shared" si="1718"/>
        <v>246.09698884303657</v>
      </c>
      <c r="T591" s="441">
        <f t="shared" si="1719"/>
        <v>203.18207051087347</v>
      </c>
      <c r="U591" s="441">
        <f t="shared" si="1720"/>
        <v>10.144698254296038</v>
      </c>
      <c r="V591" s="441">
        <f t="shared" si="1721"/>
        <v>9.551951607510329</v>
      </c>
      <c r="W591" s="434">
        <f t="shared" si="1722"/>
        <v>-3.6836926365690106</v>
      </c>
      <c r="X591" s="442">
        <f t="shared" si="1723"/>
        <v>92.070063694267517</v>
      </c>
      <c r="Y591" s="443">
        <f t="shared" ref="Y591:AA591" si="1728">H591*$E591/1000</f>
        <v>3.5463172565978534</v>
      </c>
      <c r="Z591" s="443">
        <f t="shared" si="1728"/>
        <v>2.8210469443494315</v>
      </c>
      <c r="AA591" s="443">
        <f t="shared" si="1728"/>
        <v>8.5706970434720109</v>
      </c>
      <c r="AB591" s="443">
        <f t="shared" ref="AB591:AF591" si="1729">L591*$E591/1000</f>
        <v>8.1658593076955679</v>
      </c>
      <c r="AC591" s="443">
        <f t="shared" si="1729"/>
        <v>6.0124116474271361</v>
      </c>
      <c r="AD591" s="443">
        <f t="shared" si="1729"/>
        <v>0.94189323472396436</v>
      </c>
      <c r="AE591" s="443">
        <f t="shared" si="1729"/>
        <v>1.1366674530156484</v>
      </c>
      <c r="AF591" s="443">
        <f t="shared" si="1729"/>
        <v>2.5268730055811948</v>
      </c>
      <c r="AG591" s="444">
        <f t="shared" si="1726"/>
        <v>0.21092033070546617</v>
      </c>
      <c r="AH591" s="445"/>
      <c r="AI591" s="432">
        <f t="shared" si="1727"/>
        <v>446.86125205021006</v>
      </c>
      <c r="AJ591" s="181"/>
      <c r="AK591" s="181"/>
      <c r="AL591" s="181"/>
      <c r="AM591" s="181"/>
    </row>
    <row r="592" spans="1:39" ht="12.75" customHeight="1">
      <c r="A592" s="418">
        <v>578</v>
      </c>
      <c r="B592" s="433">
        <v>3</v>
      </c>
      <c r="C592" s="458">
        <v>29</v>
      </c>
      <c r="D592" s="434">
        <f>測定日数!N33</f>
        <v>28</v>
      </c>
      <c r="E592" s="435">
        <f>mm!N33</f>
        <v>101.38468884290944</v>
      </c>
      <c r="F592" s="436">
        <f>pH!N33</f>
        <v>5.3140420400677364</v>
      </c>
      <c r="G592" s="436">
        <f>EC!N33</f>
        <v>1.9327943485086301</v>
      </c>
      <c r="H592" s="437">
        <f>'SO4'!N33</f>
        <v>20.492653891422517</v>
      </c>
      <c r="I592" s="437">
        <f>'NO3'!N33</f>
        <v>13.944679505533747</v>
      </c>
      <c r="J592" s="437">
        <f>Cl!N33</f>
        <v>67.706301355303964</v>
      </c>
      <c r="K592" s="437">
        <f>H!N33</f>
        <v>4.8524152610452571</v>
      </c>
      <c r="L592" s="437">
        <f>'NH4'!N33</f>
        <v>25.455380856077724</v>
      </c>
      <c r="M592" s="437">
        <f>Na!N33</f>
        <v>53.06095111431263</v>
      </c>
      <c r="N592" s="437">
        <f>K!N33</f>
        <v>2.0676765689553416</v>
      </c>
      <c r="O592" s="437">
        <f>Mg!N33</f>
        <v>7.2624377386282157</v>
      </c>
      <c r="P592" s="438">
        <f>Ca!N33</f>
        <v>15.945189683427493</v>
      </c>
      <c r="Q592" s="439">
        <f t="shared" si="1716"/>
        <v>1.1414679586756598</v>
      </c>
      <c r="R592" s="440">
        <f t="shared" si="1717"/>
        <v>122.63628864368275</v>
      </c>
      <c r="S592" s="441">
        <f t="shared" si="1718"/>
        <v>131.85167864450236</v>
      </c>
      <c r="T592" s="441">
        <f t="shared" si="1719"/>
        <v>123.77775660235841</v>
      </c>
      <c r="U592" s="441">
        <f t="shared" si="1720"/>
        <v>3.6211495965874088</v>
      </c>
      <c r="V592" s="441">
        <f t="shared" si="1721"/>
        <v>3.1584477094145988</v>
      </c>
      <c r="W592" s="434">
        <f t="shared" si="1722"/>
        <v>-2.1852819626963238</v>
      </c>
      <c r="X592" s="442">
        <f t="shared" si="1723"/>
        <v>101.38468884290944</v>
      </c>
      <c r="Y592" s="443">
        <f t="shared" ref="Y592:AA592" si="1730">H592*$E592/1000</f>
        <v>2.0776413383473091</v>
      </c>
      <c r="Z592" s="443">
        <f t="shared" si="1730"/>
        <v>1.4137769926826351</v>
      </c>
      <c r="AA592" s="443">
        <f t="shared" si="1730"/>
        <v>6.8643822956117502</v>
      </c>
      <c r="AB592" s="443">
        <f t="shared" ref="AB592:AF592" si="1731">L592*$E592/1000</f>
        <v>2.5807858674711937</v>
      </c>
      <c r="AC592" s="443">
        <f t="shared" si="1731"/>
        <v>5.3795680184334147</v>
      </c>
      <c r="AD592" s="443">
        <f t="shared" si="1731"/>
        <v>0.20963074557131189</v>
      </c>
      <c r="AE592" s="443">
        <f t="shared" si="1731"/>
        <v>0.73629999037182448</v>
      </c>
      <c r="AF592" s="443">
        <f t="shared" si="1731"/>
        <v>1.6165980945954661</v>
      </c>
      <c r="AG592" s="444">
        <f t="shared" si="1726"/>
        <v>0.49196061137765856</v>
      </c>
      <c r="AH592" s="445"/>
      <c r="AI592" s="432">
        <f t="shared" si="1727"/>
        <v>254.4879672881851</v>
      </c>
      <c r="AJ592" s="181"/>
      <c r="AK592" s="181"/>
      <c r="AL592" s="181"/>
      <c r="AM592" s="181"/>
    </row>
    <row r="593" spans="1:39" ht="12.75" customHeight="1">
      <c r="A593" s="418">
        <v>579</v>
      </c>
      <c r="B593" s="433">
        <v>3</v>
      </c>
      <c r="C593" s="458">
        <v>30</v>
      </c>
      <c r="D593" s="434">
        <f>測定日数!N34</f>
        <v>28</v>
      </c>
      <c r="E593" s="435">
        <f>mm!N34</f>
        <v>81.050955414012748</v>
      </c>
      <c r="F593" s="436">
        <f>pH!N34</f>
        <v>5.21</v>
      </c>
      <c r="G593" s="436">
        <f>EC!N34</f>
        <v>2.39</v>
      </c>
      <c r="H593" s="437">
        <f>'SO4'!N34</f>
        <v>34.340000000000003</v>
      </c>
      <c r="I593" s="437">
        <f>'NO3'!N34</f>
        <v>24.03</v>
      </c>
      <c r="J593" s="437">
        <f>Cl!N34</f>
        <v>43.38</v>
      </c>
      <c r="K593" s="437">
        <f>H!N34</f>
        <v>6.1659500186148231</v>
      </c>
      <c r="L593" s="437">
        <f>'NH4'!N34</f>
        <v>28.89</v>
      </c>
      <c r="M593" s="437">
        <f>Na!N34</f>
        <v>37.39</v>
      </c>
      <c r="N593" s="437">
        <f>K!N34</f>
        <v>3.32</v>
      </c>
      <c r="O593" s="437">
        <f>Mg!N34</f>
        <v>9.3800000000000008</v>
      </c>
      <c r="P593" s="438">
        <f>Ca!N34</f>
        <v>35.409999999999997</v>
      </c>
      <c r="Q593" s="439">
        <f t="shared" si="1716"/>
        <v>0.89830059049298827</v>
      </c>
      <c r="R593" s="440">
        <f t="shared" si="1717"/>
        <v>136.09</v>
      </c>
      <c r="S593" s="441">
        <f t="shared" si="1718"/>
        <v>165.34595001861481</v>
      </c>
      <c r="T593" s="441">
        <f t="shared" si="1719"/>
        <v>136.988300590493</v>
      </c>
      <c r="U593" s="441">
        <f t="shared" si="1720"/>
        <v>9.7055278299778607</v>
      </c>
      <c r="V593" s="441">
        <f t="shared" si="1721"/>
        <v>9.3795689277645948</v>
      </c>
      <c r="W593" s="434">
        <f t="shared" si="1722"/>
        <v>-3.7905486959992576</v>
      </c>
      <c r="X593" s="442">
        <f t="shared" si="1723"/>
        <v>81.050955414012748</v>
      </c>
      <c r="Y593" s="443">
        <f t="shared" ref="Y593:AA593" si="1732">H593*$E593/1000</f>
        <v>2.783289808917198</v>
      </c>
      <c r="Z593" s="443">
        <f t="shared" si="1732"/>
        <v>1.9476544585987265</v>
      </c>
      <c r="AA593" s="443">
        <f t="shared" si="1732"/>
        <v>3.515990445859873</v>
      </c>
      <c r="AB593" s="443">
        <f t="shared" ref="AB593:AF593" si="1733">L593*$E593/1000</f>
        <v>2.3415621019108284</v>
      </c>
      <c r="AC593" s="443">
        <f t="shared" si="1733"/>
        <v>3.0304952229299364</v>
      </c>
      <c r="AD593" s="443">
        <f t="shared" si="1733"/>
        <v>0.26908917197452231</v>
      </c>
      <c r="AE593" s="443">
        <f t="shared" si="1733"/>
        <v>0.76025796178343963</v>
      </c>
      <c r="AF593" s="443">
        <f t="shared" si="1733"/>
        <v>2.8700143312101911</v>
      </c>
      <c r="AG593" s="444">
        <f t="shared" si="1726"/>
        <v>0.49975614004378111</v>
      </c>
      <c r="AH593" s="445"/>
      <c r="AI593" s="432">
        <f t="shared" si="1727"/>
        <v>301.43595001861479</v>
      </c>
      <c r="AJ593" s="181"/>
      <c r="AK593" s="181"/>
      <c r="AL593" s="181"/>
      <c r="AM593" s="181"/>
    </row>
    <row r="594" spans="1:39" ht="12.75" customHeight="1">
      <c r="A594" s="418">
        <v>580</v>
      </c>
      <c r="B594" s="433">
        <v>3</v>
      </c>
      <c r="C594" s="458">
        <v>31</v>
      </c>
      <c r="D594" s="434">
        <f>測定日数!N35</f>
        <v>28</v>
      </c>
      <c r="E594" s="435">
        <f>mm!N35</f>
        <v>82.2</v>
      </c>
      <c r="F594" s="436">
        <f>pH!N35</f>
        <v>5.0999999999999996</v>
      </c>
      <c r="G594" s="436">
        <f>EC!N35</f>
        <v>1.51</v>
      </c>
      <c r="H594" s="437">
        <f>'SO4'!N35</f>
        <v>13.26</v>
      </c>
      <c r="I594" s="437">
        <f>'NO3'!N35</f>
        <v>21.5</v>
      </c>
      <c r="J594" s="437">
        <f>Cl!N35</f>
        <v>45.93</v>
      </c>
      <c r="K594" s="437">
        <f>H!N35</f>
        <v>7.9432823472428247</v>
      </c>
      <c r="L594" s="437">
        <f>'NH4'!N35</f>
        <v>18.399999999999999</v>
      </c>
      <c r="M594" s="437">
        <f>Na!N35</f>
        <v>37.729999999999997</v>
      </c>
      <c r="N594" s="437">
        <f>K!N35</f>
        <v>4.46</v>
      </c>
      <c r="O594" s="437">
        <f>Mg!N35</f>
        <v>8.2100000000000009</v>
      </c>
      <c r="P594" s="438">
        <f>Ca!N35</f>
        <v>6.39</v>
      </c>
      <c r="Q594" s="439">
        <f t="shared" si="1716"/>
        <v>0.69730324323603288</v>
      </c>
      <c r="R594" s="440">
        <f t="shared" si="1717"/>
        <v>93.95</v>
      </c>
      <c r="S594" s="441">
        <f t="shared" si="1718"/>
        <v>97.73328234724282</v>
      </c>
      <c r="T594" s="441">
        <f t="shared" si="1719"/>
        <v>94.647303243236038</v>
      </c>
      <c r="U594" s="441">
        <f t="shared" si="1720"/>
        <v>1.973715339655564</v>
      </c>
      <c r="V594" s="441">
        <f t="shared" si="1721"/>
        <v>1.604101107466174</v>
      </c>
      <c r="W594" s="434">
        <f t="shared" si="1722"/>
        <v>0.16854932839162809</v>
      </c>
      <c r="X594" s="442">
        <f t="shared" si="1723"/>
        <v>82.2</v>
      </c>
      <c r="Y594" s="443">
        <f t="shared" ref="Y594:AA594" si="1734">H594*$E594/1000</f>
        <v>1.0899719999999999</v>
      </c>
      <c r="Z594" s="443">
        <f t="shared" si="1734"/>
        <v>1.7672999999999999</v>
      </c>
      <c r="AA594" s="443">
        <f t="shared" si="1734"/>
        <v>3.7754460000000001</v>
      </c>
      <c r="AB594" s="443">
        <f t="shared" ref="AB594:AF594" si="1735">L594*$E594/1000</f>
        <v>1.51248</v>
      </c>
      <c r="AC594" s="443">
        <f t="shared" si="1735"/>
        <v>3.1014059999999999</v>
      </c>
      <c r="AD594" s="443">
        <f t="shared" si="1735"/>
        <v>0.36661200000000005</v>
      </c>
      <c r="AE594" s="443">
        <f t="shared" si="1735"/>
        <v>0.67486200000000007</v>
      </c>
      <c r="AF594" s="443">
        <f t="shared" si="1735"/>
        <v>0.525258</v>
      </c>
      <c r="AG594" s="444">
        <f t="shared" si="1726"/>
        <v>0.65293780894336018</v>
      </c>
      <c r="AH594" s="445"/>
      <c r="AI594" s="432">
        <f t="shared" si="1727"/>
        <v>191.68328234724282</v>
      </c>
      <c r="AJ594" s="181"/>
      <c r="AK594" s="181"/>
      <c r="AL594" s="181"/>
      <c r="AM594" s="181"/>
    </row>
    <row r="595" spans="1:39" ht="12.75" customHeight="1">
      <c r="A595" s="418">
        <v>581</v>
      </c>
      <c r="B595" s="433">
        <v>3</v>
      </c>
      <c r="C595" s="458">
        <v>32</v>
      </c>
      <c r="D595" s="434">
        <f>測定日数!N36</f>
        <v>28</v>
      </c>
      <c r="E595" s="435">
        <f>mm!N36</f>
        <v>86.019108280254784</v>
      </c>
      <c r="F595" s="436">
        <f>pH!N36</f>
        <v>5.1311039195477459</v>
      </c>
      <c r="G595" s="436">
        <f>EC!N36</f>
        <v>1.5603776379118846</v>
      </c>
      <c r="H595" s="437">
        <f>'SO4'!N36</f>
        <v>20.537111310108088</v>
      </c>
      <c r="I595" s="437">
        <f>'NO3'!N36</f>
        <v>23.169656959684939</v>
      </c>
      <c r="J595" s="437">
        <f>Cl!N36</f>
        <v>25.990158811192561</v>
      </c>
      <c r="K595" s="437">
        <f>H!N36</f>
        <v>7.3942832081629453</v>
      </c>
      <c r="L595" s="437">
        <f>'NH4'!N36</f>
        <v>21.993566573916453</v>
      </c>
      <c r="M595" s="437">
        <f>Na!N36</f>
        <v>19.692737002824177</v>
      </c>
      <c r="N595" s="437">
        <f>K!N36</f>
        <v>1.3398728140572971</v>
      </c>
      <c r="O595" s="437">
        <f>Mg!N36</f>
        <v>4.1679108282443016</v>
      </c>
      <c r="P595" s="438">
        <f>Ca!N36</f>
        <v>18.53974391091937</v>
      </c>
      <c r="Q595" s="439">
        <f t="shared" si="1716"/>
        <v>0.74907552047198922</v>
      </c>
      <c r="R595" s="440">
        <f t="shared" si="1717"/>
        <v>90.234038391093677</v>
      </c>
      <c r="S595" s="441">
        <f t="shared" si="1718"/>
        <v>95.835769077288205</v>
      </c>
      <c r="T595" s="441">
        <f t="shared" si="1719"/>
        <v>90.983113911565667</v>
      </c>
      <c r="U595" s="441">
        <f t="shared" si="1720"/>
        <v>3.0105532769718208</v>
      </c>
      <c r="V595" s="441">
        <f t="shared" si="1721"/>
        <v>2.5975185634805777</v>
      </c>
      <c r="W595" s="434">
        <f t="shared" si="1722"/>
        <v>-2.392220625662385</v>
      </c>
      <c r="X595" s="442">
        <f t="shared" si="1723"/>
        <v>86.019108280254784</v>
      </c>
      <c r="Y595" s="443">
        <f t="shared" ref="Y595:AA595" si="1736">H595*$E595/1000</f>
        <v>1.7665840015478327</v>
      </c>
      <c r="Z595" s="443">
        <f t="shared" si="1736"/>
        <v>1.9930332308314975</v>
      </c>
      <c r="AA595" s="443">
        <f t="shared" si="1736"/>
        <v>2.2356502850009909</v>
      </c>
      <c r="AB595" s="443">
        <f t="shared" ref="AB595:AF595" si="1737">L595*$E595/1000</f>
        <v>1.8918669845907117</v>
      </c>
      <c r="AC595" s="443">
        <f t="shared" si="1737"/>
        <v>1.6939516765805132</v>
      </c>
      <c r="AD595" s="443">
        <f t="shared" si="1737"/>
        <v>0.11525466467416431</v>
      </c>
      <c r="AE595" s="443">
        <f t="shared" si="1737"/>
        <v>0.358519972837193</v>
      </c>
      <c r="AF595" s="443">
        <f t="shared" si="1737"/>
        <v>1.5947722389615675</v>
      </c>
      <c r="AG595" s="444">
        <f t="shared" si="1726"/>
        <v>0.63604964793783814</v>
      </c>
      <c r="AH595" s="445"/>
      <c r="AI595" s="432">
        <f t="shared" si="1727"/>
        <v>186.0698074683819</v>
      </c>
      <c r="AJ595" s="181"/>
      <c r="AK595" s="181"/>
      <c r="AL595" s="181"/>
      <c r="AM595" s="181"/>
    </row>
    <row r="596" spans="1:39" ht="12.75" customHeight="1">
      <c r="A596" s="418">
        <v>582</v>
      </c>
      <c r="B596" s="433">
        <v>3</v>
      </c>
      <c r="C596" s="458">
        <v>33</v>
      </c>
      <c r="D596" s="434">
        <f>測定日数!N37</f>
        <v>28</v>
      </c>
      <c r="E596" s="435">
        <f>mm!N37</f>
        <v>79.936305732484072</v>
      </c>
      <c r="F596" s="436">
        <f>pH!N37</f>
        <v>5.09</v>
      </c>
      <c r="G596" s="436">
        <f>EC!N37</f>
        <v>2.37</v>
      </c>
      <c r="H596" s="437">
        <f>'SO4'!N37</f>
        <v>29.92</v>
      </c>
      <c r="I596" s="437">
        <f>'NO3'!N37</f>
        <v>38.21</v>
      </c>
      <c r="J596" s="437">
        <f>Cl!N37</f>
        <v>48.35</v>
      </c>
      <c r="K596" s="437">
        <f>H!N37</f>
        <v>8.1283051616409985</v>
      </c>
      <c r="L596" s="437">
        <f>'NH4'!N37</f>
        <v>42.91</v>
      </c>
      <c r="M596" s="437">
        <f>Na!N37</f>
        <v>29.1</v>
      </c>
      <c r="N596" s="437">
        <f>K!N37</f>
        <v>3.12</v>
      </c>
      <c r="O596" s="437">
        <f>Mg!N37</f>
        <v>8.1</v>
      </c>
      <c r="P596" s="438">
        <f>Ca!N37</f>
        <v>22.83</v>
      </c>
      <c r="Q596" s="439">
        <f t="shared" si="1716"/>
        <v>0.68143068358345482</v>
      </c>
      <c r="R596" s="440">
        <f t="shared" si="1717"/>
        <v>146.39999999999998</v>
      </c>
      <c r="S596" s="441">
        <f t="shared" si="1718"/>
        <v>145.11830516164099</v>
      </c>
      <c r="T596" s="441">
        <f t="shared" si="1719"/>
        <v>147.08143068358345</v>
      </c>
      <c r="U596" s="441">
        <f t="shared" si="1720"/>
        <v>-0.43966187222730785</v>
      </c>
      <c r="V596" s="441">
        <f t="shared" si="1721"/>
        <v>-0.67184370179660557</v>
      </c>
      <c r="W596" s="434">
        <f t="shared" si="1722"/>
        <v>-2.6288769746126386</v>
      </c>
      <c r="X596" s="442">
        <f t="shared" si="1723"/>
        <v>79.936305732484072</v>
      </c>
      <c r="Y596" s="443">
        <f t="shared" ref="Y596:AA596" si="1738">H596*$E596/1000</f>
        <v>2.3916942675159234</v>
      </c>
      <c r="Z596" s="443">
        <f t="shared" si="1738"/>
        <v>3.0543662420382165</v>
      </c>
      <c r="AA596" s="443">
        <f t="shared" si="1738"/>
        <v>3.8649203821656051</v>
      </c>
      <c r="AB596" s="443">
        <f t="shared" ref="AB596:AF596" si="1739">L596*$E596/1000</f>
        <v>3.4300668789808917</v>
      </c>
      <c r="AC596" s="443">
        <f t="shared" si="1739"/>
        <v>2.3261464968152867</v>
      </c>
      <c r="AD596" s="443">
        <f t="shared" si="1739"/>
        <v>0.24940127388535033</v>
      </c>
      <c r="AE596" s="443">
        <f t="shared" si="1739"/>
        <v>0.647484076433121</v>
      </c>
      <c r="AF596" s="443">
        <f t="shared" si="1739"/>
        <v>1.8249458598726112</v>
      </c>
      <c r="AG596" s="444">
        <f t="shared" si="1726"/>
        <v>0.64974668648786327</v>
      </c>
      <c r="AH596" s="445"/>
      <c r="AI596" s="432">
        <f t="shared" si="1727"/>
        <v>291.51830516164097</v>
      </c>
      <c r="AJ596" s="181"/>
      <c r="AK596" s="181"/>
      <c r="AL596" s="181"/>
      <c r="AM596" s="181"/>
    </row>
    <row r="597" spans="1:39" ht="12.75" customHeight="1">
      <c r="A597" s="418">
        <v>583</v>
      </c>
      <c r="B597" s="433">
        <v>3</v>
      </c>
      <c r="C597" s="458">
        <v>34</v>
      </c>
      <c r="D597" s="434">
        <f>測定日数!N38</f>
        <v>28</v>
      </c>
      <c r="E597" s="435">
        <f>mm!N38</f>
        <v>38.516868236791858</v>
      </c>
      <c r="F597" s="436">
        <f>pH!N38</f>
        <v>5</v>
      </c>
      <c r="G597" s="436">
        <f>EC!N38</f>
        <v>2.2000000000000002</v>
      </c>
      <c r="H597" s="437">
        <f>'SO4'!N38</f>
        <v>19.600000000000001</v>
      </c>
      <c r="I597" s="437">
        <f>'NO3'!N38</f>
        <v>12.4</v>
      </c>
      <c r="J597" s="437">
        <f>Cl!N38</f>
        <v>91</v>
      </c>
      <c r="K597" s="437">
        <f>H!N38</f>
        <v>10</v>
      </c>
      <c r="L597" s="437">
        <f>'NH4'!N38</f>
        <v>12.1</v>
      </c>
      <c r="M597" s="437">
        <f>Na!N38</f>
        <v>95.1</v>
      </c>
      <c r="N597" s="437">
        <f>K!N38</f>
        <v>1.9</v>
      </c>
      <c r="O597" s="437">
        <f>Mg!N38</f>
        <v>4.4000000000000004</v>
      </c>
      <c r="P597" s="438">
        <f>Ca!N38</f>
        <v>6.4</v>
      </c>
      <c r="Q597" s="439">
        <f t="shared" si="1716"/>
        <v>0.55388765426719466</v>
      </c>
      <c r="R597" s="440">
        <f t="shared" si="1717"/>
        <v>142.6</v>
      </c>
      <c r="S597" s="441">
        <f t="shared" si="1718"/>
        <v>140.70000000000002</v>
      </c>
      <c r="T597" s="441">
        <f t="shared" si="1719"/>
        <v>143.15388765426721</v>
      </c>
      <c r="U597" s="441">
        <f t="shared" si="1720"/>
        <v>-0.67066713731026373</v>
      </c>
      <c r="V597" s="441">
        <f t="shared" si="1721"/>
        <v>-0.86448971143069775</v>
      </c>
      <c r="W597" s="434">
        <f t="shared" si="1722"/>
        <v>-1.1706129720500016</v>
      </c>
      <c r="X597" s="442">
        <f t="shared" si="1723"/>
        <v>38.516868236791858</v>
      </c>
      <c r="Y597" s="443">
        <f t="shared" ref="Y597:AA597" si="1740">H597*$E597/1000</f>
        <v>0.75493061744112044</v>
      </c>
      <c r="Z597" s="443">
        <f t="shared" si="1740"/>
        <v>0.47760916613621907</v>
      </c>
      <c r="AA597" s="443">
        <f t="shared" si="1740"/>
        <v>3.5050350095480591</v>
      </c>
      <c r="AB597" s="443">
        <f t="shared" ref="AB597:AF597" si="1741">L597*$E597/1000</f>
        <v>0.46605410566518146</v>
      </c>
      <c r="AC597" s="443">
        <f t="shared" si="1741"/>
        <v>3.6629541693189052</v>
      </c>
      <c r="AD597" s="443">
        <f t="shared" si="1741"/>
        <v>7.3182049649904532E-2</v>
      </c>
      <c r="AE597" s="443">
        <f t="shared" si="1741"/>
        <v>0.16947422024188419</v>
      </c>
      <c r="AF597" s="443">
        <f t="shared" si="1741"/>
        <v>0.24650795671546791</v>
      </c>
      <c r="AG597" s="444">
        <f t="shared" si="1726"/>
        <v>0.38516868236791857</v>
      </c>
      <c r="AH597" s="445"/>
      <c r="AI597" s="432">
        <f t="shared" si="1727"/>
        <v>283.3</v>
      </c>
      <c r="AJ597" s="181"/>
      <c r="AK597" s="181"/>
      <c r="AL597" s="181"/>
      <c r="AM597" s="181"/>
    </row>
    <row r="598" spans="1:39" ht="12.75" customHeight="1">
      <c r="A598" s="418">
        <v>584</v>
      </c>
      <c r="B598" s="433">
        <v>3</v>
      </c>
      <c r="C598" s="458">
        <v>35</v>
      </c>
      <c r="D598" s="434">
        <f>測定日数!N39</f>
        <v>28</v>
      </c>
      <c r="E598" s="435">
        <f>mm!N39</f>
        <v>66.216317115247833</v>
      </c>
      <c r="F598" s="436">
        <f>pH!N39</f>
        <v>5.0199999999999996</v>
      </c>
      <c r="G598" s="436">
        <f>EC!N39</f>
        <v>2.2999999999999998</v>
      </c>
      <c r="H598" s="437">
        <f>'SO4'!N39</f>
        <v>28.1</v>
      </c>
      <c r="I598" s="437">
        <f>'NO3'!N39</f>
        <v>22</v>
      </c>
      <c r="J598" s="437">
        <f>Cl!N39</f>
        <v>59.6</v>
      </c>
      <c r="K598" s="437">
        <f>H!N39</f>
        <v>9.5499258602143726</v>
      </c>
      <c r="L598" s="437">
        <f>'NH4'!N39</f>
        <v>31.2</v>
      </c>
      <c r="M598" s="437">
        <f>Na!N39</f>
        <v>54.1</v>
      </c>
      <c r="N598" s="437">
        <f>K!N39</f>
        <v>2.7</v>
      </c>
      <c r="O598" s="437">
        <f>Mg!N39</f>
        <v>9.1</v>
      </c>
      <c r="P598" s="438">
        <f>Ca!N39</f>
        <v>18.3</v>
      </c>
      <c r="Q598" s="439">
        <f t="shared" si="1716"/>
        <v>0.57999157519612554</v>
      </c>
      <c r="R598" s="440">
        <f t="shared" si="1717"/>
        <v>137.80000000000001</v>
      </c>
      <c r="S598" s="441">
        <f t="shared" si="1718"/>
        <v>152.34992586021437</v>
      </c>
      <c r="T598" s="441">
        <f t="shared" si="1719"/>
        <v>138.37999157519613</v>
      </c>
      <c r="U598" s="441">
        <f t="shared" si="1720"/>
        <v>5.0146233251922601</v>
      </c>
      <c r="V598" s="441">
        <f t="shared" si="1721"/>
        <v>4.8051244289717268</v>
      </c>
      <c r="W598" s="434">
        <f t="shared" si="1722"/>
        <v>-1.50740913741419</v>
      </c>
      <c r="X598" s="442">
        <f t="shared" si="1723"/>
        <v>66.216317115247833</v>
      </c>
      <c r="Y598" s="443">
        <f t="shared" ref="Y598:AA598" si="1742">H598*$E598/1000</f>
        <v>1.860678510938464</v>
      </c>
      <c r="Z598" s="443">
        <f t="shared" si="1742"/>
        <v>1.4567589765354523</v>
      </c>
      <c r="AA598" s="443">
        <f t="shared" si="1742"/>
        <v>3.9464925000687709</v>
      </c>
      <c r="AB598" s="443">
        <f t="shared" ref="AB598:AF598" si="1743">L598*$E598/1000</f>
        <v>2.0659490939957323</v>
      </c>
      <c r="AC598" s="443">
        <f t="shared" si="1743"/>
        <v>3.5823027559349079</v>
      </c>
      <c r="AD598" s="443">
        <f t="shared" si="1743"/>
        <v>0.17878405621116916</v>
      </c>
      <c r="AE598" s="443">
        <f t="shared" si="1743"/>
        <v>0.60256848574875532</v>
      </c>
      <c r="AF598" s="443">
        <f t="shared" si="1743"/>
        <v>1.2117586032090353</v>
      </c>
      <c r="AG598" s="444">
        <f t="shared" si="1726"/>
        <v>0.63236091918706083</v>
      </c>
      <c r="AH598" s="445"/>
      <c r="AI598" s="432">
        <f t="shared" si="1727"/>
        <v>290.14992586021435</v>
      </c>
      <c r="AJ598" s="181"/>
      <c r="AK598" s="181"/>
      <c r="AL598" s="181"/>
      <c r="AM598" s="181"/>
    </row>
    <row r="599" spans="1:39" ht="12.75" customHeight="1">
      <c r="A599" s="418">
        <v>584.5</v>
      </c>
      <c r="B599" s="433">
        <v>3</v>
      </c>
      <c r="C599" s="458">
        <v>36</v>
      </c>
      <c r="D599" s="434">
        <f>測定日数!N40</f>
        <v>28</v>
      </c>
      <c r="E599" s="459">
        <f>mm!N40</f>
        <v>70.566833588213541</v>
      </c>
      <c r="F599" s="436">
        <f>pH!N40</f>
        <v>4.4094945666736054</v>
      </c>
      <c r="G599" s="436">
        <f>EC!N40</f>
        <v>2.3226203966005667</v>
      </c>
      <c r="H599" s="437">
        <f>'SO4'!N40</f>
        <v>30.533586060318424</v>
      </c>
      <c r="I599" s="437">
        <f>'NO3'!N40</f>
        <v>24.612766151877914</v>
      </c>
      <c r="J599" s="437">
        <f>Cl!N40</f>
        <v>21.467900889757811</v>
      </c>
      <c r="K599" s="437">
        <f>H!N40</f>
        <v>38.949818056664348</v>
      </c>
      <c r="L599" s="437">
        <f>'NH4'!N40</f>
        <v>22.403210576015109</v>
      </c>
      <c r="M599" s="437">
        <f>Na!N40</f>
        <v>17.184382313092744</v>
      </c>
      <c r="N599" s="437">
        <f>K!N40</f>
        <v>1.1697325808017505</v>
      </c>
      <c r="O599" s="437">
        <f>Mg!N40</f>
        <v>4.9126243019853346</v>
      </c>
      <c r="P599" s="438">
        <f>Ca!N40</f>
        <v>18.800378656757541</v>
      </c>
      <c r="Q599" s="439">
        <f t="shared" si="1716"/>
        <v>0.14220545355600811</v>
      </c>
      <c r="R599" s="459">
        <f t="shared" si="1717"/>
        <v>107.14783916227258</v>
      </c>
      <c r="S599" s="437">
        <f t="shared" si="1718"/>
        <v>127.1331494440597</v>
      </c>
      <c r="T599" s="437">
        <f t="shared" si="1719"/>
        <v>107.29004461582858</v>
      </c>
      <c r="U599" s="433">
        <f t="shared" si="1720"/>
        <v>8.5304874290798285</v>
      </c>
      <c r="V599" s="433">
        <f t="shared" si="1721"/>
        <v>8.4646508242532459</v>
      </c>
      <c r="W599" s="458">
        <f t="shared" si="1722"/>
        <v>8.0075699178085653</v>
      </c>
      <c r="X599" s="460">
        <f t="shared" si="1723"/>
        <v>70.566833588213541</v>
      </c>
      <c r="Y599" s="461">
        <f t="shared" ref="Y599:AA599" si="1744">H599*$E599/1000</f>
        <v>2.1546584863698865</v>
      </c>
      <c r="Z599" s="461">
        <f t="shared" si="1744"/>
        <v>1.7368449731851838</v>
      </c>
      <c r="AA599" s="461">
        <f t="shared" si="1744"/>
        <v>1.5149217895758009</v>
      </c>
      <c r="AB599" s="461">
        <f t="shared" ref="AB599:AF599" si="1745">L599*$E599/1000</f>
        <v>1.5809236325593639</v>
      </c>
      <c r="AC599" s="461">
        <f t="shared" si="1745"/>
        <v>1.2126474470042559</v>
      </c>
      <c r="AD599" s="461">
        <f t="shared" si="1745"/>
        <v>8.2544324372148675E-2</v>
      </c>
      <c r="AE599" s="461">
        <f t="shared" si="1745"/>
        <v>0.34666834159961279</v>
      </c>
      <c r="AF599" s="461">
        <f t="shared" si="1745"/>
        <v>1.326683192066811</v>
      </c>
      <c r="AG599" s="458">
        <f t="shared" si="1726"/>
        <v>2.7485653290958281</v>
      </c>
      <c r="AH599" s="462"/>
      <c r="AI599" s="254">
        <f t="shared" si="1727"/>
        <v>234.28098860633227</v>
      </c>
      <c r="AJ599" s="181"/>
      <c r="AK599" s="181"/>
      <c r="AL599" s="181"/>
      <c r="AM599" s="181"/>
    </row>
    <row r="600" spans="1:39" ht="12.75" customHeight="1">
      <c r="A600" s="418">
        <v>585</v>
      </c>
      <c r="B600" s="433">
        <v>3</v>
      </c>
      <c r="C600" s="458">
        <v>37</v>
      </c>
      <c r="D600" s="434">
        <f>測定日数!N41</f>
        <v>28</v>
      </c>
      <c r="E600" s="435">
        <f>mm!N41</f>
        <v>175.28980891719749</v>
      </c>
      <c r="F600" s="436">
        <f>pH!N41</f>
        <v>6.93</v>
      </c>
      <c r="G600" s="436">
        <f>EC!N41</f>
        <v>8.0299999999999994</v>
      </c>
      <c r="H600" s="437">
        <f>'SO4'!N41</f>
        <v>66.310236135227086</v>
      </c>
      <c r="I600" s="437">
        <f>'NO3'!N41</f>
        <v>53.705432957717861</v>
      </c>
      <c r="J600" s="437">
        <f>Cl!N41</f>
        <v>387.55863446225538</v>
      </c>
      <c r="K600" s="437">
        <f>H!N41</f>
        <v>0.117489755493953</v>
      </c>
      <c r="L600" s="437">
        <f>'NH4'!N41</f>
        <v>62.644484236319379</v>
      </c>
      <c r="M600" s="437">
        <f>Na!N41</f>
        <v>352.33016381177742</v>
      </c>
      <c r="N600" s="437">
        <f>K!N41</f>
        <v>14.834404564904355</v>
      </c>
      <c r="O600" s="437">
        <f>Mg!N41</f>
        <v>42.789549475416585</v>
      </c>
      <c r="P600" s="438">
        <f>Ca!N41</f>
        <v>92.819002944258699</v>
      </c>
      <c r="Q600" s="439">
        <f t="shared" si="1716"/>
        <v>47.143485143749615</v>
      </c>
      <c r="R600" s="440">
        <f t="shared" si="1717"/>
        <v>573.88453969042746</v>
      </c>
      <c r="S600" s="441">
        <f t="shared" si="1718"/>
        <v>701.14364720784567</v>
      </c>
      <c r="T600" s="441">
        <f t="shared" si="1719"/>
        <v>621.02802483417713</v>
      </c>
      <c r="U600" s="441">
        <f t="shared" si="1720"/>
        <v>9.9808858208066784</v>
      </c>
      <c r="V600" s="441">
        <f t="shared" si="1721"/>
        <v>6.0593963755050275</v>
      </c>
      <c r="W600" s="434">
        <f t="shared" si="1722"/>
        <v>1.6957450166689159</v>
      </c>
      <c r="X600" s="442">
        <f t="shared" si="1723"/>
        <v>175.28980891719749</v>
      </c>
      <c r="Y600" s="443">
        <f t="shared" ref="Y600:AA600" si="1746">H600*$E600/1000</f>
        <v>11.6235086213982</v>
      </c>
      <c r="Z600" s="443">
        <f t="shared" si="1746"/>
        <v>9.4140150809737246</v>
      </c>
      <c r="AA600" s="443">
        <f t="shared" si="1746"/>
        <v>67.935078979098733</v>
      </c>
      <c r="AB600" s="443">
        <f t="shared" ref="AB600:AF600" si="1747">L600*$E600/1000</f>
        <v>10.980939671500813</v>
      </c>
      <c r="AC600" s="443">
        <f t="shared" si="1747"/>
        <v>61.759887090331361</v>
      </c>
      <c r="AD600" s="443">
        <f t="shared" si="1747"/>
        <v>2.6003199415824865</v>
      </c>
      <c r="AE600" s="443">
        <f t="shared" si="1747"/>
        <v>7.5005719511987419</v>
      </c>
      <c r="AF600" s="443">
        <f t="shared" si="1747"/>
        <v>16.270225289983898</v>
      </c>
      <c r="AG600" s="444">
        <f t="shared" si="1726"/>
        <v>2.0594756790263277E-2</v>
      </c>
      <c r="AH600" s="445"/>
      <c r="AI600" s="432">
        <f t="shared" si="1727"/>
        <v>1275.0281868982731</v>
      </c>
      <c r="AJ600" s="181"/>
      <c r="AK600" s="181"/>
      <c r="AL600" s="181"/>
      <c r="AM600" s="181"/>
    </row>
    <row r="601" spans="1:39" ht="12.75" customHeight="1">
      <c r="A601" s="418">
        <v>586</v>
      </c>
      <c r="B601" s="433">
        <v>3</v>
      </c>
      <c r="C601" s="458">
        <v>38</v>
      </c>
      <c r="D601" s="434">
        <f>測定日数!N42</f>
        <v>28</v>
      </c>
      <c r="E601" s="435">
        <f>mm!N42</f>
        <v>121.99236155315086</v>
      </c>
      <c r="F601" s="436">
        <f>pH!N42</f>
        <v>5.704503057479327</v>
      </c>
      <c r="G601" s="436">
        <f>EC!N42</f>
        <v>6.7930474823897731</v>
      </c>
      <c r="H601" s="437">
        <f>'SO4'!N42</f>
        <v>60.319131082685459</v>
      </c>
      <c r="I601" s="437">
        <f>'NO3'!N42</f>
        <v>67.99327445023269</v>
      </c>
      <c r="J601" s="437">
        <f>Cl!N42</f>
        <v>360.30939688441828</v>
      </c>
      <c r="K601" s="437">
        <f>H!N42</f>
        <v>1.9746809773963663</v>
      </c>
      <c r="L601" s="437">
        <f>'NH4'!N42</f>
        <v>81.468804575506311</v>
      </c>
      <c r="M601" s="437">
        <f>Na!N42</f>
        <v>286.65592849283678</v>
      </c>
      <c r="N601" s="437">
        <f>K!N42</f>
        <v>12.718614022290643</v>
      </c>
      <c r="O601" s="437">
        <f>Mg!N42</f>
        <v>35.926943214170649</v>
      </c>
      <c r="P601" s="438">
        <f>Ca!N42</f>
        <v>48.508253516447411</v>
      </c>
      <c r="Q601" s="439">
        <f t="shared" si="1716"/>
        <v>2.8049475363737004</v>
      </c>
      <c r="R601" s="440">
        <f t="shared" si="1717"/>
        <v>548.94093350002186</v>
      </c>
      <c r="S601" s="441">
        <f t="shared" si="1718"/>
        <v>551.68842152926618</v>
      </c>
      <c r="T601" s="441">
        <f t="shared" si="1719"/>
        <v>551.74588103639553</v>
      </c>
      <c r="U601" s="441">
        <f t="shared" si="1720"/>
        <v>0.24962881615775293</v>
      </c>
      <c r="V601" s="441">
        <f t="shared" si="1721"/>
        <v>-5.2073337756266035E-3</v>
      </c>
      <c r="W601" s="434">
        <f t="shared" si="1722"/>
        <v>4.0129015540529256</v>
      </c>
      <c r="X601" s="442">
        <f t="shared" si="1723"/>
        <v>121.99236155315086</v>
      </c>
      <c r="Y601" s="443">
        <f t="shared" ref="Y601:AA601" si="1748">H601*$E601/1000</f>
        <v>7.3584732476108652</v>
      </c>
      <c r="Z601" s="443">
        <f t="shared" si="1748"/>
        <v>8.2946601199154006</v>
      </c>
      <c r="AA601" s="443">
        <f t="shared" si="1748"/>
        <v>43.954994215721676</v>
      </c>
      <c r="AB601" s="443">
        <f t="shared" ref="AB601:AF601" si="1749">L601*$E601/1000</f>
        <v>9.9385718630781579</v>
      </c>
      <c r="AC601" s="443">
        <f t="shared" si="1749"/>
        <v>34.969833670052303</v>
      </c>
      <c r="AD601" s="443">
        <f t="shared" si="1749"/>
        <v>1.5515737602622544</v>
      </c>
      <c r="AE601" s="443">
        <f t="shared" si="1749"/>
        <v>4.3828126460826251</v>
      </c>
      <c r="AF601" s="443">
        <f t="shared" si="1749"/>
        <v>5.9176364012903537</v>
      </c>
      <c r="AG601" s="444">
        <f t="shared" si="1726"/>
        <v>0.24089599574666684</v>
      </c>
      <c r="AH601" s="445"/>
      <c r="AI601" s="432">
        <f t="shared" si="1727"/>
        <v>1100.629355029288</v>
      </c>
      <c r="AJ601" s="181"/>
      <c r="AK601" s="181"/>
      <c r="AL601" s="181"/>
      <c r="AM601" s="181"/>
    </row>
    <row r="602" spans="1:39" ht="12.75" customHeight="1">
      <c r="A602" s="418">
        <v>587</v>
      </c>
      <c r="B602" s="433">
        <v>3</v>
      </c>
      <c r="C602" s="458">
        <v>39</v>
      </c>
      <c r="D602" s="434">
        <f>測定日数!N43</f>
        <v>28</v>
      </c>
      <c r="E602" s="435">
        <f>mm!N43</f>
        <v>157.19999999999999</v>
      </c>
      <c r="F602" s="436">
        <f>pH!N43</f>
        <v>5.0599999999999996</v>
      </c>
      <c r="G602" s="436">
        <f>EC!N43</f>
        <v>1.26</v>
      </c>
      <c r="H602" s="437">
        <f>'SO4'!N43</f>
        <v>13.73</v>
      </c>
      <c r="I602" s="437">
        <f>'NO3'!N43</f>
        <v>15.38</v>
      </c>
      <c r="J602" s="437">
        <f>Cl!N43</f>
        <v>9.14</v>
      </c>
      <c r="K602" s="437">
        <f>H!N43</f>
        <v>8.7096358995608174</v>
      </c>
      <c r="L602" s="437">
        <f>'NH4'!N43</f>
        <v>30.38</v>
      </c>
      <c r="M602" s="437">
        <f>Na!N43</f>
        <v>11.45</v>
      </c>
      <c r="N602" s="437">
        <f>K!N43</f>
        <v>2.14</v>
      </c>
      <c r="O602" s="437">
        <f>Mg!N43</f>
        <v>0.77</v>
      </c>
      <c r="P602" s="438">
        <f>Ca!N43</f>
        <v>2</v>
      </c>
      <c r="Q602" s="439">
        <f t="shared" si="1716"/>
        <v>0.63594811614929236</v>
      </c>
      <c r="R602" s="440">
        <f t="shared" si="1717"/>
        <v>51.980000000000004</v>
      </c>
      <c r="S602" s="441">
        <f t="shared" si="1718"/>
        <v>58.219635899560828</v>
      </c>
      <c r="T602" s="441">
        <f t="shared" si="1719"/>
        <v>52.615948116149298</v>
      </c>
      <c r="U602" s="441">
        <f t="shared" si="1720"/>
        <v>5.662120249877967</v>
      </c>
      <c r="V602" s="441">
        <f t="shared" si="1721"/>
        <v>5.0558562335154464</v>
      </c>
      <c r="W602" s="434">
        <f t="shared" si="1722"/>
        <v>-9.9248212741120678</v>
      </c>
      <c r="X602" s="442">
        <f t="shared" si="1723"/>
        <v>157.19999999999999</v>
      </c>
      <c r="Y602" s="443">
        <f t="shared" ref="Y602:AA602" si="1750">H602*$E602/1000</f>
        <v>2.1583559999999999</v>
      </c>
      <c r="Z602" s="443">
        <f t="shared" si="1750"/>
        <v>2.4177359999999997</v>
      </c>
      <c r="AA602" s="443">
        <f t="shared" si="1750"/>
        <v>1.4368080000000001</v>
      </c>
      <c r="AB602" s="443">
        <f t="shared" ref="AB602:AF602" si="1751">L602*$E602/1000</f>
        <v>4.7757360000000002</v>
      </c>
      <c r="AC602" s="443">
        <f t="shared" si="1751"/>
        <v>1.7999399999999999</v>
      </c>
      <c r="AD602" s="443">
        <f t="shared" si="1751"/>
        <v>0.33640800000000004</v>
      </c>
      <c r="AE602" s="443">
        <f t="shared" si="1751"/>
        <v>0.121044</v>
      </c>
      <c r="AF602" s="443">
        <f t="shared" si="1751"/>
        <v>0.31439999999999996</v>
      </c>
      <c r="AG602" s="444">
        <f t="shared" si="1726"/>
        <v>1.3691547634109604</v>
      </c>
      <c r="AH602" s="445"/>
      <c r="AI602" s="432">
        <f t="shared" si="1727"/>
        <v>110.19963589956083</v>
      </c>
      <c r="AJ602" s="181"/>
      <c r="AK602" s="181"/>
      <c r="AL602" s="181"/>
      <c r="AM602" s="181"/>
    </row>
    <row r="603" spans="1:39" ht="12.75" customHeight="1">
      <c r="A603" s="418">
        <v>588</v>
      </c>
      <c r="B603" s="433">
        <v>3</v>
      </c>
      <c r="C603" s="458">
        <v>40</v>
      </c>
      <c r="D603" s="434">
        <f>測定日数!N44</f>
        <v>27</v>
      </c>
      <c r="E603" s="435">
        <f>mm!N44</f>
        <v>100.79617834394904</v>
      </c>
      <c r="F603" s="436">
        <f>pH!N44</f>
        <v>4.5199999999999996</v>
      </c>
      <c r="G603" s="436">
        <f>EC!N44</f>
        <v>2.21</v>
      </c>
      <c r="H603" s="437">
        <f>'SO4'!N44</f>
        <v>25.4</v>
      </c>
      <c r="I603" s="437">
        <f>'NO3'!N44</f>
        <v>32.200000000000003</v>
      </c>
      <c r="J603" s="437">
        <f>Cl!N44</f>
        <v>31</v>
      </c>
      <c r="K603" s="437">
        <f>H!N44</f>
        <v>30.199517204020204</v>
      </c>
      <c r="L603" s="437">
        <f>'NH4'!N44</f>
        <v>39.6</v>
      </c>
      <c r="M603" s="437">
        <f>Na!N44</f>
        <v>24.2</v>
      </c>
      <c r="N603" s="437">
        <f>K!N44</f>
        <v>2</v>
      </c>
      <c r="O603" s="437">
        <f>Mg!N44</f>
        <v>5</v>
      </c>
      <c r="P603" s="438">
        <f>Ca!N44</f>
        <v>11.4</v>
      </c>
      <c r="Q603" s="439">
        <f t="shared" si="1716"/>
        <v>0.18340944013285768</v>
      </c>
      <c r="R603" s="440">
        <f t="shared" si="1717"/>
        <v>114</v>
      </c>
      <c r="S603" s="441">
        <f t="shared" si="1718"/>
        <v>128.79951720402022</v>
      </c>
      <c r="T603" s="441">
        <f t="shared" si="1719"/>
        <v>114.18340944013286</v>
      </c>
      <c r="U603" s="441">
        <f t="shared" si="1720"/>
        <v>6.0953651697686215</v>
      </c>
      <c r="V603" s="441">
        <f t="shared" si="1721"/>
        <v>6.0152818001457984</v>
      </c>
      <c r="W603" s="434">
        <f t="shared" si="1722"/>
        <v>7.0624762717670269</v>
      </c>
      <c r="X603" s="442">
        <f t="shared" si="1723"/>
        <v>100.79617834394904</v>
      </c>
      <c r="Y603" s="443">
        <f t="shared" ref="Y603:AA603" si="1752">H603*$E603/1000</f>
        <v>2.5602229299363053</v>
      </c>
      <c r="Z603" s="443">
        <f t="shared" si="1752"/>
        <v>3.2456369426751595</v>
      </c>
      <c r="AA603" s="443">
        <f t="shared" si="1752"/>
        <v>3.1246815286624199</v>
      </c>
      <c r="AB603" s="443">
        <f t="shared" ref="AB603:AF603" si="1753">L603*$E603/1000</f>
        <v>3.9915286624203818</v>
      </c>
      <c r="AC603" s="443">
        <f t="shared" si="1753"/>
        <v>2.4392675159235671</v>
      </c>
      <c r="AD603" s="443">
        <f t="shared" si="1753"/>
        <v>0.20159235668789807</v>
      </c>
      <c r="AE603" s="443">
        <f t="shared" si="1753"/>
        <v>0.50398089171974514</v>
      </c>
      <c r="AF603" s="443">
        <f t="shared" si="1753"/>
        <v>1.149076433121019</v>
      </c>
      <c r="AG603" s="444">
        <f t="shared" si="1726"/>
        <v>3.0439959219975776</v>
      </c>
      <c r="AH603" s="445"/>
      <c r="AI603" s="432">
        <f t="shared" si="1727"/>
        <v>242.79951720402022</v>
      </c>
      <c r="AJ603" s="181"/>
      <c r="AK603" s="181"/>
      <c r="AL603" s="181"/>
      <c r="AM603" s="181"/>
    </row>
    <row r="604" spans="1:39" ht="12.75" customHeight="1">
      <c r="A604" s="418">
        <v>589</v>
      </c>
      <c r="B604" s="433">
        <v>3</v>
      </c>
      <c r="C604" s="458">
        <v>41</v>
      </c>
      <c r="D604" s="434">
        <f>測定日数!N45</f>
        <v>28</v>
      </c>
      <c r="E604" s="435">
        <f>mm!N45</f>
        <v>201.97452229299361</v>
      </c>
      <c r="F604" s="436">
        <f>pH!N45</f>
        <v>5.22</v>
      </c>
      <c r="G604" s="436">
        <f>EC!N45</f>
        <v>1.22</v>
      </c>
      <c r="H604" s="437">
        <f>'SO4'!N45</f>
        <v>17.350000000000001</v>
      </c>
      <c r="I604" s="437">
        <f>'NO3'!N45</f>
        <v>12.96</v>
      </c>
      <c r="J604" s="437">
        <f>Cl!N45</f>
        <v>26.08</v>
      </c>
      <c r="K604" s="437">
        <f>H!N45</f>
        <v>6.0255958607435822</v>
      </c>
      <c r="L604" s="437">
        <f>'NH4'!N45</f>
        <v>15.29</v>
      </c>
      <c r="M604" s="437">
        <f>Na!N45</f>
        <v>22.27</v>
      </c>
      <c r="N604" s="437">
        <f>K!N45</f>
        <v>1.23</v>
      </c>
      <c r="O604" s="437">
        <f>Mg!N45</f>
        <v>2.97</v>
      </c>
      <c r="P604" s="438">
        <f>Ca!N45</f>
        <v>12.05</v>
      </c>
      <c r="Q604" s="439">
        <f t="shared" si="1716"/>
        <v>0.91922469921313799</v>
      </c>
      <c r="R604" s="440">
        <f t="shared" si="1717"/>
        <v>73.740000000000009</v>
      </c>
      <c r="S604" s="441">
        <f t="shared" si="1718"/>
        <v>74.855595860743577</v>
      </c>
      <c r="T604" s="441">
        <f t="shared" si="1719"/>
        <v>74.659224699213141</v>
      </c>
      <c r="U604" s="441">
        <f t="shared" si="1720"/>
        <v>0.75075970743375797</v>
      </c>
      <c r="V604" s="441">
        <f t="shared" si="1721"/>
        <v>0.13133892733509298</v>
      </c>
      <c r="W604" s="434">
        <f t="shared" si="1722"/>
        <v>-1.2976735459652291</v>
      </c>
      <c r="X604" s="442">
        <f t="shared" si="1723"/>
        <v>201.97452229299361</v>
      </c>
      <c r="Y604" s="443">
        <f t="shared" ref="Y604:AA604" si="1754">H604*$E604/1000</f>
        <v>3.5042579617834395</v>
      </c>
      <c r="Z604" s="443">
        <f t="shared" si="1754"/>
        <v>2.6175898089171974</v>
      </c>
      <c r="AA604" s="443">
        <f t="shared" si="1754"/>
        <v>5.2674955414012725</v>
      </c>
      <c r="AB604" s="443">
        <f t="shared" ref="AB604:AF604" si="1755">L604*$E604/1000</f>
        <v>3.0881904458598721</v>
      </c>
      <c r="AC604" s="443">
        <f t="shared" si="1755"/>
        <v>4.4979726114649674</v>
      </c>
      <c r="AD604" s="443">
        <f t="shared" si="1755"/>
        <v>0.24842866242038214</v>
      </c>
      <c r="AE604" s="443">
        <f t="shared" si="1755"/>
        <v>0.599864331210191</v>
      </c>
      <c r="AF604" s="443">
        <f t="shared" si="1755"/>
        <v>2.4337929936305733</v>
      </c>
      <c r="AG604" s="444">
        <f t="shared" si="1726"/>
        <v>1.2170168455043247</v>
      </c>
      <c r="AH604" s="445"/>
      <c r="AI604" s="432">
        <f t="shared" si="1727"/>
        <v>148.59559586074357</v>
      </c>
      <c r="AJ604" s="181"/>
      <c r="AK604" s="181"/>
      <c r="AL604" s="181"/>
      <c r="AM604" s="181"/>
    </row>
    <row r="605" spans="1:39" ht="12.75" customHeight="1">
      <c r="A605" s="418">
        <v>590</v>
      </c>
      <c r="B605" s="433">
        <v>3</v>
      </c>
      <c r="C605" s="458">
        <v>42</v>
      </c>
      <c r="D605" s="434">
        <f>測定日数!N46</f>
        <v>28</v>
      </c>
      <c r="E605" s="435">
        <f>mm!N46</f>
        <v>151.11464968152865</v>
      </c>
      <c r="F605" s="436">
        <f>pH!N46</f>
        <v>4.4722545955288124</v>
      </c>
      <c r="G605" s="436">
        <f>EC!N46</f>
        <v>4.2767713382507901</v>
      </c>
      <c r="H605" s="437">
        <f>'SO4'!N46</f>
        <v>43.257226443185807</v>
      </c>
      <c r="I605" s="437">
        <f>'NO3'!N46</f>
        <v>43.607030610489822</v>
      </c>
      <c r="J605" s="437">
        <f>Cl!N46</f>
        <v>73.747713764822862</v>
      </c>
      <c r="K605" s="437">
        <f>H!N46</f>
        <v>33.708963938382269</v>
      </c>
      <c r="L605" s="437">
        <f>'NH4'!N46</f>
        <v>42.306417612106316</v>
      </c>
      <c r="M605" s="437">
        <f>Na!N46</f>
        <v>55.871537727126949</v>
      </c>
      <c r="N605" s="437">
        <f>K!N46</f>
        <v>5.8174080696061816</v>
      </c>
      <c r="O605" s="437">
        <f>Mg!N46</f>
        <v>7.2964613043928903</v>
      </c>
      <c r="P605" s="438">
        <f>Ca!N46</f>
        <v>29.690799818493151</v>
      </c>
      <c r="Q605" s="439">
        <f t="shared" si="1716"/>
        <v>0.16431464796119641</v>
      </c>
      <c r="R605" s="440">
        <f t="shared" si="1717"/>
        <v>203.86919726168429</v>
      </c>
      <c r="S605" s="441">
        <f t="shared" si="1718"/>
        <v>211.67884959299383</v>
      </c>
      <c r="T605" s="441">
        <f t="shared" si="1719"/>
        <v>204.03351190964548</v>
      </c>
      <c r="U605" s="441">
        <f t="shared" si="1720"/>
        <v>1.879362059434889</v>
      </c>
      <c r="V605" s="441">
        <f t="shared" si="1721"/>
        <v>1.8390931786857161</v>
      </c>
      <c r="W605" s="434">
        <f t="shared" si="1722"/>
        <v>-5.7470310714268731</v>
      </c>
      <c r="X605" s="442">
        <f t="shared" si="1723"/>
        <v>151.11464968152865</v>
      </c>
      <c r="Y605" s="443">
        <f t="shared" ref="Y605:AA605" si="1756">H605*$E605/1000</f>
        <v>6.5368006201565807</v>
      </c>
      <c r="Z605" s="443">
        <f t="shared" si="1756"/>
        <v>6.5896611543558654</v>
      </c>
      <c r="AA605" s="443">
        <f t="shared" si="1756"/>
        <v>11.144359930384855</v>
      </c>
      <c r="AB605" s="443">
        <f t="shared" ref="AB605:AF605" si="1757">L605*$E605/1000</f>
        <v>6.393119476733899</v>
      </c>
      <c r="AC605" s="443">
        <f t="shared" si="1757"/>
        <v>8.4430078508031006</v>
      </c>
      <c r="AD605" s="443">
        <f t="shared" si="1757"/>
        <v>0.87909558249303599</v>
      </c>
      <c r="AE605" s="443">
        <f t="shared" si="1757"/>
        <v>1.1026021939281612</v>
      </c>
      <c r="AF605" s="443">
        <f t="shared" si="1757"/>
        <v>4.4867148133359871</v>
      </c>
      <c r="AG605" s="444">
        <f t="shared" si="1726"/>
        <v>5.093918276675919</v>
      </c>
      <c r="AH605" s="445"/>
      <c r="AI605" s="432">
        <f t="shared" si="1727"/>
        <v>415.54804685467809</v>
      </c>
      <c r="AJ605" s="181"/>
      <c r="AK605" s="181"/>
      <c r="AL605" s="181"/>
      <c r="AM605" s="181"/>
    </row>
    <row r="606" spans="1:39" ht="12.75" customHeight="1">
      <c r="A606" s="418">
        <v>591</v>
      </c>
      <c r="B606" s="433">
        <v>3</v>
      </c>
      <c r="C606" s="458">
        <v>43</v>
      </c>
      <c r="D606" s="434">
        <f>測定日数!N47</f>
        <v>28</v>
      </c>
      <c r="E606" s="435">
        <f>mm!N47</f>
        <v>87</v>
      </c>
      <c r="F606" s="436">
        <f>pH!N47</f>
        <v>4.66</v>
      </c>
      <c r="G606" s="436">
        <f>EC!N47</f>
        <v>3.35</v>
      </c>
      <c r="H606" s="437">
        <f>'SO4'!N47</f>
        <v>41</v>
      </c>
      <c r="I606" s="437">
        <f>'NO3'!N47</f>
        <v>23.45</v>
      </c>
      <c r="J606" s="437">
        <f>Cl!N47</f>
        <v>67.75</v>
      </c>
      <c r="K606" s="437">
        <f>H!N47</f>
        <v>21.877616239495527</v>
      </c>
      <c r="L606" s="437">
        <f>'NH4'!N47</f>
        <v>32.700000000000003</v>
      </c>
      <c r="M606" s="437">
        <f>Na!N47</f>
        <v>87.24</v>
      </c>
      <c r="N606" s="437">
        <f>K!N47</f>
        <v>5.29</v>
      </c>
      <c r="O606" s="437">
        <f>Mg!N47</f>
        <v>9.3800000000000008</v>
      </c>
      <c r="P606" s="438">
        <f>Ca!N47</f>
        <v>30.21</v>
      </c>
      <c r="Q606" s="439">
        <f t="shared" si="1716"/>
        <v>0.25317550513902187</v>
      </c>
      <c r="R606" s="440">
        <f t="shared" si="1717"/>
        <v>173.2</v>
      </c>
      <c r="S606" s="441">
        <f t="shared" si="1718"/>
        <v>226.28761623949552</v>
      </c>
      <c r="T606" s="441">
        <f t="shared" si="1719"/>
        <v>173.453175505139</v>
      </c>
      <c r="U606" s="441">
        <f t="shared" si="1720"/>
        <v>13.288926635380143</v>
      </c>
      <c r="V606" s="441">
        <f t="shared" si="1721"/>
        <v>13.217175185891117</v>
      </c>
      <c r="W606" s="434">
        <f t="shared" si="1722"/>
        <v>-1.0061183281173309</v>
      </c>
      <c r="X606" s="442">
        <f t="shared" si="1723"/>
        <v>87</v>
      </c>
      <c r="Y606" s="443">
        <f t="shared" ref="Y606:AA606" si="1758">H606*$E606/1000</f>
        <v>3.5670000000000002</v>
      </c>
      <c r="Z606" s="443">
        <f t="shared" si="1758"/>
        <v>2.0401499999999997</v>
      </c>
      <c r="AA606" s="443">
        <f t="shared" si="1758"/>
        <v>5.8942500000000004</v>
      </c>
      <c r="AB606" s="443">
        <f t="shared" ref="AB606:AF606" si="1759">L606*$E606/1000</f>
        <v>2.8449</v>
      </c>
      <c r="AC606" s="443">
        <f t="shared" si="1759"/>
        <v>7.5898799999999991</v>
      </c>
      <c r="AD606" s="443">
        <f t="shared" si="1759"/>
        <v>0.46023000000000003</v>
      </c>
      <c r="AE606" s="443">
        <f t="shared" si="1759"/>
        <v>0.81606000000000001</v>
      </c>
      <c r="AF606" s="443">
        <f t="shared" si="1759"/>
        <v>2.6282700000000001</v>
      </c>
      <c r="AG606" s="444">
        <f t="shared" si="1726"/>
        <v>1.9033526128361109</v>
      </c>
      <c r="AH606" s="445"/>
      <c r="AI606" s="432">
        <f t="shared" si="1727"/>
        <v>399.48761623949554</v>
      </c>
      <c r="AJ606" s="181"/>
      <c r="AK606" s="181"/>
      <c r="AL606" s="181"/>
      <c r="AM606" s="181"/>
    </row>
    <row r="607" spans="1:39" ht="12.75" customHeight="1">
      <c r="A607" s="418">
        <v>592</v>
      </c>
      <c r="B607" s="433">
        <v>3</v>
      </c>
      <c r="C607" s="458">
        <v>44</v>
      </c>
      <c r="D607" s="434">
        <f>測定日数!N48</f>
        <v>28</v>
      </c>
      <c r="E607" s="435">
        <f>mm!N48</f>
        <v>119.39490445859873</v>
      </c>
      <c r="F607" s="436">
        <f>pH!N48</f>
        <v>4.4800000000000004</v>
      </c>
      <c r="G607" s="436">
        <f>EC!N48</f>
        <v>2.99</v>
      </c>
      <c r="H607" s="437">
        <f>'SO4'!N48</f>
        <v>37.700000000000003</v>
      </c>
      <c r="I607" s="437">
        <f>'NO3'!N48</f>
        <v>19.62</v>
      </c>
      <c r="J607" s="437">
        <f>Cl!N48</f>
        <v>52.06</v>
      </c>
      <c r="K607" s="437">
        <f>H!N48</f>
        <v>33.113112148259084</v>
      </c>
      <c r="L607" s="437">
        <f>'NH4'!N48</f>
        <v>26.72</v>
      </c>
      <c r="M607" s="437">
        <f>Na!N48</f>
        <v>43.32</v>
      </c>
      <c r="N607" s="437">
        <f>K!N48</f>
        <v>2.92</v>
      </c>
      <c r="O607" s="437">
        <f>Mg!N48</f>
        <v>6.7</v>
      </c>
      <c r="P607" s="438">
        <f>Ca!N48</f>
        <v>26.3</v>
      </c>
      <c r="Q607" s="439">
        <f t="shared" si="1716"/>
        <v>0.16727139744136532</v>
      </c>
      <c r="R607" s="440">
        <f t="shared" si="1717"/>
        <v>147.08000000000001</v>
      </c>
      <c r="S607" s="441">
        <f t="shared" si="1718"/>
        <v>172.0731121482591</v>
      </c>
      <c r="T607" s="441">
        <f t="shared" si="1719"/>
        <v>147.24727139744138</v>
      </c>
      <c r="U607" s="441">
        <f t="shared" si="1720"/>
        <v>7.8310726723068296</v>
      </c>
      <c r="V607" s="441">
        <f t="shared" si="1721"/>
        <v>7.7745869133545922</v>
      </c>
      <c r="W607" s="434">
        <f t="shared" si="1722"/>
        <v>2.1200267279425193</v>
      </c>
      <c r="X607" s="442">
        <f t="shared" si="1723"/>
        <v>119.39490445859873</v>
      </c>
      <c r="Y607" s="443">
        <f t="shared" ref="Y607:AA607" si="1760">H607*$E607/1000</f>
        <v>4.5011878980891726</v>
      </c>
      <c r="Z607" s="443">
        <f t="shared" si="1760"/>
        <v>2.3425280254777072</v>
      </c>
      <c r="AA607" s="443">
        <f t="shared" si="1760"/>
        <v>6.2156987261146508</v>
      </c>
      <c r="AB607" s="443">
        <f t="shared" ref="AB607:AF607" si="1761">L607*$E607/1000</f>
        <v>3.1902318471337581</v>
      </c>
      <c r="AC607" s="443">
        <f t="shared" si="1761"/>
        <v>5.1721872611464965</v>
      </c>
      <c r="AD607" s="443">
        <f t="shared" si="1761"/>
        <v>0.34863312101910826</v>
      </c>
      <c r="AE607" s="443">
        <f t="shared" si="1761"/>
        <v>0.79994585987261158</v>
      </c>
      <c r="AF607" s="443">
        <f t="shared" si="1761"/>
        <v>3.1400859872611466</v>
      </c>
      <c r="AG607" s="444">
        <f t="shared" si="1726"/>
        <v>3.9535368612682582</v>
      </c>
      <c r="AH607" s="445"/>
      <c r="AI607" s="432">
        <f t="shared" si="1727"/>
        <v>319.15311214825908</v>
      </c>
      <c r="AJ607" s="181"/>
      <c r="AK607" s="181"/>
      <c r="AL607" s="181"/>
      <c r="AM607" s="181"/>
    </row>
    <row r="608" spans="1:39" ht="12.75" customHeight="1">
      <c r="A608" s="418">
        <v>593</v>
      </c>
      <c r="B608" s="433">
        <v>3</v>
      </c>
      <c r="C608" s="458">
        <v>45</v>
      </c>
      <c r="D608" s="434">
        <f>測定日数!N49</f>
        <v>28</v>
      </c>
      <c r="E608" s="435">
        <f>mm!N49</f>
        <v>99.14100000000002</v>
      </c>
      <c r="F608" s="436">
        <f>pH!N49</f>
        <v>4.3821982547288414</v>
      </c>
      <c r="G608" s="436">
        <f>EC!N49</f>
        <v>5.7314018519078882</v>
      </c>
      <c r="H608" s="437">
        <f>'SO4'!N49</f>
        <v>67.305370532877404</v>
      </c>
      <c r="I608" s="437">
        <f>'NO3'!N49</f>
        <v>45.424975943353409</v>
      </c>
      <c r="J608" s="437">
        <f>Cl!N49</f>
        <v>126.10843505714082</v>
      </c>
      <c r="K608" s="437">
        <f>H!N49</f>
        <v>41.476466001449786</v>
      </c>
      <c r="L608" s="437">
        <f>'NH4'!N49</f>
        <v>66.265879404081062</v>
      </c>
      <c r="M608" s="437">
        <f>Na!N49</f>
        <v>109.66105022140184</v>
      </c>
      <c r="N608" s="437">
        <f>K!N49</f>
        <v>6.799070011397907</v>
      </c>
      <c r="O608" s="437">
        <f>Mg!N49</f>
        <v>14.552627822999565</v>
      </c>
      <c r="P608" s="438">
        <f>Ca!N49</f>
        <v>46.220654169314408</v>
      </c>
      <c r="Q608" s="439">
        <f t="shared" si="1716"/>
        <v>0.13354263457446783</v>
      </c>
      <c r="R608" s="440">
        <f t="shared" si="1717"/>
        <v>306.14415206624903</v>
      </c>
      <c r="S608" s="441">
        <f t="shared" si="1718"/>
        <v>345.74902962295852</v>
      </c>
      <c r="T608" s="441">
        <f t="shared" si="1719"/>
        <v>306.27769470082347</v>
      </c>
      <c r="U608" s="441">
        <f t="shared" si="1720"/>
        <v>6.0753630608750955</v>
      </c>
      <c r="V608" s="441">
        <f t="shared" si="1721"/>
        <v>6.0536375963839264</v>
      </c>
      <c r="W608" s="434">
        <f t="shared" si="1722"/>
        <v>-1.0822564528719252</v>
      </c>
      <c r="X608" s="442">
        <f t="shared" si="1723"/>
        <v>99.14100000000002</v>
      </c>
      <c r="Y608" s="443">
        <f t="shared" ref="Y608:AA608" si="1762">H608*$E608/1000</f>
        <v>6.6727217400000001</v>
      </c>
      <c r="Z608" s="443">
        <f t="shared" si="1762"/>
        <v>4.5034775400000013</v>
      </c>
      <c r="AA608" s="443">
        <f t="shared" si="1762"/>
        <v>12.502516360000001</v>
      </c>
      <c r="AB608" s="443">
        <f t="shared" ref="AB608:AF608" si="1763">L608*$E608/1000</f>
        <v>6.5696655500000016</v>
      </c>
      <c r="AC608" s="443">
        <f t="shared" si="1763"/>
        <v>10.871906180000002</v>
      </c>
      <c r="AD608" s="443">
        <f t="shared" si="1763"/>
        <v>0.67406659999999996</v>
      </c>
      <c r="AE608" s="443">
        <f t="shared" si="1763"/>
        <v>1.4427620750000001</v>
      </c>
      <c r="AF608" s="443">
        <f t="shared" si="1763"/>
        <v>4.5823618750000001</v>
      </c>
      <c r="AG608" s="444">
        <f t="shared" si="1726"/>
        <v>4.1120183158497339</v>
      </c>
      <c r="AH608" s="445"/>
      <c r="AI608" s="432">
        <f t="shared" si="1727"/>
        <v>651.89318168920749</v>
      </c>
      <c r="AJ608" s="181"/>
      <c r="AK608" s="181"/>
      <c r="AL608" s="181"/>
      <c r="AM608" s="181"/>
    </row>
    <row r="609" spans="1:39" ht="12.75" customHeight="1">
      <c r="A609" s="418">
        <v>594</v>
      </c>
      <c r="B609" s="433">
        <v>3</v>
      </c>
      <c r="C609" s="458">
        <v>46</v>
      </c>
      <c r="D609" s="434">
        <f>測定日数!N50</f>
        <v>28</v>
      </c>
      <c r="E609" s="435">
        <f>mm!N50</f>
        <v>76.955414012738856</v>
      </c>
      <c r="F609" s="436">
        <f>pH!N50</f>
        <v>4.7747363675722401</v>
      </c>
      <c r="G609" s="436">
        <f>EC!N50</f>
        <v>3.0511479887435855</v>
      </c>
      <c r="H609" s="437">
        <f>'SO4'!N50</f>
        <v>35.276953674362673</v>
      </c>
      <c r="I609" s="437">
        <f>'NO3'!N50</f>
        <v>22.38149342738345</v>
      </c>
      <c r="J609" s="437">
        <f>Cl!N50</f>
        <v>83.620953378999957</v>
      </c>
      <c r="K609" s="437">
        <f>H!N50</f>
        <v>16.798234221395621</v>
      </c>
      <c r="L609" s="437">
        <f>'NH4'!N50</f>
        <v>24.543716326517504</v>
      </c>
      <c r="M609" s="437">
        <f>Na!N50</f>
        <v>83.897291014359709</v>
      </c>
      <c r="N609" s="437">
        <f>K!N50</f>
        <v>4.9504083479471692</v>
      </c>
      <c r="O609" s="437">
        <f>Mg!N50</f>
        <v>10.6982070310219</v>
      </c>
      <c r="P609" s="438">
        <f>Ca!N50</f>
        <v>23.626563286380392</v>
      </c>
      <c r="Q609" s="439">
        <f t="shared" si="1716"/>
        <v>0.3297296888274826</v>
      </c>
      <c r="R609" s="440">
        <f t="shared" si="1717"/>
        <v>176.55635415510875</v>
      </c>
      <c r="S609" s="441">
        <f t="shared" si="1718"/>
        <v>198.83919054502456</v>
      </c>
      <c r="T609" s="441">
        <f t="shared" si="1719"/>
        <v>176.88608384393621</v>
      </c>
      <c r="U609" s="441">
        <f t="shared" si="1720"/>
        <v>5.9358286757812717</v>
      </c>
      <c r="V609" s="441">
        <f t="shared" si="1721"/>
        <v>5.8428613131737102</v>
      </c>
      <c r="W609" s="434">
        <f t="shared" si="1722"/>
        <v>-1.1185652947060269</v>
      </c>
      <c r="X609" s="442">
        <f t="shared" si="1723"/>
        <v>76.955414012738856</v>
      </c>
      <c r="Y609" s="443">
        <f t="shared" ref="Y609:AA609" si="1764">H609*$E609/1000</f>
        <v>2.7147525751187884</v>
      </c>
      <c r="Z609" s="443">
        <f t="shared" si="1764"/>
        <v>1.7223770929276871</v>
      </c>
      <c r="AA609" s="443">
        <f t="shared" si="1764"/>
        <v>6.4350850874208767</v>
      </c>
      <c r="AB609" s="443">
        <f t="shared" ref="AB609:AF609" si="1765">L609*$E609/1000</f>
        <v>1.8887718513183727</v>
      </c>
      <c r="AC609" s="443">
        <f t="shared" si="1765"/>
        <v>6.4563507645572873</v>
      </c>
      <c r="AD609" s="443">
        <f t="shared" si="1765"/>
        <v>0.38096072394839303</v>
      </c>
      <c r="AE609" s="443">
        <f t="shared" si="1765"/>
        <v>0.82328495126628409</v>
      </c>
      <c r="AF609" s="443">
        <f t="shared" si="1765"/>
        <v>1.818191959401579</v>
      </c>
      <c r="AG609" s="444">
        <f t="shared" si="1726"/>
        <v>1.2927150691904581</v>
      </c>
      <c r="AH609" s="445"/>
      <c r="AI609" s="432">
        <f t="shared" si="1727"/>
        <v>375.39554470013331</v>
      </c>
      <c r="AJ609" s="181"/>
      <c r="AK609" s="181"/>
      <c r="AL609" s="181"/>
      <c r="AM609" s="181"/>
    </row>
    <row r="610" spans="1:39" ht="12.75" customHeight="1">
      <c r="A610" s="418">
        <v>595</v>
      </c>
      <c r="B610" s="433">
        <v>3</v>
      </c>
      <c r="C610" s="458">
        <v>47</v>
      </c>
      <c r="D610" s="434">
        <f>測定日数!N51</f>
        <v>28</v>
      </c>
      <c r="E610" s="435">
        <f>mm!N51</f>
        <v>157.32484076433121</v>
      </c>
      <c r="F610" s="436">
        <f>pH!N51</f>
        <v>4.806889371087661</v>
      </c>
      <c r="G610" s="436">
        <f>EC!N51</f>
        <v>3.11</v>
      </c>
      <c r="H610" s="437">
        <f>'SO4'!N51</f>
        <v>34.759915240684471</v>
      </c>
      <c r="I610" s="437">
        <f>'NO3'!N51</f>
        <v>20.734589264725088</v>
      </c>
      <c r="J610" s="437">
        <f>Cl!N51</f>
        <v>78.693277071334904</v>
      </c>
      <c r="K610" s="437">
        <f>H!N51</f>
        <v>15.599498221134764</v>
      </c>
      <c r="L610" s="437">
        <f>'NH4'!N51</f>
        <v>26.554599640125957</v>
      </c>
      <c r="M610" s="437">
        <f>Na!N51</f>
        <v>69.808572434430545</v>
      </c>
      <c r="N610" s="437">
        <f>K!N51</f>
        <v>3.5911500667860881</v>
      </c>
      <c r="O610" s="437">
        <f>Mg!N51</f>
        <v>10.028539191610804</v>
      </c>
      <c r="P610" s="438">
        <f>Ca!N51</f>
        <v>28.782126815316133</v>
      </c>
      <c r="Q610" s="439">
        <f t="shared" si="1716"/>
        <v>0.35506760949321287</v>
      </c>
      <c r="R610" s="440">
        <f t="shared" si="1717"/>
        <v>168.94769681742895</v>
      </c>
      <c r="S610" s="441">
        <f t="shared" si="1718"/>
        <v>193.17515237633123</v>
      </c>
      <c r="T610" s="441">
        <f t="shared" si="1719"/>
        <v>169.30276442692215</v>
      </c>
      <c r="U610" s="441">
        <f t="shared" si="1720"/>
        <v>6.6903968122538862</v>
      </c>
      <c r="V610" s="441">
        <f t="shared" si="1721"/>
        <v>6.5858875376307635</v>
      </c>
      <c r="W610" s="434">
        <f t="shared" si="1722"/>
        <v>-3.964598246712959</v>
      </c>
      <c r="X610" s="442">
        <f t="shared" si="1723"/>
        <v>157.32484076433121</v>
      </c>
      <c r="Y610" s="443">
        <f t="shared" ref="Y610:AA610" si="1766">H610*$E610/1000</f>
        <v>5.4685981302223343</v>
      </c>
      <c r="Z610" s="443">
        <f t="shared" si="1766"/>
        <v>3.2620659543866859</v>
      </c>
      <c r="AA610" s="443">
        <f t="shared" si="1766"/>
        <v>12.380407284471161</v>
      </c>
      <c r="AB610" s="443">
        <f t="shared" ref="AB610:AF610" si="1767">L610*$E610/1000</f>
        <v>4.1776981599433833</v>
      </c>
      <c r="AC610" s="443">
        <f t="shared" si="1767"/>
        <v>10.982622542232068</v>
      </c>
      <c r="AD610" s="443">
        <f t="shared" si="1767"/>
        <v>0.56497711241793869</v>
      </c>
      <c r="AE610" s="443">
        <f t="shared" si="1767"/>
        <v>1.5777383314190248</v>
      </c>
      <c r="AF610" s="443">
        <f t="shared" si="1767"/>
        <v>4.528143518078398</v>
      </c>
      <c r="AG610" s="444">
        <f t="shared" si="1726"/>
        <v>2.4541885736434947</v>
      </c>
      <c r="AH610" s="445"/>
      <c r="AI610" s="432">
        <f t="shared" si="1727"/>
        <v>362.1228491937602</v>
      </c>
      <c r="AJ610" s="181"/>
      <c r="AK610" s="181"/>
      <c r="AL610" s="181"/>
      <c r="AM610" s="181"/>
    </row>
    <row r="611" spans="1:39" ht="12.75" customHeight="1">
      <c r="A611" s="418">
        <v>596</v>
      </c>
      <c r="B611" s="433">
        <v>3</v>
      </c>
      <c r="C611" s="458">
        <v>48</v>
      </c>
      <c r="D611" s="434"/>
      <c r="E611" s="464"/>
      <c r="F611" s="436"/>
      <c r="G611" s="436"/>
      <c r="H611" s="437"/>
      <c r="I611" s="437"/>
      <c r="J611" s="437"/>
      <c r="K611" s="437"/>
      <c r="L611" s="437"/>
      <c r="M611" s="437"/>
      <c r="N611" s="437"/>
      <c r="O611" s="437"/>
      <c r="P611" s="438"/>
      <c r="Q611" s="439"/>
      <c r="R611" s="440"/>
      <c r="S611" s="441"/>
      <c r="T611" s="441"/>
      <c r="U611" s="441"/>
      <c r="V611" s="441"/>
      <c r="W611" s="434"/>
      <c r="X611" s="442"/>
      <c r="Y611" s="443"/>
      <c r="Z611" s="443"/>
      <c r="AA611" s="443"/>
      <c r="AB611" s="443"/>
      <c r="AC611" s="443"/>
      <c r="AD611" s="443"/>
      <c r="AE611" s="443"/>
      <c r="AF611" s="443"/>
      <c r="AG611" s="444"/>
      <c r="AH611" s="445"/>
      <c r="AI611" s="432"/>
      <c r="AJ611" s="181"/>
      <c r="AK611" s="181"/>
      <c r="AL611" s="181"/>
      <c r="AM611" s="181"/>
    </row>
    <row r="612" spans="1:39" ht="12.75" customHeight="1">
      <c r="A612" s="418">
        <v>597</v>
      </c>
      <c r="B612" s="433">
        <v>3</v>
      </c>
      <c r="C612" s="458">
        <v>49</v>
      </c>
      <c r="D612" s="434">
        <f>測定日数!N53</f>
        <v>28</v>
      </c>
      <c r="E612" s="435">
        <f>mm!N53</f>
        <v>120.22292993630573</v>
      </c>
      <c r="F612" s="436">
        <f>pH!N53</f>
        <v>4.7940960292087036</v>
      </c>
      <c r="G612" s="436">
        <f>EC!N53</f>
        <v>1.98781298013245</v>
      </c>
      <c r="H612" s="437">
        <f>'SO4'!N53</f>
        <v>13.48169715385966</v>
      </c>
      <c r="I612" s="437">
        <f>'NO3'!N53</f>
        <v>14.085728625497485</v>
      </c>
      <c r="J612" s="437">
        <f>Cl!N53</f>
        <v>20.792641320673077</v>
      </c>
      <c r="K612" s="437">
        <f>H!N53</f>
        <v>16.065859727960625</v>
      </c>
      <c r="L612" s="437">
        <f>'NH4'!N53</f>
        <v>19.337525257503628</v>
      </c>
      <c r="M612" s="437">
        <f>Na!N53</f>
        <v>25.095621389778476</v>
      </c>
      <c r="N612" s="437">
        <f>K!N53</f>
        <v>1.0119147409799976</v>
      </c>
      <c r="O612" s="437">
        <f>Mg!N53</f>
        <v>2.9741584447217351</v>
      </c>
      <c r="P612" s="438">
        <f>Ca!N53</f>
        <v>4.4072615365066063</v>
      </c>
      <c r="Q612" s="439">
        <f t="shared" ref="Q612:Q615" si="1768">1.24*10^(F612-5.35)</f>
        <v>0.34476066867633753</v>
      </c>
      <c r="R612" s="440">
        <f t="shared" ref="R612:R615" si="1769">SUM(H612:J612)+H612</f>
        <v>61.841764253889878</v>
      </c>
      <c r="S612" s="441">
        <f t="shared" ref="S612:S615" si="1770">SUM(K612:P612)+O612+P612</f>
        <v>76.273761078679414</v>
      </c>
      <c r="T612" s="441">
        <f t="shared" ref="T612:T615" si="1771">SUM(H612:J612,Q612)+H612</f>
        <v>62.186524922566221</v>
      </c>
      <c r="U612" s="441">
        <f t="shared" ref="U612:U615" si="1772">(S612-R612)/(R612+S612)*100</f>
        <v>10.449221251585319</v>
      </c>
      <c r="V612" s="441">
        <f t="shared" ref="V612:V615" si="1773">(S612-T612)/(S612+T612)*100</f>
        <v>10.174207032900725</v>
      </c>
      <c r="W612" s="434">
        <f t="shared" ref="W612:W615" si="1774">100*((349.7*10^(2-F612)+(80*2*H612+71.5*I612+76.3*J612+73.5*L612+50.1*M612+73.5*N612+59.8*2*P612+53.3*2*O612)/10000)-G612)/((349.7*10^(2-F612)+(80*2*H612+71.5*I612+76.3*J612+73.5*L612+50.1*M612+73.5*N612+59.8*2*P612+53.3*2*O612)/10000)+G612)</f>
        <v>-17.468565301906565</v>
      </c>
      <c r="X612" s="442">
        <f t="shared" ref="X612:X615" si="1775">E612</f>
        <v>120.22292993630573</v>
      </c>
      <c r="Y612" s="443">
        <f t="shared" ref="Y612:AA612" si="1776">H612*$E612/1000</f>
        <v>1.6208091323509624</v>
      </c>
      <c r="Z612" s="443">
        <f t="shared" si="1776"/>
        <v>1.6934275656450002</v>
      </c>
      <c r="AA612" s="443">
        <f t="shared" si="1776"/>
        <v>2.499752260686015</v>
      </c>
      <c r="AB612" s="443">
        <f t="shared" ref="AB612:AF612" si="1777">L612*$E612/1000</f>
        <v>2.3248139441744011</v>
      </c>
      <c r="AC612" s="443">
        <f t="shared" si="1777"/>
        <v>3.0170691320513932</v>
      </c>
      <c r="AD612" s="443">
        <f t="shared" si="1777"/>
        <v>0.1216553550063532</v>
      </c>
      <c r="AE612" s="443">
        <f t="shared" si="1777"/>
        <v>0.3575620423192532</v>
      </c>
      <c r="AF612" s="443">
        <f t="shared" si="1777"/>
        <v>0.52985389491440893</v>
      </c>
      <c r="AG612" s="444">
        <f t="shared" ref="AG612:AG615" si="1778">K612*$E612/1000</f>
        <v>1.9314847284411261</v>
      </c>
      <c r="AH612" s="445"/>
      <c r="AI612" s="432">
        <f t="shared" ref="AI612:AI615" si="1779">R612+S612</f>
        <v>138.11552533256929</v>
      </c>
      <c r="AJ612" s="181"/>
      <c r="AK612" s="181"/>
      <c r="AL612" s="181"/>
      <c r="AM612" s="181"/>
    </row>
    <row r="613" spans="1:39" ht="12.75" customHeight="1">
      <c r="A613" s="418">
        <v>598</v>
      </c>
      <c r="B613" s="433">
        <v>3</v>
      </c>
      <c r="C613" s="458">
        <v>50</v>
      </c>
      <c r="D613" s="434">
        <f>測定日数!N54</f>
        <v>28</v>
      </c>
      <c r="E613" s="435">
        <f>mm!N54</f>
        <v>142.81291353521954</v>
      </c>
      <c r="F613" s="436">
        <f>pH!N54</f>
        <v>4.6500000000000004</v>
      </c>
      <c r="G613" s="436">
        <f>EC!N54</f>
        <v>2.4</v>
      </c>
      <c r="H613" s="437">
        <f>'SO4'!N54</f>
        <v>22.6</v>
      </c>
      <c r="I613" s="437">
        <f>'NO3'!N54</f>
        <v>19</v>
      </c>
      <c r="J613" s="437">
        <f>Cl!N54</f>
        <v>58.4</v>
      </c>
      <c r="K613" s="437">
        <f>H!N54</f>
        <v>22.387211385683386</v>
      </c>
      <c r="L613" s="437">
        <f>'NH4'!N54</f>
        <v>21</v>
      </c>
      <c r="M613" s="437">
        <f>Na!N54</f>
        <v>52.8</v>
      </c>
      <c r="N613" s="437">
        <f>K!N54</f>
        <v>2.1</v>
      </c>
      <c r="O613" s="437">
        <f>Mg!N54</f>
        <v>7</v>
      </c>
      <c r="P613" s="438">
        <f>Ca!N54</f>
        <v>7.2</v>
      </c>
      <c r="Q613" s="439">
        <f t="shared" si="1768"/>
        <v>0.24741252705614147</v>
      </c>
      <c r="R613" s="440">
        <f t="shared" si="1769"/>
        <v>122.6</v>
      </c>
      <c r="S613" s="441">
        <f t="shared" si="1770"/>
        <v>126.68721138568338</v>
      </c>
      <c r="T613" s="441">
        <f t="shared" si="1771"/>
        <v>122.84741252705615</v>
      </c>
      <c r="U613" s="441">
        <f t="shared" si="1772"/>
        <v>1.6395591907680664</v>
      </c>
      <c r="V613" s="441">
        <f t="shared" si="1773"/>
        <v>1.5387839965527121</v>
      </c>
      <c r="W613" s="434">
        <f t="shared" si="1774"/>
        <v>-1.674068146394702</v>
      </c>
      <c r="X613" s="442">
        <f t="shared" si="1775"/>
        <v>142.81291353521954</v>
      </c>
      <c r="Y613" s="443">
        <f t="shared" ref="Y613:AA613" si="1780">H613*$E613/1000</f>
        <v>3.2275718458959619</v>
      </c>
      <c r="Z613" s="443">
        <f t="shared" si="1780"/>
        <v>2.7134453571691712</v>
      </c>
      <c r="AA613" s="443">
        <f t="shared" si="1780"/>
        <v>8.3402741504568194</v>
      </c>
      <c r="AB613" s="443">
        <f t="shared" ref="AB613:AF613" si="1781">L613*$E613/1000</f>
        <v>2.9990711842396105</v>
      </c>
      <c r="AC613" s="443">
        <f t="shared" si="1781"/>
        <v>7.5405218346595912</v>
      </c>
      <c r="AD613" s="443">
        <f t="shared" si="1781"/>
        <v>0.29990711842396106</v>
      </c>
      <c r="AE613" s="443">
        <f t="shared" si="1781"/>
        <v>0.99969039474653676</v>
      </c>
      <c r="AF613" s="443">
        <f t="shared" si="1781"/>
        <v>1.0282529774535809</v>
      </c>
      <c r="AG613" s="444">
        <f t="shared" si="1778"/>
        <v>3.1971828839182841</v>
      </c>
      <c r="AH613" s="445"/>
      <c r="AI613" s="432">
        <f t="shared" si="1779"/>
        <v>249.28721138568338</v>
      </c>
      <c r="AJ613" s="181"/>
      <c r="AK613" s="181"/>
      <c r="AL613" s="181"/>
      <c r="AM613" s="181"/>
    </row>
    <row r="614" spans="1:39" ht="12.75" customHeight="1">
      <c r="A614" s="418">
        <v>599</v>
      </c>
      <c r="B614" s="433">
        <v>3</v>
      </c>
      <c r="C614" s="458">
        <v>51</v>
      </c>
      <c r="D614" s="434">
        <f>測定日数!N55</f>
        <v>28</v>
      </c>
      <c r="E614" s="435">
        <f>mm!N55</f>
        <v>142</v>
      </c>
      <c r="F614" s="436">
        <f>pH!N55</f>
        <v>3.9778357533707198</v>
      </c>
      <c r="G614" s="436">
        <f>EC!N55</f>
        <v>6.4201056338028168</v>
      </c>
      <c r="H614" s="437">
        <f>'SO4'!N55</f>
        <v>22.047290937623664</v>
      </c>
      <c r="I614" s="437">
        <f>'NO3'!N55</f>
        <v>12.270455154191277</v>
      </c>
      <c r="J614" s="437">
        <f>Cl!N55</f>
        <v>201.81305749285855</v>
      </c>
      <c r="K614" s="437">
        <f>H!N55</f>
        <v>105.23597924601056</v>
      </c>
      <c r="L614" s="437">
        <f>'NH4'!N55</f>
        <v>17.149687861111111</v>
      </c>
      <c r="M614" s="437">
        <f>Na!N55</f>
        <v>90.172037058634416</v>
      </c>
      <c r="N614" s="437">
        <f>K!N55</f>
        <v>4.8522022624365109</v>
      </c>
      <c r="O614" s="437">
        <f>Mg!N55</f>
        <v>11.295715253579088</v>
      </c>
      <c r="P614" s="438">
        <f>Ca!N55</f>
        <v>8.6245602421762495</v>
      </c>
      <c r="Q614" s="439">
        <f t="shared" si="1768"/>
        <v>5.2632916825182903E-2</v>
      </c>
      <c r="R614" s="440">
        <f t="shared" si="1769"/>
        <v>258.17809452229716</v>
      </c>
      <c r="S614" s="441">
        <f t="shared" si="1770"/>
        <v>257.25045741970331</v>
      </c>
      <c r="T614" s="441">
        <f t="shared" si="1771"/>
        <v>258.23072743912235</v>
      </c>
      <c r="U614" s="441">
        <f t="shared" si="1772"/>
        <v>-0.17997394577749989</v>
      </c>
      <c r="V614" s="441">
        <f t="shared" si="1773"/>
        <v>-0.19016601346710718</v>
      </c>
      <c r="W614" s="434">
        <f t="shared" si="1774"/>
        <v>0.59886234986971698</v>
      </c>
      <c r="X614" s="442">
        <f t="shared" si="1775"/>
        <v>142</v>
      </c>
      <c r="Y614" s="443">
        <f t="shared" ref="Y614:AA614" si="1782">H614*$E614/1000</f>
        <v>3.1307153131425602</v>
      </c>
      <c r="Z614" s="443">
        <f t="shared" si="1782"/>
        <v>1.7424046318951614</v>
      </c>
      <c r="AA614" s="443">
        <f t="shared" si="1782"/>
        <v>28.657454163985914</v>
      </c>
      <c r="AB614" s="443">
        <f t="shared" ref="AB614:AF614" si="1783">L614*$E614/1000</f>
        <v>2.4352556762777775</v>
      </c>
      <c r="AC614" s="443">
        <f t="shared" si="1783"/>
        <v>12.804429262326087</v>
      </c>
      <c r="AD614" s="443">
        <f t="shared" si="1783"/>
        <v>0.68901272126598456</v>
      </c>
      <c r="AE614" s="443">
        <f t="shared" si="1783"/>
        <v>1.6039915660082305</v>
      </c>
      <c r="AF614" s="443">
        <f t="shared" si="1783"/>
        <v>1.2246875543890274</v>
      </c>
      <c r="AG614" s="444">
        <f t="shared" si="1778"/>
        <v>14.9435090529335</v>
      </c>
      <c r="AH614" s="445"/>
      <c r="AI614" s="432">
        <f t="shared" si="1779"/>
        <v>515.42855194200047</v>
      </c>
      <c r="AJ614" s="181"/>
      <c r="AK614" s="181"/>
      <c r="AL614" s="181"/>
      <c r="AM614" s="181"/>
    </row>
    <row r="615" spans="1:39" ht="13.5" customHeight="1">
      <c r="A615" s="466">
        <v>600</v>
      </c>
      <c r="B615" s="467">
        <v>3</v>
      </c>
      <c r="C615" s="468">
        <v>52</v>
      </c>
      <c r="D615" s="469">
        <f>測定日数!N56</f>
        <v>28</v>
      </c>
      <c r="E615" s="470">
        <f>mm!N56</f>
        <v>92.777782525989466</v>
      </c>
      <c r="F615" s="471">
        <f>pH!N56</f>
        <v>5.7</v>
      </c>
      <c r="G615" s="471">
        <f>EC!N56</f>
        <v>2.9</v>
      </c>
      <c r="H615" s="472">
        <f>'SO4'!N56</f>
        <v>27.2</v>
      </c>
      <c r="I615" s="472">
        <f>'NO3'!N56</f>
        <v>15.9</v>
      </c>
      <c r="J615" s="472">
        <f>Cl!N56</f>
        <v>129.4</v>
      </c>
      <c r="K615" s="472">
        <f>H!N56</f>
        <v>1.9952623149688791</v>
      </c>
      <c r="L615" s="472">
        <f>'NH4'!N56</f>
        <v>23</v>
      </c>
      <c r="M615" s="472">
        <f>Na!N56</f>
        <v>123.4</v>
      </c>
      <c r="N615" s="472">
        <f>K!N56</f>
        <v>4.0999999999999996</v>
      </c>
      <c r="O615" s="472">
        <f>Mg!N56</f>
        <v>15.2</v>
      </c>
      <c r="P615" s="473">
        <f>Ca!N56</f>
        <v>18.600000000000001</v>
      </c>
      <c r="Q615" s="474">
        <f t="shared" si="1768"/>
        <v>2.7760142118247448</v>
      </c>
      <c r="R615" s="475">
        <f t="shared" si="1769"/>
        <v>199.7</v>
      </c>
      <c r="S615" s="476">
        <f t="shared" si="1770"/>
        <v>220.09526231496883</v>
      </c>
      <c r="T615" s="476">
        <f t="shared" si="1771"/>
        <v>202.47601421182475</v>
      </c>
      <c r="U615" s="476">
        <f t="shared" si="1772"/>
        <v>4.8583831562316337</v>
      </c>
      <c r="V615" s="476">
        <f t="shared" si="1773"/>
        <v>4.1695328295762479</v>
      </c>
      <c r="W615" s="469">
        <f t="shared" si="1774"/>
        <v>-1.6137610203738686</v>
      </c>
      <c r="X615" s="477">
        <f t="shared" si="1775"/>
        <v>92.777782525989466</v>
      </c>
      <c r="Y615" s="478">
        <f t="shared" ref="Y615:AA615" si="1784">H615*$E615/1000</f>
        <v>2.5235556847069134</v>
      </c>
      <c r="Z615" s="478">
        <f t="shared" si="1784"/>
        <v>1.4751667421632326</v>
      </c>
      <c r="AA615" s="478">
        <f t="shared" si="1784"/>
        <v>12.005445058863037</v>
      </c>
      <c r="AB615" s="478">
        <f t="shared" ref="AB615:AF615" si="1785">L615*$E615/1000</f>
        <v>2.133888998097758</v>
      </c>
      <c r="AC615" s="478">
        <f t="shared" si="1785"/>
        <v>11.448778363707101</v>
      </c>
      <c r="AD615" s="478">
        <f t="shared" si="1785"/>
        <v>0.38038890835655681</v>
      </c>
      <c r="AE615" s="478">
        <f t="shared" si="1785"/>
        <v>1.4102222943950398</v>
      </c>
      <c r="AF615" s="478">
        <f t="shared" si="1785"/>
        <v>1.7256667549834042</v>
      </c>
      <c r="AG615" s="479">
        <f t="shared" si="1778"/>
        <v>0.18511601314048495</v>
      </c>
      <c r="AH615" s="480"/>
      <c r="AI615" s="432">
        <f t="shared" si="1779"/>
        <v>419.7952623149688</v>
      </c>
      <c r="AJ615" s="181"/>
      <c r="AK615" s="181"/>
      <c r="AL615" s="181"/>
      <c r="AM615" s="181"/>
    </row>
    <row r="616" spans="1:39" ht="12.75" customHeight="1">
      <c r="A616" s="181"/>
      <c r="B616" s="181"/>
      <c r="C616" s="181"/>
      <c r="D616" s="181"/>
      <c r="E616" s="181"/>
      <c r="F616" s="398"/>
      <c r="G616" s="398"/>
      <c r="H616" s="181"/>
      <c r="I616" s="181"/>
      <c r="J616" s="181"/>
      <c r="K616" s="181"/>
      <c r="L616" s="181"/>
      <c r="M616" s="181"/>
      <c r="N616" s="181"/>
      <c r="O616" s="181"/>
      <c r="P616" s="181"/>
      <c r="Q616" s="181"/>
      <c r="R616" s="181"/>
      <c r="S616" s="181"/>
      <c r="T616" s="181"/>
      <c r="U616" s="181"/>
      <c r="V616" s="181"/>
      <c r="W616" s="181"/>
      <c r="X616" s="181"/>
      <c r="Y616" s="181"/>
      <c r="Z616" s="181"/>
      <c r="AA616" s="181"/>
      <c r="AB616" s="181"/>
      <c r="AC616" s="181"/>
      <c r="AD616" s="181"/>
      <c r="AE616" s="181"/>
      <c r="AF616" s="181"/>
      <c r="AG616" s="181"/>
      <c r="AH616" s="181"/>
      <c r="AI616" s="181"/>
      <c r="AJ616" s="181"/>
      <c r="AK616" s="181"/>
      <c r="AL616" s="181"/>
      <c r="AM616" s="181"/>
    </row>
    <row r="617" spans="1:39" ht="12.75" customHeight="1">
      <c r="A617" s="181"/>
      <c r="B617" s="181"/>
      <c r="C617" s="181"/>
      <c r="D617" s="181"/>
      <c r="E617" s="181"/>
      <c r="F617" s="181"/>
      <c r="G617" s="181"/>
      <c r="H617" s="181"/>
      <c r="I617" s="181"/>
      <c r="J617" s="181"/>
      <c r="K617" s="181"/>
      <c r="L617" s="181"/>
      <c r="M617" s="181"/>
      <c r="N617" s="181"/>
      <c r="O617" s="181"/>
      <c r="P617" s="181"/>
      <c r="Q617" s="181"/>
      <c r="R617" s="181"/>
      <c r="S617" s="181"/>
      <c r="T617" s="181"/>
      <c r="U617" s="181"/>
      <c r="V617" s="181"/>
      <c r="W617" s="181"/>
      <c r="X617" s="181"/>
      <c r="Y617" s="181"/>
      <c r="Z617" s="181"/>
      <c r="AA617" s="181"/>
      <c r="AB617" s="181"/>
      <c r="AC617" s="181"/>
      <c r="AD617" s="181"/>
      <c r="AE617" s="181"/>
      <c r="AF617" s="181"/>
      <c r="AG617" s="181"/>
      <c r="AH617" s="181"/>
      <c r="AI617" s="181"/>
      <c r="AJ617" s="181"/>
      <c r="AK617" s="181"/>
      <c r="AL617" s="181"/>
      <c r="AM617" s="181"/>
    </row>
    <row r="618" spans="1:39" ht="12.75" customHeight="1">
      <c r="A618" s="181"/>
      <c r="B618" s="181"/>
      <c r="C618" s="181"/>
      <c r="D618" s="181"/>
      <c r="E618" s="181"/>
      <c r="F618" s="398"/>
      <c r="G618" s="398"/>
      <c r="H618" s="181"/>
      <c r="I618" s="181"/>
      <c r="J618" s="181"/>
      <c r="K618" s="181"/>
      <c r="L618" s="181"/>
      <c r="M618" s="181"/>
      <c r="N618" s="181"/>
      <c r="O618" s="181"/>
      <c r="P618" s="181"/>
      <c r="Q618" s="181"/>
      <c r="R618" s="181"/>
      <c r="S618" s="181"/>
      <c r="T618" s="181"/>
      <c r="U618" s="181"/>
      <c r="V618" s="181"/>
      <c r="W618" s="181"/>
      <c r="X618" s="181"/>
      <c r="Y618" s="181"/>
      <c r="Z618" s="181"/>
      <c r="AA618" s="181"/>
      <c r="AB618" s="181"/>
      <c r="AC618" s="181"/>
      <c r="AD618" s="181"/>
      <c r="AE618" s="181"/>
      <c r="AF618" s="181"/>
      <c r="AG618" s="181"/>
      <c r="AH618" s="181"/>
      <c r="AI618" s="181"/>
      <c r="AJ618" s="181"/>
      <c r="AK618" s="181"/>
      <c r="AL618" s="181"/>
      <c r="AM618" s="181"/>
    </row>
    <row r="619" spans="1:39" ht="12.75" customHeight="1">
      <c r="A619" s="181"/>
      <c r="B619" s="181"/>
      <c r="C619" s="181"/>
      <c r="D619" s="181"/>
      <c r="E619" s="181"/>
      <c r="F619" s="398"/>
      <c r="G619" s="398"/>
      <c r="H619" s="181"/>
      <c r="I619" s="181"/>
      <c r="J619" s="181"/>
      <c r="K619" s="181"/>
      <c r="L619" s="181"/>
      <c r="M619" s="181"/>
      <c r="N619" s="181"/>
      <c r="O619" s="181"/>
      <c r="P619" s="181"/>
      <c r="Q619" s="181"/>
      <c r="R619" s="181"/>
      <c r="S619" s="181"/>
      <c r="T619" s="181"/>
      <c r="U619" s="181"/>
      <c r="V619" s="181"/>
      <c r="W619" s="181"/>
      <c r="X619" s="181"/>
      <c r="Y619" s="181"/>
      <c r="Z619" s="181"/>
      <c r="AA619" s="181"/>
      <c r="AB619" s="181"/>
      <c r="AC619" s="181"/>
      <c r="AD619" s="181"/>
      <c r="AE619" s="181"/>
      <c r="AF619" s="181"/>
      <c r="AG619" s="181"/>
      <c r="AH619" s="181"/>
      <c r="AI619" s="181"/>
      <c r="AJ619" s="181"/>
      <c r="AK619" s="181"/>
      <c r="AL619" s="181"/>
      <c r="AM619" s="181"/>
    </row>
    <row r="620" spans="1:39" ht="12.75" customHeight="1">
      <c r="A620" s="181"/>
      <c r="B620" s="181"/>
      <c r="C620" s="181"/>
      <c r="D620" s="181"/>
      <c r="E620" s="181"/>
      <c r="F620" s="398"/>
      <c r="G620" s="398"/>
      <c r="H620" s="181"/>
      <c r="I620" s="181"/>
      <c r="J620" s="181"/>
      <c r="K620" s="181"/>
      <c r="L620" s="181"/>
      <c r="M620" s="181"/>
      <c r="N620" s="181"/>
      <c r="O620" s="181"/>
      <c r="P620" s="181"/>
      <c r="Q620" s="181"/>
      <c r="R620" s="181"/>
      <c r="S620" s="181"/>
      <c r="T620" s="181"/>
      <c r="U620" s="181"/>
      <c r="V620" s="181"/>
      <c r="W620" s="181"/>
      <c r="X620" s="181"/>
      <c r="Y620" s="181"/>
      <c r="Z620" s="181"/>
      <c r="AA620" s="181"/>
      <c r="AB620" s="181"/>
      <c r="AC620" s="181"/>
      <c r="AD620" s="181"/>
      <c r="AE620" s="181"/>
      <c r="AF620" s="181"/>
      <c r="AG620" s="181"/>
      <c r="AH620" s="181"/>
      <c r="AI620" s="181"/>
      <c r="AJ620" s="181"/>
      <c r="AK620" s="181"/>
      <c r="AL620" s="181"/>
      <c r="AM620" s="181"/>
    </row>
    <row r="621" spans="1:39" ht="12.75" customHeight="1">
      <c r="A621" s="181" t="s">
        <v>238</v>
      </c>
      <c r="B621" s="181" t="s">
        <v>239</v>
      </c>
      <c r="C621" s="181" t="s">
        <v>240</v>
      </c>
      <c r="D621" s="181"/>
      <c r="E621" s="181"/>
      <c r="F621" s="398"/>
      <c r="G621" s="181"/>
      <c r="H621" s="181"/>
      <c r="I621" s="181"/>
      <c r="J621" s="181"/>
      <c r="K621" s="181"/>
      <c r="L621" s="181"/>
      <c r="M621" s="181"/>
      <c r="N621" s="181"/>
      <c r="O621" s="181"/>
      <c r="P621" s="181"/>
      <c r="Q621" s="181"/>
      <c r="R621" s="181"/>
      <c r="S621" s="181"/>
      <c r="T621" s="181"/>
      <c r="U621" s="181"/>
      <c r="V621" s="181"/>
      <c r="W621" s="181"/>
      <c r="X621" s="181"/>
      <c r="Y621" s="181"/>
      <c r="Z621" s="181"/>
      <c r="AA621" s="181"/>
      <c r="AB621" s="181"/>
      <c r="AC621" s="181"/>
      <c r="AD621" s="181"/>
      <c r="AE621" s="181"/>
      <c r="AF621" s="181"/>
      <c r="AG621" s="181"/>
      <c r="AH621" s="181"/>
      <c r="AI621" s="398"/>
      <c r="AJ621" s="181"/>
      <c r="AK621" s="181"/>
      <c r="AL621" s="181"/>
      <c r="AM621" s="181"/>
    </row>
    <row r="622" spans="1:39" ht="12.75" customHeight="1">
      <c r="A622" s="181">
        <v>580</v>
      </c>
      <c r="B622" s="181"/>
      <c r="C622" s="181"/>
      <c r="D622" s="181"/>
      <c r="E622" s="181"/>
      <c r="F622" s="398"/>
      <c r="G622" s="181"/>
      <c r="H622" s="181"/>
      <c r="I622" s="181"/>
      <c r="J622" s="181"/>
      <c r="K622" s="181"/>
      <c r="L622" s="181"/>
      <c r="M622" s="181"/>
      <c r="N622" s="181"/>
      <c r="O622" s="181"/>
      <c r="P622" s="181"/>
      <c r="Q622" s="181"/>
      <c r="R622" s="181"/>
      <c r="S622" s="181"/>
      <c r="T622" s="181"/>
      <c r="U622" s="181"/>
      <c r="V622" s="181"/>
      <c r="W622" s="181"/>
      <c r="X622" s="181"/>
      <c r="Y622" s="181"/>
      <c r="Z622" s="181"/>
      <c r="AA622" s="181"/>
      <c r="AB622" s="181"/>
      <c r="AC622" s="181"/>
      <c r="AD622" s="181"/>
      <c r="AE622" s="181"/>
      <c r="AF622" s="181"/>
      <c r="AG622" s="181"/>
      <c r="AH622" s="181"/>
      <c r="AI622" s="398"/>
      <c r="AJ622" s="181"/>
      <c r="AK622" s="181"/>
      <c r="AL622" s="181"/>
      <c r="AM622" s="181"/>
    </row>
    <row r="623" spans="1:39" ht="12.75" customHeight="1">
      <c r="A623" s="181">
        <v>581</v>
      </c>
      <c r="B623" s="181"/>
      <c r="C623" s="181"/>
      <c r="D623" s="181"/>
      <c r="E623" s="181"/>
      <c r="F623" s="398"/>
      <c r="G623" s="181">
        <v>1E-3</v>
      </c>
      <c r="H623" s="181"/>
      <c r="I623" s="181"/>
      <c r="J623" s="181"/>
      <c r="K623" s="181"/>
      <c r="L623" s="181"/>
      <c r="M623" s="181"/>
      <c r="N623" s="181"/>
      <c r="O623" s="181"/>
      <c r="P623" s="181"/>
      <c r="Q623" s="181"/>
      <c r="R623" s="181"/>
      <c r="S623" s="181"/>
      <c r="T623" s="181"/>
      <c r="U623" s="181"/>
      <c r="V623" s="181"/>
      <c r="W623" s="181"/>
      <c r="X623" s="181"/>
      <c r="Y623" s="181"/>
      <c r="Z623" s="181"/>
      <c r="AA623" s="181"/>
      <c r="AB623" s="181"/>
      <c r="AC623" s="181"/>
      <c r="AD623" s="181"/>
      <c r="AE623" s="181"/>
      <c r="AF623" s="181"/>
      <c r="AG623" s="181"/>
      <c r="AH623" s="181"/>
      <c r="AI623" s="481">
        <v>1E-3</v>
      </c>
      <c r="AJ623" s="181">
        <v>30</v>
      </c>
      <c r="AK623" s="181">
        <v>20</v>
      </c>
      <c r="AL623" s="181"/>
      <c r="AM623" s="181"/>
    </row>
    <row r="624" spans="1:39" ht="12.75" customHeight="1">
      <c r="A624" s="181">
        <v>582</v>
      </c>
      <c r="B624" s="181"/>
      <c r="C624" s="181"/>
      <c r="D624" s="181"/>
      <c r="E624" s="181"/>
      <c r="F624" s="398"/>
      <c r="G624" s="181">
        <v>0.5</v>
      </c>
      <c r="H624" s="181"/>
      <c r="I624" s="181"/>
      <c r="J624" s="181"/>
      <c r="K624" s="181"/>
      <c r="L624" s="181"/>
      <c r="M624" s="181"/>
      <c r="N624" s="181"/>
      <c r="O624" s="181"/>
      <c r="P624" s="181"/>
      <c r="Q624" s="181"/>
      <c r="R624" s="181"/>
      <c r="S624" s="181"/>
      <c r="T624" s="181"/>
      <c r="U624" s="181"/>
      <c r="V624" s="181"/>
      <c r="W624" s="181"/>
      <c r="X624" s="181"/>
      <c r="Y624" s="181"/>
      <c r="Z624" s="181"/>
      <c r="AA624" s="181"/>
      <c r="AB624" s="181"/>
      <c r="AC624" s="181"/>
      <c r="AD624" s="181"/>
      <c r="AE624" s="181"/>
      <c r="AF624" s="181"/>
      <c r="AG624" s="181"/>
      <c r="AH624" s="181"/>
      <c r="AI624" s="481">
        <v>50</v>
      </c>
      <c r="AJ624" s="181">
        <v>30</v>
      </c>
      <c r="AK624" s="181">
        <v>20</v>
      </c>
      <c r="AL624" s="181"/>
      <c r="AM624" s="181"/>
    </row>
    <row r="625" spans="1:39" ht="12.75" customHeight="1">
      <c r="A625" s="181">
        <v>583</v>
      </c>
      <c r="B625" s="181"/>
      <c r="C625" s="181"/>
      <c r="D625" s="181"/>
      <c r="E625" s="181"/>
      <c r="F625" s="398"/>
      <c r="G625" s="181">
        <v>0.5</v>
      </c>
      <c r="H625" s="181"/>
      <c r="I625" s="181"/>
      <c r="J625" s="181"/>
      <c r="K625" s="181"/>
      <c r="L625" s="181"/>
      <c r="M625" s="181"/>
      <c r="N625" s="181"/>
      <c r="O625" s="181"/>
      <c r="P625" s="181"/>
      <c r="Q625" s="181"/>
      <c r="R625" s="181"/>
      <c r="S625" s="181"/>
      <c r="T625" s="181"/>
      <c r="U625" s="181"/>
      <c r="V625" s="181"/>
      <c r="W625" s="181"/>
      <c r="X625" s="181"/>
      <c r="Y625" s="181"/>
      <c r="Z625" s="181"/>
      <c r="AA625" s="181"/>
      <c r="AB625" s="181"/>
      <c r="AC625" s="181"/>
      <c r="AD625" s="181"/>
      <c r="AE625" s="181"/>
      <c r="AF625" s="181"/>
      <c r="AG625" s="181"/>
      <c r="AH625" s="181"/>
      <c r="AI625" s="481">
        <v>50</v>
      </c>
      <c r="AJ625" s="181">
        <v>15</v>
      </c>
      <c r="AK625" s="181">
        <v>13</v>
      </c>
      <c r="AL625" s="181"/>
      <c r="AM625" s="181"/>
    </row>
    <row r="626" spans="1:39" ht="12.75" customHeight="1">
      <c r="A626" s="181">
        <v>584</v>
      </c>
      <c r="B626" s="181"/>
      <c r="C626" s="181"/>
      <c r="D626" s="181"/>
      <c r="E626" s="181"/>
      <c r="F626" s="398"/>
      <c r="G626" s="181">
        <v>3</v>
      </c>
      <c r="H626" s="181"/>
      <c r="I626" s="181"/>
      <c r="J626" s="181"/>
      <c r="K626" s="181"/>
      <c r="L626" s="181"/>
      <c r="M626" s="181"/>
      <c r="N626" s="181"/>
      <c r="O626" s="181"/>
      <c r="P626" s="181"/>
      <c r="Q626" s="181"/>
      <c r="R626" s="181"/>
      <c r="S626" s="181"/>
      <c r="T626" s="181"/>
      <c r="U626" s="181"/>
      <c r="V626" s="181"/>
      <c r="W626" s="181"/>
      <c r="X626" s="181"/>
      <c r="Y626" s="181"/>
      <c r="Z626" s="181"/>
      <c r="AA626" s="181"/>
      <c r="AB626" s="181"/>
      <c r="AC626" s="181"/>
      <c r="AD626" s="181"/>
      <c r="AE626" s="181"/>
      <c r="AF626" s="181"/>
      <c r="AG626" s="181"/>
      <c r="AH626" s="181"/>
      <c r="AI626" s="481">
        <v>100</v>
      </c>
      <c r="AJ626" s="181">
        <v>15</v>
      </c>
      <c r="AK626" s="181">
        <v>13</v>
      </c>
      <c r="AL626" s="181"/>
      <c r="AM626" s="181"/>
    </row>
    <row r="627" spans="1:39" ht="12.75" customHeight="1">
      <c r="A627" s="181">
        <v>585</v>
      </c>
      <c r="B627" s="181"/>
      <c r="C627" s="181"/>
      <c r="D627" s="181"/>
      <c r="E627" s="181"/>
      <c r="F627" s="398"/>
      <c r="G627" s="181">
        <v>3</v>
      </c>
      <c r="H627" s="181"/>
      <c r="I627" s="181"/>
      <c r="J627" s="181"/>
      <c r="K627" s="181"/>
      <c r="L627" s="181"/>
      <c r="M627" s="181"/>
      <c r="N627" s="181"/>
      <c r="O627" s="181"/>
      <c r="P627" s="181"/>
      <c r="Q627" s="181"/>
      <c r="R627" s="181"/>
      <c r="S627" s="181"/>
      <c r="T627" s="181"/>
      <c r="U627" s="181"/>
      <c r="V627" s="181"/>
      <c r="W627" s="181"/>
      <c r="X627" s="181"/>
      <c r="Y627" s="181"/>
      <c r="Z627" s="181"/>
      <c r="AA627" s="181"/>
      <c r="AB627" s="181"/>
      <c r="AC627" s="181"/>
      <c r="AD627" s="181"/>
      <c r="AE627" s="181"/>
      <c r="AF627" s="181"/>
      <c r="AG627" s="181"/>
      <c r="AH627" s="181"/>
      <c r="AI627" s="481">
        <v>100</v>
      </c>
      <c r="AJ627" s="181">
        <v>8</v>
      </c>
      <c r="AK627" s="181">
        <v>9</v>
      </c>
      <c r="AL627" s="181"/>
      <c r="AM627" s="181"/>
    </row>
    <row r="628" spans="1:39" ht="12.75" customHeight="1">
      <c r="A628" s="181">
        <v>586</v>
      </c>
      <c r="B628" s="181"/>
      <c r="C628" s="181"/>
      <c r="D628" s="181"/>
      <c r="E628" s="181"/>
      <c r="F628" s="398"/>
      <c r="G628" s="181">
        <v>120</v>
      </c>
      <c r="H628" s="181"/>
      <c r="I628" s="181"/>
      <c r="J628" s="181"/>
      <c r="K628" s="181"/>
      <c r="L628" s="181"/>
      <c r="M628" s="181"/>
      <c r="N628" s="181"/>
      <c r="O628" s="181"/>
      <c r="P628" s="181"/>
      <c r="Q628" s="181"/>
      <c r="R628" s="181"/>
      <c r="S628" s="181"/>
      <c r="T628" s="181"/>
      <c r="U628" s="181"/>
      <c r="V628" s="181"/>
      <c r="W628" s="181"/>
      <c r="X628" s="181"/>
      <c r="Y628" s="181"/>
      <c r="Z628" s="181"/>
      <c r="AA628" s="181"/>
      <c r="AB628" s="181"/>
      <c r="AC628" s="181"/>
      <c r="AD628" s="181"/>
      <c r="AE628" s="181"/>
      <c r="AF628" s="181"/>
      <c r="AG628" s="181"/>
      <c r="AH628" s="181"/>
      <c r="AI628" s="481">
        <v>10000</v>
      </c>
      <c r="AJ628" s="181">
        <v>8</v>
      </c>
      <c r="AK628" s="181">
        <v>9</v>
      </c>
      <c r="AL628" s="181"/>
      <c r="AM628" s="181"/>
    </row>
    <row r="629" spans="1:39" ht="12.75" customHeight="1">
      <c r="A629" s="181">
        <v>587</v>
      </c>
      <c r="B629" s="181"/>
      <c r="C629" s="181"/>
      <c r="D629" s="181"/>
      <c r="E629" s="181"/>
      <c r="F629" s="398"/>
      <c r="G629" s="181"/>
      <c r="H629" s="181"/>
      <c r="I629" s="181"/>
      <c r="J629" s="181"/>
      <c r="K629" s="181"/>
      <c r="L629" s="181"/>
      <c r="M629" s="181"/>
      <c r="N629" s="181"/>
      <c r="O629" s="181"/>
      <c r="P629" s="181"/>
      <c r="Q629" s="181"/>
      <c r="R629" s="181"/>
      <c r="S629" s="181"/>
      <c r="T629" s="181"/>
      <c r="U629" s="181"/>
      <c r="V629" s="181"/>
      <c r="W629" s="181"/>
      <c r="X629" s="181"/>
      <c r="Y629" s="181"/>
      <c r="Z629" s="181"/>
      <c r="AA629" s="181"/>
      <c r="AB629" s="181"/>
      <c r="AC629" s="181"/>
      <c r="AD629" s="181"/>
      <c r="AE629" s="181"/>
      <c r="AF629" s="181"/>
      <c r="AG629" s="181"/>
      <c r="AH629" s="181"/>
      <c r="AI629" s="481"/>
      <c r="AJ629" s="181"/>
      <c r="AK629" s="181"/>
      <c r="AL629" s="181"/>
      <c r="AM629" s="181"/>
    </row>
    <row r="630" spans="1:39" ht="12.75" customHeight="1">
      <c r="A630" s="181">
        <v>588</v>
      </c>
      <c r="B630" s="181"/>
      <c r="C630" s="181"/>
      <c r="D630" s="181"/>
      <c r="E630" s="181"/>
      <c r="F630" s="398"/>
      <c r="G630" s="181">
        <v>1E-3</v>
      </c>
      <c r="H630" s="181"/>
      <c r="I630" s="181"/>
      <c r="J630" s="181"/>
      <c r="K630" s="181"/>
      <c r="L630" s="181"/>
      <c r="M630" s="181"/>
      <c r="N630" s="181"/>
      <c r="O630" s="181"/>
      <c r="P630" s="181"/>
      <c r="Q630" s="181"/>
      <c r="R630" s="181"/>
      <c r="S630" s="181"/>
      <c r="T630" s="181"/>
      <c r="U630" s="181"/>
      <c r="V630" s="181"/>
      <c r="W630" s="181"/>
      <c r="X630" s="181"/>
      <c r="Y630" s="181"/>
      <c r="Z630" s="181"/>
      <c r="AA630" s="181"/>
      <c r="AB630" s="181"/>
      <c r="AC630" s="181"/>
      <c r="AD630" s="181"/>
      <c r="AE630" s="181"/>
      <c r="AF630" s="181"/>
      <c r="AG630" s="181"/>
      <c r="AH630" s="181"/>
      <c r="AI630" s="481">
        <v>1E-3</v>
      </c>
      <c r="AJ630" s="181">
        <v>-30</v>
      </c>
      <c r="AK630" s="181">
        <v>-20</v>
      </c>
      <c r="AL630" s="181"/>
      <c r="AM630" s="181"/>
    </row>
    <row r="631" spans="1:39" ht="12.75" customHeight="1">
      <c r="A631" s="181">
        <v>589</v>
      </c>
      <c r="B631" s="181"/>
      <c r="C631" s="181"/>
      <c r="D631" s="181"/>
      <c r="E631" s="181"/>
      <c r="F631" s="398"/>
      <c r="G631" s="181">
        <v>0.5</v>
      </c>
      <c r="H631" s="181"/>
      <c r="I631" s="181"/>
      <c r="J631" s="181"/>
      <c r="K631" s="181"/>
      <c r="L631" s="181"/>
      <c r="M631" s="181"/>
      <c r="N631" s="181"/>
      <c r="O631" s="181"/>
      <c r="P631" s="181"/>
      <c r="Q631" s="181"/>
      <c r="R631" s="181"/>
      <c r="S631" s="181"/>
      <c r="T631" s="181"/>
      <c r="U631" s="181"/>
      <c r="V631" s="181"/>
      <c r="W631" s="181"/>
      <c r="X631" s="181"/>
      <c r="Y631" s="181"/>
      <c r="Z631" s="181"/>
      <c r="AA631" s="181"/>
      <c r="AB631" s="181"/>
      <c r="AC631" s="181"/>
      <c r="AD631" s="181"/>
      <c r="AE631" s="181"/>
      <c r="AF631" s="181"/>
      <c r="AG631" s="181"/>
      <c r="AH631" s="181"/>
      <c r="AI631" s="481">
        <v>50</v>
      </c>
      <c r="AJ631" s="181">
        <v>-30</v>
      </c>
      <c r="AK631" s="181">
        <v>-20</v>
      </c>
      <c r="AL631" s="181"/>
      <c r="AM631" s="181"/>
    </row>
    <row r="632" spans="1:39" ht="12.75" customHeight="1">
      <c r="A632" s="181">
        <v>590</v>
      </c>
      <c r="B632" s="181"/>
      <c r="C632" s="181"/>
      <c r="D632" s="181"/>
      <c r="E632" s="181"/>
      <c r="F632" s="398"/>
      <c r="G632" s="181">
        <v>0.5</v>
      </c>
      <c r="H632" s="181"/>
      <c r="I632" s="181"/>
      <c r="J632" s="181"/>
      <c r="K632" s="181"/>
      <c r="L632" s="181"/>
      <c r="M632" s="181"/>
      <c r="N632" s="181"/>
      <c r="O632" s="181"/>
      <c r="P632" s="181"/>
      <c r="Q632" s="181"/>
      <c r="R632" s="181"/>
      <c r="S632" s="181"/>
      <c r="T632" s="181"/>
      <c r="U632" s="181"/>
      <c r="V632" s="181"/>
      <c r="W632" s="181"/>
      <c r="X632" s="181"/>
      <c r="Y632" s="181"/>
      <c r="Z632" s="181"/>
      <c r="AA632" s="181"/>
      <c r="AB632" s="181"/>
      <c r="AC632" s="181"/>
      <c r="AD632" s="181"/>
      <c r="AE632" s="181"/>
      <c r="AF632" s="181"/>
      <c r="AG632" s="181"/>
      <c r="AH632" s="181"/>
      <c r="AI632" s="481">
        <v>50</v>
      </c>
      <c r="AJ632" s="181">
        <v>-15</v>
      </c>
      <c r="AK632" s="181">
        <v>-13</v>
      </c>
      <c r="AL632" s="181"/>
      <c r="AM632" s="181"/>
    </row>
    <row r="633" spans="1:39" ht="12.75" customHeight="1">
      <c r="A633" s="181">
        <v>591</v>
      </c>
      <c r="B633" s="181"/>
      <c r="C633" s="181"/>
      <c r="D633" s="181"/>
      <c r="E633" s="181"/>
      <c r="F633" s="398"/>
      <c r="G633" s="181">
        <v>3</v>
      </c>
      <c r="H633" s="181"/>
      <c r="I633" s="181"/>
      <c r="J633" s="181"/>
      <c r="K633" s="181"/>
      <c r="L633" s="181"/>
      <c r="M633" s="181"/>
      <c r="N633" s="181"/>
      <c r="O633" s="181"/>
      <c r="P633" s="181"/>
      <c r="Q633" s="181"/>
      <c r="R633" s="181"/>
      <c r="S633" s="181"/>
      <c r="T633" s="181"/>
      <c r="U633" s="181"/>
      <c r="V633" s="181"/>
      <c r="W633" s="181"/>
      <c r="X633" s="181"/>
      <c r="Y633" s="181"/>
      <c r="Z633" s="181"/>
      <c r="AA633" s="181"/>
      <c r="AB633" s="181"/>
      <c r="AC633" s="181"/>
      <c r="AD633" s="181"/>
      <c r="AE633" s="181"/>
      <c r="AF633" s="181"/>
      <c r="AG633" s="181"/>
      <c r="AH633" s="181"/>
      <c r="AI633" s="481">
        <v>100</v>
      </c>
      <c r="AJ633" s="181">
        <v>-15</v>
      </c>
      <c r="AK633" s="181">
        <v>-13</v>
      </c>
      <c r="AL633" s="181"/>
      <c r="AM633" s="181"/>
    </row>
    <row r="634" spans="1:39" ht="12.75" customHeight="1">
      <c r="A634" s="181">
        <v>592</v>
      </c>
      <c r="B634" s="181"/>
      <c r="C634" s="181"/>
      <c r="D634" s="181"/>
      <c r="E634" s="181"/>
      <c r="F634" s="398"/>
      <c r="G634" s="181">
        <v>3</v>
      </c>
      <c r="H634" s="181"/>
      <c r="I634" s="181"/>
      <c r="J634" s="181"/>
      <c r="K634" s="181"/>
      <c r="L634" s="181"/>
      <c r="M634" s="181"/>
      <c r="N634" s="181"/>
      <c r="O634" s="181"/>
      <c r="P634" s="181"/>
      <c r="Q634" s="181"/>
      <c r="R634" s="181"/>
      <c r="S634" s="181"/>
      <c r="T634" s="181"/>
      <c r="U634" s="181"/>
      <c r="V634" s="181"/>
      <c r="W634" s="181"/>
      <c r="X634" s="181"/>
      <c r="Y634" s="181"/>
      <c r="Z634" s="181"/>
      <c r="AA634" s="181"/>
      <c r="AB634" s="181"/>
      <c r="AC634" s="181"/>
      <c r="AD634" s="181"/>
      <c r="AE634" s="181"/>
      <c r="AF634" s="181"/>
      <c r="AG634" s="181"/>
      <c r="AH634" s="181"/>
      <c r="AI634" s="481">
        <v>100</v>
      </c>
      <c r="AJ634" s="181">
        <v>-8</v>
      </c>
      <c r="AK634" s="181">
        <v>-9</v>
      </c>
      <c r="AL634" s="181"/>
      <c r="AM634" s="181"/>
    </row>
    <row r="635" spans="1:39" ht="12.75" customHeight="1">
      <c r="A635" s="181">
        <v>593</v>
      </c>
      <c r="B635" s="181"/>
      <c r="C635" s="181"/>
      <c r="D635" s="181"/>
      <c r="E635" s="181"/>
      <c r="F635" s="398"/>
      <c r="G635" s="181">
        <v>120</v>
      </c>
      <c r="H635" s="181"/>
      <c r="I635" s="181"/>
      <c r="J635" s="181"/>
      <c r="K635" s="181"/>
      <c r="L635" s="181"/>
      <c r="M635" s="181"/>
      <c r="N635" s="181"/>
      <c r="O635" s="181"/>
      <c r="P635" s="181"/>
      <c r="Q635" s="181"/>
      <c r="R635" s="181"/>
      <c r="S635" s="181"/>
      <c r="T635" s="181"/>
      <c r="U635" s="181"/>
      <c r="V635" s="181"/>
      <c r="W635" s="181"/>
      <c r="X635" s="181"/>
      <c r="Y635" s="181"/>
      <c r="Z635" s="181"/>
      <c r="AA635" s="181"/>
      <c r="AB635" s="181"/>
      <c r="AC635" s="181"/>
      <c r="AD635" s="181"/>
      <c r="AE635" s="181"/>
      <c r="AF635" s="181"/>
      <c r="AG635" s="181"/>
      <c r="AH635" s="181"/>
      <c r="AI635" s="481">
        <v>10000</v>
      </c>
      <c r="AJ635" s="181">
        <v>-8</v>
      </c>
      <c r="AK635" s="181">
        <v>-9</v>
      </c>
      <c r="AL635" s="181"/>
      <c r="AM635" s="181"/>
    </row>
    <row r="636" spans="1:39" ht="12.75" customHeight="1">
      <c r="A636" s="181"/>
      <c r="B636" s="181"/>
      <c r="C636" s="181"/>
      <c r="D636" s="181"/>
      <c r="E636" s="181"/>
      <c r="F636" s="398"/>
      <c r="G636" s="398"/>
      <c r="H636" s="181"/>
      <c r="I636" s="181"/>
      <c r="J636" s="181"/>
      <c r="K636" s="181"/>
      <c r="L636" s="181"/>
      <c r="M636" s="181"/>
      <c r="N636" s="181"/>
      <c r="O636" s="181"/>
      <c r="P636" s="181"/>
      <c r="Q636" s="181"/>
      <c r="R636" s="181"/>
      <c r="S636" s="181"/>
      <c r="T636" s="181"/>
      <c r="U636" s="181"/>
      <c r="V636" s="181"/>
      <c r="W636" s="181"/>
      <c r="X636" s="181"/>
      <c r="Y636" s="181"/>
      <c r="Z636" s="181"/>
      <c r="AA636" s="181"/>
      <c r="AB636" s="181"/>
      <c r="AC636" s="181"/>
      <c r="AD636" s="181"/>
      <c r="AE636" s="181"/>
      <c r="AF636" s="181"/>
      <c r="AG636" s="181"/>
      <c r="AH636" s="181"/>
      <c r="AI636" s="181"/>
      <c r="AJ636" s="181"/>
      <c r="AK636" s="181"/>
      <c r="AL636" s="181"/>
      <c r="AM636" s="181"/>
    </row>
    <row r="637" spans="1:39" ht="12.75" customHeight="1">
      <c r="A637" s="181"/>
      <c r="B637" s="181"/>
      <c r="C637" s="181"/>
      <c r="D637" s="181"/>
      <c r="E637" s="181"/>
      <c r="F637" s="398"/>
      <c r="G637" s="398"/>
      <c r="H637" s="181"/>
      <c r="I637" s="181"/>
      <c r="J637" s="181"/>
      <c r="K637" s="181"/>
      <c r="L637" s="181"/>
      <c r="M637" s="181"/>
      <c r="N637" s="181"/>
      <c r="O637" s="181"/>
      <c r="P637" s="181"/>
      <c r="Q637" s="181"/>
      <c r="R637" s="181"/>
      <c r="S637" s="181"/>
      <c r="T637" s="181"/>
      <c r="U637" s="181"/>
      <c r="V637" s="181"/>
      <c r="W637" s="181"/>
      <c r="X637" s="181"/>
      <c r="Y637" s="181"/>
      <c r="Z637" s="181"/>
      <c r="AA637" s="181"/>
      <c r="AB637" s="181"/>
      <c r="AC637" s="181"/>
      <c r="AD637" s="181"/>
      <c r="AE637" s="181"/>
      <c r="AF637" s="181"/>
      <c r="AG637" s="181"/>
      <c r="AH637" s="181"/>
      <c r="AI637" s="181"/>
      <c r="AJ637" s="181"/>
      <c r="AK637" s="181"/>
      <c r="AL637" s="181"/>
      <c r="AM637" s="181"/>
    </row>
    <row r="638" spans="1:39" ht="12.75" customHeight="1">
      <c r="A638" s="181"/>
      <c r="B638" s="181"/>
      <c r="C638" s="181"/>
      <c r="D638" s="181"/>
      <c r="E638" s="181"/>
      <c r="F638" s="398"/>
      <c r="G638" s="398"/>
      <c r="H638" s="181"/>
      <c r="I638" s="181"/>
      <c r="J638" s="181"/>
      <c r="K638" s="181"/>
      <c r="L638" s="181"/>
      <c r="M638" s="181"/>
      <c r="N638" s="181"/>
      <c r="O638" s="181"/>
      <c r="P638" s="181"/>
      <c r="Q638" s="181"/>
      <c r="R638" s="181"/>
      <c r="S638" s="181"/>
      <c r="T638" s="181"/>
      <c r="U638" s="181"/>
      <c r="V638" s="181"/>
      <c r="W638" s="181"/>
      <c r="X638" s="181"/>
      <c r="Y638" s="181"/>
      <c r="Z638" s="181"/>
      <c r="AA638" s="181"/>
      <c r="AB638" s="181"/>
      <c r="AC638" s="181"/>
      <c r="AD638" s="181"/>
      <c r="AE638" s="181"/>
      <c r="AF638" s="181"/>
      <c r="AG638" s="181"/>
      <c r="AH638" s="181"/>
      <c r="AI638" s="181"/>
      <c r="AJ638" s="181"/>
      <c r="AK638" s="181"/>
      <c r="AL638" s="181"/>
      <c r="AM638" s="181"/>
    </row>
    <row r="639" spans="1:39" ht="12.75" customHeight="1">
      <c r="A639" s="181"/>
      <c r="B639" s="181"/>
      <c r="C639" s="181"/>
      <c r="D639" s="181"/>
      <c r="E639" s="181"/>
      <c r="F639" s="398"/>
      <c r="G639" s="398"/>
      <c r="H639" s="181"/>
      <c r="I639" s="181"/>
      <c r="J639" s="181"/>
      <c r="K639" s="181"/>
      <c r="L639" s="181"/>
      <c r="M639" s="181"/>
      <c r="N639" s="181"/>
      <c r="O639" s="181"/>
      <c r="P639" s="181"/>
      <c r="Q639" s="181"/>
      <c r="R639" s="181"/>
      <c r="S639" s="181"/>
      <c r="T639" s="181"/>
      <c r="U639" s="181"/>
      <c r="V639" s="181"/>
      <c r="W639" s="181"/>
      <c r="X639" s="181"/>
      <c r="Y639" s="181"/>
      <c r="Z639" s="181"/>
      <c r="AA639" s="181"/>
      <c r="AB639" s="181"/>
      <c r="AC639" s="181"/>
      <c r="AD639" s="181"/>
      <c r="AE639" s="181"/>
      <c r="AF639" s="181"/>
      <c r="AG639" s="181"/>
      <c r="AH639" s="181"/>
      <c r="AI639" s="181"/>
      <c r="AJ639" s="181"/>
      <c r="AK639" s="181"/>
      <c r="AL639" s="181"/>
      <c r="AM639" s="181"/>
    </row>
    <row r="640" spans="1:39" ht="12.75" customHeight="1">
      <c r="A640" s="181"/>
      <c r="B640" s="181"/>
      <c r="C640" s="181"/>
      <c r="D640" s="181"/>
      <c r="E640" s="181"/>
      <c r="F640" s="398"/>
      <c r="G640" s="398"/>
      <c r="H640" s="181"/>
      <c r="I640" s="181"/>
      <c r="J640" s="181"/>
      <c r="K640" s="181"/>
      <c r="L640" s="181"/>
      <c r="M640" s="181"/>
      <c r="N640" s="181"/>
      <c r="O640" s="181"/>
      <c r="P640" s="181"/>
      <c r="Q640" s="181"/>
      <c r="R640" s="181"/>
      <c r="S640" s="181"/>
      <c r="T640" s="181"/>
      <c r="U640" s="181"/>
      <c r="V640" s="181"/>
      <c r="W640" s="181"/>
      <c r="X640" s="181"/>
      <c r="Y640" s="181"/>
      <c r="Z640" s="181"/>
      <c r="AA640" s="181"/>
      <c r="AB640" s="181"/>
      <c r="AC640" s="181"/>
      <c r="AD640" s="181"/>
      <c r="AE640" s="181"/>
      <c r="AF640" s="181"/>
      <c r="AG640" s="181"/>
      <c r="AH640" s="181"/>
      <c r="AI640" s="181"/>
      <c r="AJ640" s="181"/>
      <c r="AK640" s="181"/>
      <c r="AL640" s="181"/>
      <c r="AM640" s="181"/>
    </row>
    <row r="641" spans="1:39" ht="12.75" customHeight="1">
      <c r="A641" s="181"/>
      <c r="B641" s="181"/>
      <c r="C641" s="181"/>
      <c r="D641" s="181"/>
      <c r="E641" s="181"/>
      <c r="F641" s="398"/>
      <c r="G641" s="398"/>
      <c r="H641" s="181"/>
      <c r="I641" s="181"/>
      <c r="J641" s="181"/>
      <c r="K641" s="181"/>
      <c r="L641" s="181"/>
      <c r="M641" s="181"/>
      <c r="N641" s="181"/>
      <c r="O641" s="181"/>
      <c r="P641" s="181"/>
      <c r="Q641" s="181"/>
      <c r="R641" s="181"/>
      <c r="S641" s="181"/>
      <c r="T641" s="181"/>
      <c r="U641" s="181"/>
      <c r="V641" s="181"/>
      <c r="W641" s="181"/>
      <c r="X641" s="181"/>
      <c r="Y641" s="181"/>
      <c r="Z641" s="181"/>
      <c r="AA641" s="181"/>
      <c r="AB641" s="181"/>
      <c r="AC641" s="181"/>
      <c r="AD641" s="181"/>
      <c r="AE641" s="181"/>
      <c r="AF641" s="181"/>
      <c r="AG641" s="181"/>
      <c r="AH641" s="181"/>
      <c r="AI641" s="181"/>
      <c r="AJ641" s="181"/>
      <c r="AK641" s="181"/>
      <c r="AL641" s="181"/>
      <c r="AM641" s="181"/>
    </row>
    <row r="642" spans="1:39" ht="12.75" customHeight="1">
      <c r="A642" s="181"/>
      <c r="B642" s="181"/>
      <c r="C642" s="181"/>
      <c r="D642" s="181"/>
      <c r="E642" s="181"/>
      <c r="F642" s="398"/>
      <c r="G642" s="398"/>
      <c r="H642" s="181"/>
      <c r="I642" s="181"/>
      <c r="J642" s="181"/>
      <c r="K642" s="181"/>
      <c r="L642" s="181"/>
      <c r="M642" s="181"/>
      <c r="N642" s="181"/>
      <c r="O642" s="181"/>
      <c r="P642" s="181"/>
      <c r="Q642" s="181"/>
      <c r="R642" s="181"/>
      <c r="S642" s="181"/>
      <c r="T642" s="181"/>
      <c r="U642" s="181"/>
      <c r="V642" s="181"/>
      <c r="W642" s="181"/>
      <c r="X642" s="181"/>
      <c r="Y642" s="181"/>
      <c r="Z642" s="181"/>
      <c r="AA642" s="181"/>
      <c r="AB642" s="181"/>
      <c r="AC642" s="181"/>
      <c r="AD642" s="181"/>
      <c r="AE642" s="181"/>
      <c r="AF642" s="181"/>
      <c r="AG642" s="181"/>
      <c r="AH642" s="181"/>
      <c r="AI642" s="181"/>
      <c r="AJ642" s="181"/>
      <c r="AK642" s="181"/>
      <c r="AL642" s="181"/>
      <c r="AM642" s="181"/>
    </row>
    <row r="643" spans="1:39" ht="12.75" customHeight="1">
      <c r="A643" s="181"/>
      <c r="B643" s="181"/>
      <c r="C643" s="181"/>
      <c r="D643" s="181"/>
      <c r="E643" s="181"/>
      <c r="F643" s="398"/>
      <c r="G643" s="398"/>
      <c r="H643" s="181"/>
      <c r="I643" s="181"/>
      <c r="J643" s="181"/>
      <c r="K643" s="181"/>
      <c r="L643" s="181"/>
      <c r="M643" s="181"/>
      <c r="N643" s="181"/>
      <c r="O643" s="181"/>
      <c r="P643" s="181"/>
      <c r="Q643" s="181"/>
      <c r="R643" s="181"/>
      <c r="S643" s="181"/>
      <c r="T643" s="181"/>
      <c r="U643" s="181"/>
      <c r="V643" s="181"/>
      <c r="W643" s="181"/>
      <c r="X643" s="181"/>
      <c r="Y643" s="181"/>
      <c r="Z643" s="181"/>
      <c r="AA643" s="181"/>
      <c r="AB643" s="181"/>
      <c r="AC643" s="181"/>
      <c r="AD643" s="181"/>
      <c r="AE643" s="181"/>
      <c r="AF643" s="181"/>
      <c r="AG643" s="181"/>
      <c r="AH643" s="181"/>
      <c r="AI643" s="181"/>
      <c r="AJ643" s="181"/>
      <c r="AK643" s="181"/>
      <c r="AL643" s="181"/>
      <c r="AM643" s="181"/>
    </row>
    <row r="644" spans="1:39" ht="12.75" customHeight="1">
      <c r="A644" s="181"/>
      <c r="B644" s="181"/>
      <c r="C644" s="181"/>
      <c r="D644" s="181"/>
      <c r="E644" s="181"/>
      <c r="F644" s="398"/>
      <c r="G644" s="398"/>
      <c r="H644" s="181"/>
      <c r="I644" s="181"/>
      <c r="J644" s="181"/>
      <c r="K644" s="181"/>
      <c r="L644" s="181"/>
      <c r="M644" s="181"/>
      <c r="N644" s="181"/>
      <c r="O644" s="181"/>
      <c r="P644" s="181"/>
      <c r="Q644" s="181"/>
      <c r="R644" s="181"/>
      <c r="S644" s="181"/>
      <c r="T644" s="181"/>
      <c r="U644" s="181"/>
      <c r="V644" s="181"/>
      <c r="W644" s="181"/>
      <c r="X644" s="181"/>
      <c r="Y644" s="181"/>
      <c r="Z644" s="181"/>
      <c r="AA644" s="181"/>
      <c r="AB644" s="181"/>
      <c r="AC644" s="181"/>
      <c r="AD644" s="181"/>
      <c r="AE644" s="181"/>
      <c r="AF644" s="181"/>
      <c r="AG644" s="181"/>
      <c r="AH644" s="181"/>
      <c r="AI644" s="181"/>
      <c r="AJ644" s="181"/>
      <c r="AK644" s="181"/>
      <c r="AL644" s="181"/>
      <c r="AM644" s="181"/>
    </row>
    <row r="645" spans="1:39" ht="12.75" customHeight="1">
      <c r="A645" s="181"/>
      <c r="B645" s="181"/>
      <c r="C645" s="181"/>
      <c r="D645" s="181"/>
      <c r="E645" s="181"/>
      <c r="F645" s="398"/>
      <c r="G645" s="398"/>
      <c r="H645" s="181"/>
      <c r="I645" s="181"/>
      <c r="J645" s="181"/>
      <c r="K645" s="181"/>
      <c r="L645" s="181"/>
      <c r="M645" s="181"/>
      <c r="N645" s="181"/>
      <c r="O645" s="181"/>
      <c r="P645" s="181"/>
      <c r="Q645" s="181"/>
      <c r="R645" s="181"/>
      <c r="S645" s="181"/>
      <c r="T645" s="181"/>
      <c r="U645" s="181"/>
      <c r="V645" s="181"/>
      <c r="W645" s="181"/>
      <c r="X645" s="181"/>
      <c r="Y645" s="181"/>
      <c r="Z645" s="181"/>
      <c r="AA645" s="181"/>
      <c r="AB645" s="181"/>
      <c r="AC645" s="181"/>
      <c r="AD645" s="181"/>
      <c r="AE645" s="181"/>
      <c r="AF645" s="181"/>
      <c r="AG645" s="181"/>
      <c r="AH645" s="181"/>
      <c r="AI645" s="181"/>
      <c r="AJ645" s="181"/>
      <c r="AK645" s="181"/>
      <c r="AL645" s="181"/>
      <c r="AM645" s="181"/>
    </row>
    <row r="646" spans="1:39" ht="12.75" customHeight="1">
      <c r="A646" s="181"/>
      <c r="B646" s="181"/>
      <c r="C646" s="181"/>
      <c r="D646" s="181"/>
      <c r="E646" s="181"/>
      <c r="F646" s="398"/>
      <c r="G646" s="398"/>
      <c r="H646" s="181"/>
      <c r="I646" s="181"/>
      <c r="J646" s="181"/>
      <c r="K646" s="181"/>
      <c r="L646" s="181"/>
      <c r="M646" s="181"/>
      <c r="N646" s="181"/>
      <c r="O646" s="181"/>
      <c r="P646" s="181"/>
      <c r="Q646" s="181"/>
      <c r="R646" s="181"/>
      <c r="S646" s="181"/>
      <c r="T646" s="181"/>
      <c r="U646" s="181"/>
      <c r="V646" s="181"/>
      <c r="W646" s="181"/>
      <c r="X646" s="181"/>
      <c r="Y646" s="181"/>
      <c r="Z646" s="181"/>
      <c r="AA646" s="181"/>
      <c r="AB646" s="181"/>
      <c r="AC646" s="181"/>
      <c r="AD646" s="181"/>
      <c r="AE646" s="181"/>
      <c r="AF646" s="181"/>
      <c r="AG646" s="181"/>
      <c r="AH646" s="181"/>
      <c r="AI646" s="181"/>
      <c r="AJ646" s="181"/>
      <c r="AK646" s="181"/>
      <c r="AL646" s="181"/>
      <c r="AM646" s="181"/>
    </row>
    <row r="647" spans="1:39" ht="12.75" customHeight="1">
      <c r="A647" s="181"/>
      <c r="B647" s="181"/>
      <c r="C647" s="181"/>
      <c r="D647" s="181"/>
      <c r="E647" s="181"/>
      <c r="F647" s="398"/>
      <c r="G647" s="398"/>
      <c r="H647" s="181"/>
      <c r="I647" s="181"/>
      <c r="J647" s="181"/>
      <c r="K647" s="181"/>
      <c r="L647" s="181"/>
      <c r="M647" s="181"/>
      <c r="N647" s="181"/>
      <c r="O647" s="181"/>
      <c r="P647" s="181"/>
      <c r="Q647" s="181"/>
      <c r="R647" s="181"/>
      <c r="S647" s="181"/>
      <c r="T647" s="181"/>
      <c r="U647" s="181"/>
      <c r="V647" s="181"/>
      <c r="W647" s="181"/>
      <c r="X647" s="181"/>
      <c r="Y647" s="181"/>
      <c r="Z647" s="181"/>
      <c r="AA647" s="181"/>
      <c r="AB647" s="181"/>
      <c r="AC647" s="181"/>
      <c r="AD647" s="181"/>
      <c r="AE647" s="181"/>
      <c r="AF647" s="181"/>
      <c r="AG647" s="181"/>
      <c r="AH647" s="181"/>
      <c r="AI647" s="181"/>
      <c r="AJ647" s="181"/>
      <c r="AK647" s="181"/>
      <c r="AL647" s="181"/>
      <c r="AM647" s="181"/>
    </row>
    <row r="648" spans="1:39" ht="12.75" customHeight="1">
      <c r="A648" s="181"/>
      <c r="B648" s="181"/>
      <c r="C648" s="181"/>
      <c r="D648" s="181"/>
      <c r="E648" s="181"/>
      <c r="F648" s="398"/>
      <c r="G648" s="398"/>
      <c r="H648" s="181"/>
      <c r="I648" s="181"/>
      <c r="J648" s="181"/>
      <c r="K648" s="181"/>
      <c r="L648" s="181"/>
      <c r="M648" s="181"/>
      <c r="N648" s="181"/>
      <c r="O648" s="181"/>
      <c r="P648" s="181"/>
      <c r="Q648" s="181"/>
      <c r="R648" s="181"/>
      <c r="S648" s="181"/>
      <c r="T648" s="181"/>
      <c r="U648" s="181"/>
      <c r="V648" s="181"/>
      <c r="W648" s="181"/>
      <c r="X648" s="181"/>
      <c r="Y648" s="181"/>
      <c r="Z648" s="181"/>
      <c r="AA648" s="181"/>
      <c r="AB648" s="181"/>
      <c r="AC648" s="181"/>
      <c r="AD648" s="181"/>
      <c r="AE648" s="181"/>
      <c r="AF648" s="181"/>
      <c r="AG648" s="181"/>
      <c r="AH648" s="181"/>
      <c r="AI648" s="181"/>
      <c r="AJ648" s="181"/>
      <c r="AK648" s="181"/>
      <c r="AL648" s="181"/>
      <c r="AM648" s="181"/>
    </row>
    <row r="649" spans="1:39" ht="12.75" customHeight="1">
      <c r="A649" s="181"/>
      <c r="B649" s="181"/>
      <c r="C649" s="181"/>
      <c r="D649" s="181"/>
      <c r="E649" s="181"/>
      <c r="F649" s="398"/>
      <c r="G649" s="398"/>
      <c r="H649" s="181"/>
      <c r="I649" s="181"/>
      <c r="J649" s="181"/>
      <c r="K649" s="181"/>
      <c r="L649" s="181"/>
      <c r="M649" s="181"/>
      <c r="N649" s="181"/>
      <c r="O649" s="181"/>
      <c r="P649" s="181"/>
      <c r="Q649" s="181"/>
      <c r="R649" s="181"/>
      <c r="S649" s="181"/>
      <c r="T649" s="181"/>
      <c r="U649" s="181"/>
      <c r="V649" s="181"/>
      <c r="W649" s="181"/>
      <c r="X649" s="181"/>
      <c r="Y649" s="181"/>
      <c r="Z649" s="181"/>
      <c r="AA649" s="181"/>
      <c r="AB649" s="181"/>
      <c r="AC649" s="181"/>
      <c r="AD649" s="181"/>
      <c r="AE649" s="181"/>
      <c r="AF649" s="181"/>
      <c r="AG649" s="181"/>
      <c r="AH649" s="181"/>
      <c r="AI649" s="181"/>
      <c r="AJ649" s="181"/>
      <c r="AK649" s="181"/>
      <c r="AL649" s="181"/>
      <c r="AM649" s="181"/>
    </row>
    <row r="650" spans="1:39" ht="12.75" customHeight="1">
      <c r="A650" s="181"/>
      <c r="B650" s="181"/>
      <c r="C650" s="181"/>
      <c r="D650" s="181"/>
      <c r="E650" s="181"/>
      <c r="F650" s="398"/>
      <c r="G650" s="398"/>
      <c r="H650" s="181"/>
      <c r="I650" s="181"/>
      <c r="J650" s="181"/>
      <c r="K650" s="181"/>
      <c r="L650" s="181"/>
      <c r="M650" s="181"/>
      <c r="N650" s="181"/>
      <c r="O650" s="181"/>
      <c r="P650" s="181"/>
      <c r="Q650" s="181"/>
      <c r="R650" s="181"/>
      <c r="S650" s="181"/>
      <c r="T650" s="181"/>
      <c r="U650" s="181"/>
      <c r="V650" s="181"/>
      <c r="W650" s="181"/>
      <c r="X650" s="181"/>
      <c r="Y650" s="181"/>
      <c r="Z650" s="181"/>
      <c r="AA650" s="181"/>
      <c r="AB650" s="181"/>
      <c r="AC650" s="181"/>
      <c r="AD650" s="181"/>
      <c r="AE650" s="181"/>
      <c r="AF650" s="181"/>
      <c r="AG650" s="181"/>
      <c r="AH650" s="181"/>
      <c r="AI650" s="181"/>
      <c r="AJ650" s="181"/>
      <c r="AK650" s="181"/>
      <c r="AL650" s="181"/>
      <c r="AM650" s="181"/>
    </row>
    <row r="651" spans="1:39" ht="12.75" customHeight="1">
      <c r="A651" s="181"/>
      <c r="B651" s="181"/>
      <c r="C651" s="181"/>
      <c r="D651" s="181"/>
      <c r="E651" s="181"/>
      <c r="F651" s="398"/>
      <c r="G651" s="398"/>
      <c r="H651" s="181"/>
      <c r="I651" s="181"/>
      <c r="J651" s="181"/>
      <c r="K651" s="181"/>
      <c r="L651" s="181"/>
      <c r="M651" s="181"/>
      <c r="N651" s="181"/>
      <c r="O651" s="181"/>
      <c r="P651" s="181"/>
      <c r="Q651" s="181"/>
      <c r="R651" s="181"/>
      <c r="S651" s="181"/>
      <c r="T651" s="181"/>
      <c r="U651" s="181"/>
      <c r="V651" s="181"/>
      <c r="W651" s="181"/>
      <c r="X651" s="181"/>
      <c r="Y651" s="181"/>
      <c r="Z651" s="181"/>
      <c r="AA651" s="181"/>
      <c r="AB651" s="181"/>
      <c r="AC651" s="181"/>
      <c r="AD651" s="181"/>
      <c r="AE651" s="181"/>
      <c r="AF651" s="181"/>
      <c r="AG651" s="181"/>
      <c r="AH651" s="181"/>
      <c r="AI651" s="181"/>
      <c r="AJ651" s="181"/>
      <c r="AK651" s="181"/>
      <c r="AL651" s="181"/>
      <c r="AM651" s="181"/>
    </row>
    <row r="652" spans="1:39" ht="12.75" customHeight="1">
      <c r="A652" s="181"/>
      <c r="B652" s="181"/>
      <c r="C652" s="181"/>
      <c r="D652" s="181"/>
      <c r="E652" s="181"/>
      <c r="F652" s="398"/>
      <c r="G652" s="398"/>
      <c r="H652" s="181"/>
      <c r="I652" s="181"/>
      <c r="J652" s="181"/>
      <c r="K652" s="181"/>
      <c r="L652" s="181"/>
      <c r="M652" s="181"/>
      <c r="N652" s="181"/>
      <c r="O652" s="181"/>
      <c r="P652" s="181"/>
      <c r="Q652" s="181"/>
      <c r="R652" s="181"/>
      <c r="S652" s="181"/>
      <c r="T652" s="181"/>
      <c r="U652" s="181"/>
      <c r="V652" s="181"/>
      <c r="W652" s="181"/>
      <c r="X652" s="181"/>
      <c r="Y652" s="181"/>
      <c r="Z652" s="181"/>
      <c r="AA652" s="181"/>
      <c r="AB652" s="181"/>
      <c r="AC652" s="181"/>
      <c r="AD652" s="181"/>
      <c r="AE652" s="181"/>
      <c r="AF652" s="181"/>
      <c r="AG652" s="181"/>
      <c r="AH652" s="181"/>
      <c r="AI652" s="181"/>
      <c r="AJ652" s="181"/>
      <c r="AK652" s="181"/>
      <c r="AL652" s="181"/>
      <c r="AM652" s="181"/>
    </row>
    <row r="653" spans="1:39" ht="12.75" customHeight="1">
      <c r="A653" s="181"/>
      <c r="B653" s="181"/>
      <c r="C653" s="181"/>
      <c r="D653" s="181"/>
      <c r="E653" s="181"/>
      <c r="F653" s="398"/>
      <c r="G653" s="398"/>
      <c r="H653" s="181"/>
      <c r="I653" s="181"/>
      <c r="J653" s="181"/>
      <c r="K653" s="181"/>
      <c r="L653" s="181"/>
      <c r="M653" s="181"/>
      <c r="N653" s="181"/>
      <c r="O653" s="181"/>
      <c r="P653" s="181"/>
      <c r="Q653" s="181"/>
      <c r="R653" s="181"/>
      <c r="S653" s="181"/>
      <c r="T653" s="181"/>
      <c r="U653" s="181"/>
      <c r="V653" s="181"/>
      <c r="W653" s="181"/>
      <c r="X653" s="181"/>
      <c r="Y653" s="181"/>
      <c r="Z653" s="181"/>
      <c r="AA653" s="181"/>
      <c r="AB653" s="181"/>
      <c r="AC653" s="181"/>
      <c r="AD653" s="181"/>
      <c r="AE653" s="181"/>
      <c r="AF653" s="181"/>
      <c r="AG653" s="181"/>
      <c r="AH653" s="181"/>
      <c r="AI653" s="181"/>
      <c r="AJ653" s="181"/>
      <c r="AK653" s="181"/>
      <c r="AL653" s="181"/>
      <c r="AM653" s="181"/>
    </row>
    <row r="654" spans="1:39" ht="12.75" customHeight="1">
      <c r="A654" s="181"/>
      <c r="B654" s="181"/>
      <c r="C654" s="181"/>
      <c r="D654" s="181"/>
      <c r="E654" s="181"/>
      <c r="F654" s="398"/>
      <c r="G654" s="398"/>
      <c r="H654" s="181"/>
      <c r="I654" s="181"/>
      <c r="J654" s="181"/>
      <c r="K654" s="181"/>
      <c r="L654" s="181"/>
      <c r="M654" s="181"/>
      <c r="N654" s="181"/>
      <c r="O654" s="181"/>
      <c r="P654" s="181"/>
      <c r="Q654" s="181"/>
      <c r="R654" s="181"/>
      <c r="S654" s="181"/>
      <c r="T654" s="181"/>
      <c r="U654" s="181"/>
      <c r="V654" s="181"/>
      <c r="W654" s="181"/>
      <c r="X654" s="181"/>
      <c r="Y654" s="181"/>
      <c r="Z654" s="181"/>
      <c r="AA654" s="181"/>
      <c r="AB654" s="181"/>
      <c r="AC654" s="181"/>
      <c r="AD654" s="181"/>
      <c r="AE654" s="181"/>
      <c r="AF654" s="181"/>
      <c r="AG654" s="181"/>
      <c r="AH654" s="181"/>
      <c r="AI654" s="181"/>
      <c r="AJ654" s="181"/>
      <c r="AK654" s="181"/>
      <c r="AL654" s="181"/>
      <c r="AM654" s="181"/>
    </row>
    <row r="655" spans="1:39" ht="12.75" customHeight="1">
      <c r="A655" s="181"/>
      <c r="B655" s="181"/>
      <c r="C655" s="181"/>
      <c r="D655" s="181"/>
      <c r="E655" s="181"/>
      <c r="F655" s="398"/>
      <c r="G655" s="398"/>
      <c r="H655" s="181"/>
      <c r="I655" s="181"/>
      <c r="J655" s="181"/>
      <c r="K655" s="181"/>
      <c r="L655" s="181"/>
      <c r="M655" s="181"/>
      <c r="N655" s="181"/>
      <c r="O655" s="181"/>
      <c r="P655" s="181"/>
      <c r="Q655" s="181"/>
      <c r="R655" s="181"/>
      <c r="S655" s="181"/>
      <c r="T655" s="181"/>
      <c r="U655" s="181"/>
      <c r="V655" s="181"/>
      <c r="W655" s="181"/>
      <c r="X655" s="181"/>
      <c r="Y655" s="181"/>
      <c r="Z655" s="181"/>
      <c r="AA655" s="181"/>
      <c r="AB655" s="181"/>
      <c r="AC655" s="181"/>
      <c r="AD655" s="181"/>
      <c r="AE655" s="181"/>
      <c r="AF655" s="181"/>
      <c r="AG655" s="181"/>
      <c r="AH655" s="181"/>
      <c r="AI655" s="181"/>
      <c r="AJ655" s="181"/>
      <c r="AK655" s="181"/>
      <c r="AL655" s="181"/>
      <c r="AM655" s="181"/>
    </row>
    <row r="656" spans="1:39" ht="12.75" customHeight="1">
      <c r="A656" s="181"/>
      <c r="B656" s="181"/>
      <c r="C656" s="181"/>
      <c r="D656" s="181"/>
      <c r="E656" s="181"/>
      <c r="F656" s="398"/>
      <c r="G656" s="398"/>
      <c r="H656" s="181"/>
      <c r="I656" s="181"/>
      <c r="J656" s="181"/>
      <c r="K656" s="181"/>
      <c r="L656" s="181"/>
      <c r="M656" s="181"/>
      <c r="N656" s="181"/>
      <c r="O656" s="181"/>
      <c r="P656" s="181"/>
      <c r="Q656" s="181"/>
      <c r="R656" s="181"/>
      <c r="S656" s="181"/>
      <c r="T656" s="181"/>
      <c r="U656" s="181"/>
      <c r="V656" s="181"/>
      <c r="W656" s="181"/>
      <c r="X656" s="181"/>
      <c r="Y656" s="181"/>
      <c r="Z656" s="181"/>
      <c r="AA656" s="181"/>
      <c r="AB656" s="181"/>
      <c r="AC656" s="181"/>
      <c r="AD656" s="181"/>
      <c r="AE656" s="181"/>
      <c r="AF656" s="181"/>
      <c r="AG656" s="181"/>
      <c r="AH656" s="181"/>
      <c r="AI656" s="181"/>
      <c r="AJ656" s="181"/>
      <c r="AK656" s="181"/>
      <c r="AL656" s="181"/>
      <c r="AM656" s="181"/>
    </row>
    <row r="657" spans="1:39" ht="12.75" customHeight="1">
      <c r="A657" s="181"/>
      <c r="B657" s="181"/>
      <c r="C657" s="181"/>
      <c r="D657" s="181"/>
      <c r="E657" s="181"/>
      <c r="F657" s="398"/>
      <c r="G657" s="398"/>
      <c r="H657" s="181"/>
      <c r="I657" s="181"/>
      <c r="J657" s="181"/>
      <c r="K657" s="181"/>
      <c r="L657" s="181"/>
      <c r="M657" s="181"/>
      <c r="N657" s="181"/>
      <c r="O657" s="181"/>
      <c r="P657" s="181"/>
      <c r="Q657" s="181"/>
      <c r="R657" s="181"/>
      <c r="S657" s="181"/>
      <c r="T657" s="181"/>
      <c r="U657" s="181"/>
      <c r="V657" s="181"/>
      <c r="W657" s="181"/>
      <c r="X657" s="181"/>
      <c r="Y657" s="181"/>
      <c r="Z657" s="181"/>
      <c r="AA657" s="181"/>
      <c r="AB657" s="181"/>
      <c r="AC657" s="181"/>
      <c r="AD657" s="181"/>
      <c r="AE657" s="181"/>
      <c r="AF657" s="181"/>
      <c r="AG657" s="181"/>
      <c r="AH657" s="181"/>
      <c r="AI657" s="181"/>
      <c r="AJ657" s="181"/>
      <c r="AK657" s="181"/>
      <c r="AL657" s="181"/>
      <c r="AM657" s="181"/>
    </row>
    <row r="658" spans="1:39" ht="12.75" customHeight="1">
      <c r="A658" s="181"/>
      <c r="B658" s="181"/>
      <c r="C658" s="181"/>
      <c r="D658" s="181"/>
      <c r="E658" s="181"/>
      <c r="F658" s="398"/>
      <c r="G658" s="398"/>
      <c r="H658" s="181"/>
      <c r="I658" s="181"/>
      <c r="J658" s="181"/>
      <c r="K658" s="181"/>
      <c r="L658" s="181"/>
      <c r="M658" s="181"/>
      <c r="N658" s="181"/>
      <c r="O658" s="181"/>
      <c r="P658" s="181"/>
      <c r="Q658" s="181"/>
      <c r="R658" s="181"/>
      <c r="S658" s="181"/>
      <c r="T658" s="181"/>
      <c r="U658" s="181"/>
      <c r="V658" s="181"/>
      <c r="W658" s="181"/>
      <c r="X658" s="181"/>
      <c r="Y658" s="181"/>
      <c r="Z658" s="181"/>
      <c r="AA658" s="181"/>
      <c r="AB658" s="181"/>
      <c r="AC658" s="181"/>
      <c r="AD658" s="181"/>
      <c r="AE658" s="181"/>
      <c r="AF658" s="181"/>
      <c r="AG658" s="181"/>
      <c r="AH658" s="181"/>
      <c r="AI658" s="181"/>
      <c r="AJ658" s="181"/>
      <c r="AK658" s="181"/>
      <c r="AL658" s="181"/>
      <c r="AM658" s="181"/>
    </row>
    <row r="659" spans="1:39" ht="12.75" customHeight="1">
      <c r="A659" s="181"/>
      <c r="B659" s="181"/>
      <c r="C659" s="181"/>
      <c r="D659" s="181"/>
      <c r="E659" s="181"/>
      <c r="F659" s="398"/>
      <c r="G659" s="398"/>
      <c r="H659" s="181"/>
      <c r="I659" s="181"/>
      <c r="J659" s="181"/>
      <c r="K659" s="181"/>
      <c r="L659" s="181"/>
      <c r="M659" s="181"/>
      <c r="N659" s="181"/>
      <c r="O659" s="181"/>
      <c r="P659" s="181"/>
      <c r="Q659" s="181"/>
      <c r="R659" s="181"/>
      <c r="S659" s="181"/>
      <c r="T659" s="181"/>
      <c r="U659" s="181"/>
      <c r="V659" s="181"/>
      <c r="W659" s="181"/>
      <c r="X659" s="181"/>
      <c r="Y659" s="181"/>
      <c r="Z659" s="181"/>
      <c r="AA659" s="181"/>
      <c r="AB659" s="181"/>
      <c r="AC659" s="181"/>
      <c r="AD659" s="181"/>
      <c r="AE659" s="181"/>
      <c r="AF659" s="181"/>
      <c r="AG659" s="181"/>
      <c r="AH659" s="181"/>
      <c r="AI659" s="181"/>
      <c r="AJ659" s="181"/>
      <c r="AK659" s="181"/>
      <c r="AL659" s="181"/>
      <c r="AM659" s="181"/>
    </row>
    <row r="660" spans="1:39" ht="12.75" customHeight="1">
      <c r="A660" s="181"/>
      <c r="B660" s="181"/>
      <c r="C660" s="181"/>
      <c r="D660" s="181"/>
      <c r="E660" s="181"/>
      <c r="F660" s="398"/>
      <c r="G660" s="398"/>
      <c r="H660" s="181"/>
      <c r="I660" s="181"/>
      <c r="J660" s="181"/>
      <c r="K660" s="181"/>
      <c r="L660" s="181"/>
      <c r="M660" s="181"/>
      <c r="N660" s="181"/>
      <c r="O660" s="181"/>
      <c r="P660" s="181"/>
      <c r="Q660" s="181"/>
      <c r="R660" s="181"/>
      <c r="S660" s="181"/>
      <c r="T660" s="181"/>
      <c r="U660" s="181"/>
      <c r="V660" s="181"/>
      <c r="W660" s="181"/>
      <c r="X660" s="181"/>
      <c r="Y660" s="181"/>
      <c r="Z660" s="181"/>
      <c r="AA660" s="181"/>
      <c r="AB660" s="181"/>
      <c r="AC660" s="181"/>
      <c r="AD660" s="181"/>
      <c r="AE660" s="181"/>
      <c r="AF660" s="181"/>
      <c r="AG660" s="181"/>
      <c r="AH660" s="181"/>
      <c r="AI660" s="181"/>
      <c r="AJ660" s="181"/>
      <c r="AK660" s="181"/>
      <c r="AL660" s="181"/>
      <c r="AM660" s="181"/>
    </row>
    <row r="661" spans="1:39" ht="12.75" customHeight="1">
      <c r="A661" s="181"/>
      <c r="B661" s="181"/>
      <c r="C661" s="181"/>
      <c r="D661" s="181"/>
      <c r="E661" s="181"/>
      <c r="F661" s="398"/>
      <c r="G661" s="398"/>
      <c r="H661" s="181"/>
      <c r="I661" s="181"/>
      <c r="J661" s="181"/>
      <c r="K661" s="181"/>
      <c r="L661" s="181"/>
      <c r="M661" s="181"/>
      <c r="N661" s="181"/>
      <c r="O661" s="181"/>
      <c r="P661" s="181"/>
      <c r="Q661" s="181"/>
      <c r="R661" s="181"/>
      <c r="S661" s="181"/>
      <c r="T661" s="181"/>
      <c r="U661" s="181"/>
      <c r="V661" s="181"/>
      <c r="W661" s="181"/>
      <c r="X661" s="181"/>
      <c r="Y661" s="181"/>
      <c r="Z661" s="181"/>
      <c r="AA661" s="181"/>
      <c r="AB661" s="181"/>
      <c r="AC661" s="181"/>
      <c r="AD661" s="181"/>
      <c r="AE661" s="181"/>
      <c r="AF661" s="181"/>
      <c r="AG661" s="181"/>
      <c r="AH661" s="181"/>
      <c r="AI661" s="181"/>
      <c r="AJ661" s="181"/>
      <c r="AK661" s="181"/>
      <c r="AL661" s="181"/>
      <c r="AM661" s="181"/>
    </row>
    <row r="662" spans="1:39" ht="12.75" customHeight="1">
      <c r="A662" s="181"/>
      <c r="B662" s="181"/>
      <c r="C662" s="181"/>
      <c r="D662" s="181"/>
      <c r="E662" s="181"/>
      <c r="F662" s="398"/>
      <c r="G662" s="398"/>
      <c r="H662" s="181"/>
      <c r="I662" s="181"/>
      <c r="J662" s="181"/>
      <c r="K662" s="181"/>
      <c r="L662" s="181"/>
      <c r="M662" s="181"/>
      <c r="N662" s="181"/>
      <c r="O662" s="181"/>
      <c r="P662" s="181"/>
      <c r="Q662" s="181"/>
      <c r="R662" s="181"/>
      <c r="S662" s="181"/>
      <c r="T662" s="181"/>
      <c r="U662" s="181"/>
      <c r="V662" s="181"/>
      <c r="W662" s="181"/>
      <c r="X662" s="181"/>
      <c r="Y662" s="181"/>
      <c r="Z662" s="181"/>
      <c r="AA662" s="181"/>
      <c r="AB662" s="181"/>
      <c r="AC662" s="181"/>
      <c r="AD662" s="181"/>
      <c r="AE662" s="181"/>
      <c r="AF662" s="181"/>
      <c r="AG662" s="181"/>
      <c r="AH662" s="181"/>
      <c r="AI662" s="181"/>
      <c r="AJ662" s="181"/>
      <c r="AK662" s="181"/>
      <c r="AL662" s="181"/>
      <c r="AM662" s="181"/>
    </row>
    <row r="663" spans="1:39" ht="12.75" customHeight="1">
      <c r="A663" s="181"/>
      <c r="B663" s="181"/>
      <c r="C663" s="181"/>
      <c r="D663" s="181"/>
      <c r="E663" s="181"/>
      <c r="F663" s="398"/>
      <c r="G663" s="398"/>
      <c r="H663" s="181"/>
      <c r="I663" s="181"/>
      <c r="J663" s="181"/>
      <c r="K663" s="181"/>
      <c r="L663" s="181"/>
      <c r="M663" s="181"/>
      <c r="N663" s="181"/>
      <c r="O663" s="181"/>
      <c r="P663" s="181"/>
      <c r="Q663" s="181"/>
      <c r="R663" s="181"/>
      <c r="S663" s="181"/>
      <c r="T663" s="181"/>
      <c r="U663" s="181"/>
      <c r="V663" s="181"/>
      <c r="W663" s="181"/>
      <c r="X663" s="181"/>
      <c r="Y663" s="181"/>
      <c r="Z663" s="181"/>
      <c r="AA663" s="181"/>
      <c r="AB663" s="181"/>
      <c r="AC663" s="181"/>
      <c r="AD663" s="181"/>
      <c r="AE663" s="181"/>
      <c r="AF663" s="181"/>
      <c r="AG663" s="181"/>
      <c r="AH663" s="181"/>
      <c r="AI663" s="181"/>
      <c r="AJ663" s="181"/>
      <c r="AK663" s="181"/>
      <c r="AL663" s="181"/>
      <c r="AM663" s="181"/>
    </row>
    <row r="664" spans="1:39" ht="12.75" customHeight="1">
      <c r="A664" s="181"/>
      <c r="B664" s="181"/>
      <c r="C664" s="181"/>
      <c r="D664" s="181"/>
      <c r="E664" s="181"/>
      <c r="F664" s="398"/>
      <c r="G664" s="398"/>
      <c r="H664" s="181"/>
      <c r="I664" s="181"/>
      <c r="J664" s="181"/>
      <c r="K664" s="181"/>
      <c r="L664" s="181"/>
      <c r="M664" s="181"/>
      <c r="N664" s="181"/>
      <c r="O664" s="181"/>
      <c r="P664" s="181"/>
      <c r="Q664" s="181"/>
      <c r="R664" s="181"/>
      <c r="S664" s="181"/>
      <c r="T664" s="181"/>
      <c r="U664" s="181"/>
      <c r="V664" s="181"/>
      <c r="W664" s="181"/>
      <c r="X664" s="181"/>
      <c r="Y664" s="181"/>
      <c r="Z664" s="181"/>
      <c r="AA664" s="181"/>
      <c r="AB664" s="181"/>
      <c r="AC664" s="181"/>
      <c r="AD664" s="181"/>
      <c r="AE664" s="181"/>
      <c r="AF664" s="181"/>
      <c r="AG664" s="181"/>
      <c r="AH664" s="181"/>
      <c r="AI664" s="181"/>
      <c r="AJ664" s="181"/>
      <c r="AK664" s="181"/>
      <c r="AL664" s="181"/>
      <c r="AM664" s="181"/>
    </row>
    <row r="665" spans="1:39" ht="12.75" customHeight="1">
      <c r="A665" s="181"/>
      <c r="B665" s="181"/>
      <c r="C665" s="181"/>
      <c r="D665" s="181"/>
      <c r="E665" s="181"/>
      <c r="F665" s="398"/>
      <c r="G665" s="398"/>
      <c r="H665" s="181"/>
      <c r="I665" s="181"/>
      <c r="J665" s="181"/>
      <c r="K665" s="181"/>
      <c r="L665" s="181"/>
      <c r="M665" s="181"/>
      <c r="N665" s="181"/>
      <c r="O665" s="181"/>
      <c r="P665" s="181"/>
      <c r="Q665" s="181"/>
      <c r="R665" s="181"/>
      <c r="S665" s="181"/>
      <c r="T665" s="181"/>
      <c r="U665" s="181"/>
      <c r="V665" s="181"/>
      <c r="W665" s="181"/>
      <c r="X665" s="181"/>
      <c r="Y665" s="181"/>
      <c r="Z665" s="181"/>
      <c r="AA665" s="181"/>
      <c r="AB665" s="181"/>
      <c r="AC665" s="181"/>
      <c r="AD665" s="181"/>
      <c r="AE665" s="181"/>
      <c r="AF665" s="181"/>
      <c r="AG665" s="181"/>
      <c r="AH665" s="181"/>
      <c r="AI665" s="181"/>
      <c r="AJ665" s="181"/>
      <c r="AK665" s="181"/>
      <c r="AL665" s="181"/>
      <c r="AM665" s="181"/>
    </row>
    <row r="666" spans="1:39" ht="12.75" customHeight="1">
      <c r="A666" s="181"/>
      <c r="B666" s="181"/>
      <c r="C666" s="181"/>
      <c r="D666" s="181"/>
      <c r="E666" s="181"/>
      <c r="F666" s="398"/>
      <c r="G666" s="398"/>
      <c r="H666" s="181"/>
      <c r="I666" s="181"/>
      <c r="J666" s="181"/>
      <c r="K666" s="181"/>
      <c r="L666" s="181"/>
      <c r="M666" s="181"/>
      <c r="N666" s="181"/>
      <c r="O666" s="181"/>
      <c r="P666" s="181"/>
      <c r="Q666" s="181"/>
      <c r="R666" s="181"/>
      <c r="S666" s="181"/>
      <c r="T666" s="181"/>
      <c r="U666" s="181"/>
      <c r="V666" s="181"/>
      <c r="W666" s="181"/>
      <c r="X666" s="181"/>
      <c r="Y666" s="181"/>
      <c r="Z666" s="181"/>
      <c r="AA666" s="181"/>
      <c r="AB666" s="181"/>
      <c r="AC666" s="181"/>
      <c r="AD666" s="181"/>
      <c r="AE666" s="181"/>
      <c r="AF666" s="181"/>
      <c r="AG666" s="181"/>
      <c r="AH666" s="181"/>
      <c r="AI666" s="181"/>
      <c r="AJ666" s="181"/>
      <c r="AK666" s="181"/>
      <c r="AL666" s="181"/>
      <c r="AM666" s="181"/>
    </row>
    <row r="667" spans="1:39" ht="12.75" customHeight="1">
      <c r="A667" s="181"/>
      <c r="B667" s="181"/>
      <c r="C667" s="181"/>
      <c r="D667" s="181"/>
      <c r="E667" s="181"/>
      <c r="F667" s="398"/>
      <c r="G667" s="398"/>
      <c r="H667" s="181"/>
      <c r="I667" s="181"/>
      <c r="J667" s="181"/>
      <c r="K667" s="181"/>
      <c r="L667" s="181"/>
      <c r="M667" s="181"/>
      <c r="N667" s="181"/>
      <c r="O667" s="181"/>
      <c r="P667" s="181"/>
      <c r="Q667" s="181"/>
      <c r="R667" s="181"/>
      <c r="S667" s="181"/>
      <c r="T667" s="181"/>
      <c r="U667" s="181"/>
      <c r="V667" s="181"/>
      <c r="W667" s="181"/>
      <c r="X667" s="181"/>
      <c r="Y667" s="181"/>
      <c r="Z667" s="181"/>
      <c r="AA667" s="181"/>
      <c r="AB667" s="181"/>
      <c r="AC667" s="181"/>
      <c r="AD667" s="181"/>
      <c r="AE667" s="181"/>
      <c r="AF667" s="181"/>
      <c r="AG667" s="181"/>
      <c r="AH667" s="181"/>
      <c r="AI667" s="181"/>
      <c r="AJ667" s="181"/>
      <c r="AK667" s="181"/>
      <c r="AL667" s="181"/>
      <c r="AM667" s="181"/>
    </row>
    <row r="668" spans="1:39" ht="12.75" customHeight="1">
      <c r="A668" s="181"/>
      <c r="B668" s="181"/>
      <c r="C668" s="181"/>
      <c r="D668" s="181"/>
      <c r="E668" s="181"/>
      <c r="F668" s="398"/>
      <c r="G668" s="398"/>
      <c r="H668" s="181"/>
      <c r="I668" s="181"/>
      <c r="J668" s="181"/>
      <c r="K668" s="181"/>
      <c r="L668" s="181"/>
      <c r="M668" s="181"/>
      <c r="N668" s="181"/>
      <c r="O668" s="181"/>
      <c r="P668" s="181"/>
      <c r="Q668" s="181"/>
      <c r="R668" s="181"/>
      <c r="S668" s="181"/>
      <c r="T668" s="181"/>
      <c r="U668" s="181"/>
      <c r="V668" s="181"/>
      <c r="W668" s="181"/>
      <c r="X668" s="181"/>
      <c r="Y668" s="181"/>
      <c r="Z668" s="181"/>
      <c r="AA668" s="181"/>
      <c r="AB668" s="181"/>
      <c r="AC668" s="181"/>
      <c r="AD668" s="181"/>
      <c r="AE668" s="181"/>
      <c r="AF668" s="181"/>
      <c r="AG668" s="181"/>
      <c r="AH668" s="181"/>
      <c r="AI668" s="181"/>
      <c r="AJ668" s="181"/>
      <c r="AK668" s="181"/>
      <c r="AL668" s="181"/>
      <c r="AM668" s="181"/>
    </row>
    <row r="669" spans="1:39" ht="12.75" customHeight="1">
      <c r="A669" s="181"/>
      <c r="B669" s="181"/>
      <c r="C669" s="181"/>
      <c r="D669" s="181"/>
      <c r="E669" s="181"/>
      <c r="F669" s="398"/>
      <c r="G669" s="398"/>
      <c r="H669" s="181"/>
      <c r="I669" s="181"/>
      <c r="J669" s="181"/>
      <c r="K669" s="181"/>
      <c r="L669" s="181"/>
      <c r="M669" s="181"/>
      <c r="N669" s="181"/>
      <c r="O669" s="181"/>
      <c r="P669" s="181"/>
      <c r="Q669" s="181"/>
      <c r="R669" s="181"/>
      <c r="S669" s="181"/>
      <c r="T669" s="181"/>
      <c r="U669" s="181"/>
      <c r="V669" s="181"/>
      <c r="W669" s="181"/>
      <c r="X669" s="181"/>
      <c r="Y669" s="181"/>
      <c r="Z669" s="181"/>
      <c r="AA669" s="181"/>
      <c r="AB669" s="181"/>
      <c r="AC669" s="181"/>
      <c r="AD669" s="181"/>
      <c r="AE669" s="181"/>
      <c r="AF669" s="181"/>
      <c r="AG669" s="181"/>
      <c r="AH669" s="181"/>
      <c r="AI669" s="181"/>
      <c r="AJ669" s="181"/>
      <c r="AK669" s="181"/>
      <c r="AL669" s="181"/>
      <c r="AM669" s="181"/>
    </row>
    <row r="670" spans="1:39" ht="12.75" customHeight="1">
      <c r="A670" s="181"/>
      <c r="B670" s="181"/>
      <c r="C670" s="181"/>
      <c r="D670" s="181"/>
      <c r="E670" s="181"/>
      <c r="F670" s="398"/>
      <c r="G670" s="398"/>
      <c r="H670" s="181"/>
      <c r="I670" s="181"/>
      <c r="J670" s="181"/>
      <c r="K670" s="181"/>
      <c r="L670" s="181"/>
      <c r="M670" s="181"/>
      <c r="N670" s="181"/>
      <c r="O670" s="181"/>
      <c r="P670" s="181"/>
      <c r="Q670" s="181"/>
      <c r="R670" s="181"/>
      <c r="S670" s="181"/>
      <c r="T670" s="181"/>
      <c r="U670" s="181"/>
      <c r="V670" s="181"/>
      <c r="W670" s="181"/>
      <c r="X670" s="181"/>
      <c r="Y670" s="181"/>
      <c r="Z670" s="181"/>
      <c r="AA670" s="181"/>
      <c r="AB670" s="181"/>
      <c r="AC670" s="181"/>
      <c r="AD670" s="181"/>
      <c r="AE670" s="181"/>
      <c r="AF670" s="181"/>
      <c r="AG670" s="181"/>
      <c r="AH670" s="181"/>
      <c r="AI670" s="181"/>
      <c r="AJ670" s="181"/>
      <c r="AK670" s="181"/>
      <c r="AL670" s="181"/>
      <c r="AM670" s="181"/>
    </row>
    <row r="671" spans="1:39" ht="12.75" customHeight="1">
      <c r="A671" s="181"/>
      <c r="B671" s="181"/>
      <c r="C671" s="181"/>
      <c r="D671" s="181"/>
      <c r="E671" s="181"/>
      <c r="F671" s="398"/>
      <c r="G671" s="398"/>
      <c r="H671" s="181"/>
      <c r="I671" s="181"/>
      <c r="J671" s="181"/>
      <c r="K671" s="181"/>
      <c r="L671" s="181"/>
      <c r="M671" s="181"/>
      <c r="N671" s="181"/>
      <c r="O671" s="181"/>
      <c r="P671" s="181"/>
      <c r="Q671" s="181"/>
      <c r="R671" s="181"/>
      <c r="S671" s="181"/>
      <c r="T671" s="181"/>
      <c r="U671" s="181"/>
      <c r="V671" s="181"/>
      <c r="W671" s="181"/>
      <c r="X671" s="181"/>
      <c r="Y671" s="181"/>
      <c r="Z671" s="181"/>
      <c r="AA671" s="181"/>
      <c r="AB671" s="181"/>
      <c r="AC671" s="181"/>
      <c r="AD671" s="181"/>
      <c r="AE671" s="181"/>
      <c r="AF671" s="181"/>
      <c r="AG671" s="181"/>
      <c r="AH671" s="181"/>
      <c r="AI671" s="181"/>
      <c r="AJ671" s="181"/>
      <c r="AK671" s="181"/>
      <c r="AL671" s="181"/>
      <c r="AM671" s="181"/>
    </row>
    <row r="672" spans="1:39" ht="12.75" customHeight="1">
      <c r="A672" s="181"/>
      <c r="B672" s="181"/>
      <c r="C672" s="181"/>
      <c r="D672" s="181"/>
      <c r="E672" s="181"/>
      <c r="F672" s="398"/>
      <c r="G672" s="398"/>
      <c r="H672" s="181"/>
      <c r="I672" s="181"/>
      <c r="J672" s="181"/>
      <c r="K672" s="181"/>
      <c r="L672" s="181"/>
      <c r="M672" s="181"/>
      <c r="N672" s="181"/>
      <c r="O672" s="181"/>
      <c r="P672" s="181"/>
      <c r="Q672" s="181"/>
      <c r="R672" s="181"/>
      <c r="S672" s="181"/>
      <c r="T672" s="181"/>
      <c r="U672" s="181"/>
      <c r="V672" s="181"/>
      <c r="W672" s="181"/>
      <c r="X672" s="181"/>
      <c r="Y672" s="181"/>
      <c r="Z672" s="181"/>
      <c r="AA672" s="181"/>
      <c r="AB672" s="181"/>
      <c r="AC672" s="181"/>
      <c r="AD672" s="181"/>
      <c r="AE672" s="181"/>
      <c r="AF672" s="181"/>
      <c r="AG672" s="181"/>
      <c r="AH672" s="181"/>
      <c r="AI672" s="181"/>
      <c r="AJ672" s="181"/>
      <c r="AK672" s="181"/>
      <c r="AL672" s="181"/>
      <c r="AM672" s="181"/>
    </row>
    <row r="673" spans="1:39" ht="12.75" customHeight="1">
      <c r="A673" s="181"/>
      <c r="B673" s="181"/>
      <c r="C673" s="181"/>
      <c r="D673" s="181"/>
      <c r="E673" s="181"/>
      <c r="F673" s="398"/>
      <c r="G673" s="398"/>
      <c r="H673" s="181"/>
      <c r="I673" s="181"/>
      <c r="J673" s="181"/>
      <c r="K673" s="181"/>
      <c r="L673" s="181"/>
      <c r="M673" s="181"/>
      <c r="N673" s="181"/>
      <c r="O673" s="181"/>
      <c r="P673" s="181"/>
      <c r="Q673" s="181"/>
      <c r="R673" s="181"/>
      <c r="S673" s="181"/>
      <c r="T673" s="181"/>
      <c r="U673" s="181"/>
      <c r="V673" s="181"/>
      <c r="W673" s="181"/>
      <c r="X673" s="181"/>
      <c r="Y673" s="181"/>
      <c r="Z673" s="181"/>
      <c r="AA673" s="181"/>
      <c r="AB673" s="181"/>
      <c r="AC673" s="181"/>
      <c r="AD673" s="181"/>
      <c r="AE673" s="181"/>
      <c r="AF673" s="181"/>
      <c r="AG673" s="181"/>
      <c r="AH673" s="181"/>
      <c r="AI673" s="181"/>
      <c r="AJ673" s="181"/>
      <c r="AK673" s="181"/>
      <c r="AL673" s="181"/>
      <c r="AM673" s="181"/>
    </row>
    <row r="674" spans="1:39" ht="12.75" customHeight="1">
      <c r="A674" s="181"/>
      <c r="B674" s="181"/>
      <c r="C674" s="181"/>
      <c r="D674" s="181"/>
      <c r="E674" s="181"/>
      <c r="F674" s="398"/>
      <c r="G674" s="398"/>
      <c r="H674" s="181"/>
      <c r="I674" s="181"/>
      <c r="J674" s="181"/>
      <c r="K674" s="181"/>
      <c r="L674" s="181"/>
      <c r="M674" s="181"/>
      <c r="N674" s="181"/>
      <c r="O674" s="181"/>
      <c r="P674" s="181"/>
      <c r="Q674" s="181"/>
      <c r="R674" s="181"/>
      <c r="S674" s="181"/>
      <c r="T674" s="181"/>
      <c r="U674" s="181"/>
      <c r="V674" s="181"/>
      <c r="W674" s="181"/>
      <c r="X674" s="181"/>
      <c r="Y674" s="181"/>
      <c r="Z674" s="181"/>
      <c r="AA674" s="181"/>
      <c r="AB674" s="181"/>
      <c r="AC674" s="181"/>
      <c r="AD674" s="181"/>
      <c r="AE674" s="181"/>
      <c r="AF674" s="181"/>
      <c r="AG674" s="181"/>
      <c r="AH674" s="181"/>
      <c r="AI674" s="181"/>
      <c r="AJ674" s="181"/>
      <c r="AK674" s="181"/>
      <c r="AL674" s="181"/>
      <c r="AM674" s="181"/>
    </row>
    <row r="675" spans="1:39" ht="12.75" customHeight="1">
      <c r="A675" s="181"/>
      <c r="B675" s="181"/>
      <c r="C675" s="181"/>
      <c r="D675" s="181"/>
      <c r="E675" s="181"/>
      <c r="F675" s="398"/>
      <c r="G675" s="398"/>
      <c r="H675" s="181"/>
      <c r="I675" s="181"/>
      <c r="J675" s="181"/>
      <c r="K675" s="181"/>
      <c r="L675" s="181"/>
      <c r="M675" s="181"/>
      <c r="N675" s="181"/>
      <c r="O675" s="181"/>
      <c r="P675" s="181"/>
      <c r="Q675" s="181"/>
      <c r="R675" s="181"/>
      <c r="S675" s="181"/>
      <c r="T675" s="181"/>
      <c r="U675" s="181"/>
      <c r="V675" s="181"/>
      <c r="W675" s="181"/>
      <c r="X675" s="181"/>
      <c r="Y675" s="181"/>
      <c r="Z675" s="181"/>
      <c r="AA675" s="181"/>
      <c r="AB675" s="181"/>
      <c r="AC675" s="181"/>
      <c r="AD675" s="181"/>
      <c r="AE675" s="181"/>
      <c r="AF675" s="181"/>
      <c r="AG675" s="181"/>
      <c r="AH675" s="181"/>
      <c r="AI675" s="181"/>
      <c r="AJ675" s="181"/>
      <c r="AK675" s="181"/>
      <c r="AL675" s="181"/>
      <c r="AM675" s="181"/>
    </row>
    <row r="676" spans="1:39" ht="12.75" customHeight="1">
      <c r="A676" s="181"/>
      <c r="B676" s="181"/>
      <c r="C676" s="181"/>
      <c r="D676" s="181"/>
      <c r="E676" s="181"/>
      <c r="F676" s="398"/>
      <c r="G676" s="398"/>
      <c r="H676" s="181"/>
      <c r="I676" s="181"/>
      <c r="J676" s="181"/>
      <c r="K676" s="181"/>
      <c r="L676" s="181"/>
      <c r="M676" s="181"/>
      <c r="N676" s="181"/>
      <c r="O676" s="181"/>
      <c r="P676" s="181"/>
      <c r="Q676" s="181"/>
      <c r="R676" s="181"/>
      <c r="S676" s="181"/>
      <c r="T676" s="181"/>
      <c r="U676" s="181"/>
      <c r="V676" s="181"/>
      <c r="W676" s="181"/>
      <c r="X676" s="181"/>
      <c r="Y676" s="181"/>
      <c r="Z676" s="181"/>
      <c r="AA676" s="181"/>
      <c r="AB676" s="181"/>
      <c r="AC676" s="181"/>
      <c r="AD676" s="181"/>
      <c r="AE676" s="181"/>
      <c r="AF676" s="181"/>
      <c r="AG676" s="181"/>
      <c r="AH676" s="181"/>
      <c r="AI676" s="181"/>
      <c r="AJ676" s="181"/>
      <c r="AK676" s="181"/>
      <c r="AL676" s="181"/>
      <c r="AM676" s="181"/>
    </row>
    <row r="677" spans="1:39" ht="12.75" customHeight="1">
      <c r="A677" s="181"/>
      <c r="B677" s="181"/>
      <c r="C677" s="181"/>
      <c r="D677" s="181"/>
      <c r="E677" s="181"/>
      <c r="F677" s="398"/>
      <c r="G677" s="398"/>
      <c r="H677" s="181"/>
      <c r="I677" s="181"/>
      <c r="J677" s="181"/>
      <c r="K677" s="181"/>
      <c r="L677" s="181"/>
      <c r="M677" s="181"/>
      <c r="N677" s="181"/>
      <c r="O677" s="181"/>
      <c r="P677" s="181"/>
      <c r="Q677" s="181"/>
      <c r="R677" s="181"/>
      <c r="S677" s="181"/>
      <c r="T677" s="181"/>
      <c r="U677" s="181"/>
      <c r="V677" s="181"/>
      <c r="W677" s="181"/>
      <c r="X677" s="181"/>
      <c r="Y677" s="181"/>
      <c r="Z677" s="181"/>
      <c r="AA677" s="181"/>
      <c r="AB677" s="181"/>
      <c r="AC677" s="181"/>
      <c r="AD677" s="181"/>
      <c r="AE677" s="181"/>
      <c r="AF677" s="181"/>
      <c r="AG677" s="181"/>
      <c r="AH677" s="181"/>
      <c r="AI677" s="181"/>
      <c r="AJ677" s="181"/>
      <c r="AK677" s="181"/>
      <c r="AL677" s="181"/>
      <c r="AM677" s="181"/>
    </row>
    <row r="678" spans="1:39" ht="12.75" customHeight="1">
      <c r="A678" s="181"/>
      <c r="B678" s="181"/>
      <c r="C678" s="181"/>
      <c r="D678" s="181"/>
      <c r="E678" s="181"/>
      <c r="F678" s="398"/>
      <c r="G678" s="398"/>
      <c r="H678" s="181"/>
      <c r="I678" s="181"/>
      <c r="J678" s="181"/>
      <c r="K678" s="181"/>
      <c r="L678" s="181"/>
      <c r="M678" s="181"/>
      <c r="N678" s="181"/>
      <c r="O678" s="181"/>
      <c r="P678" s="181"/>
      <c r="Q678" s="181"/>
      <c r="R678" s="181"/>
      <c r="S678" s="181"/>
      <c r="T678" s="181"/>
      <c r="U678" s="181"/>
      <c r="V678" s="181"/>
      <c r="W678" s="181"/>
      <c r="X678" s="181"/>
      <c r="Y678" s="181"/>
      <c r="Z678" s="181"/>
      <c r="AA678" s="181"/>
      <c r="AB678" s="181"/>
      <c r="AC678" s="181"/>
      <c r="AD678" s="181"/>
      <c r="AE678" s="181"/>
      <c r="AF678" s="181"/>
      <c r="AG678" s="181"/>
      <c r="AH678" s="181"/>
      <c r="AI678" s="181"/>
      <c r="AJ678" s="181"/>
      <c r="AK678" s="181"/>
      <c r="AL678" s="181"/>
      <c r="AM678" s="181"/>
    </row>
    <row r="679" spans="1:39" ht="12.75" customHeight="1">
      <c r="A679" s="181"/>
      <c r="B679" s="181"/>
      <c r="C679" s="181"/>
      <c r="D679" s="181"/>
      <c r="E679" s="181"/>
      <c r="F679" s="398"/>
      <c r="G679" s="398"/>
      <c r="H679" s="181"/>
      <c r="I679" s="181"/>
      <c r="J679" s="181"/>
      <c r="K679" s="181"/>
      <c r="L679" s="181"/>
      <c r="M679" s="181"/>
      <c r="N679" s="181"/>
      <c r="O679" s="181"/>
      <c r="P679" s="181"/>
      <c r="Q679" s="181"/>
      <c r="R679" s="181"/>
      <c r="S679" s="181"/>
      <c r="T679" s="181"/>
      <c r="U679" s="181"/>
      <c r="V679" s="181"/>
      <c r="W679" s="181"/>
      <c r="X679" s="181"/>
      <c r="Y679" s="181"/>
      <c r="Z679" s="181"/>
      <c r="AA679" s="181"/>
      <c r="AB679" s="181"/>
      <c r="AC679" s="181"/>
      <c r="AD679" s="181"/>
      <c r="AE679" s="181"/>
      <c r="AF679" s="181"/>
      <c r="AG679" s="181"/>
      <c r="AH679" s="181"/>
      <c r="AI679" s="181"/>
      <c r="AJ679" s="181"/>
      <c r="AK679" s="181"/>
      <c r="AL679" s="181"/>
      <c r="AM679" s="181"/>
    </row>
    <row r="680" spans="1:39" ht="12.75" customHeight="1">
      <c r="A680" s="181"/>
      <c r="B680" s="181"/>
      <c r="C680" s="181"/>
      <c r="D680" s="181"/>
      <c r="E680" s="181"/>
      <c r="F680" s="398"/>
      <c r="G680" s="398"/>
      <c r="H680" s="181"/>
      <c r="I680" s="181"/>
      <c r="J680" s="181"/>
      <c r="K680" s="181"/>
      <c r="L680" s="181"/>
      <c r="M680" s="181"/>
      <c r="N680" s="181"/>
      <c r="O680" s="181"/>
      <c r="P680" s="181"/>
      <c r="Q680" s="181"/>
      <c r="R680" s="181"/>
      <c r="S680" s="181"/>
      <c r="T680" s="181"/>
      <c r="U680" s="181"/>
      <c r="V680" s="181"/>
      <c r="W680" s="181"/>
      <c r="X680" s="181"/>
      <c r="Y680" s="181"/>
      <c r="Z680" s="181"/>
      <c r="AA680" s="181"/>
      <c r="AB680" s="181"/>
      <c r="AC680" s="181"/>
      <c r="AD680" s="181"/>
      <c r="AE680" s="181"/>
      <c r="AF680" s="181"/>
      <c r="AG680" s="181"/>
      <c r="AH680" s="181"/>
      <c r="AI680" s="181"/>
      <c r="AJ680" s="181"/>
      <c r="AK680" s="181"/>
      <c r="AL680" s="181"/>
      <c r="AM680" s="181"/>
    </row>
    <row r="681" spans="1:39" ht="12.75" customHeight="1">
      <c r="A681" s="181"/>
      <c r="B681" s="181"/>
      <c r="C681" s="181"/>
      <c r="D681" s="181"/>
      <c r="E681" s="181"/>
      <c r="F681" s="398"/>
      <c r="G681" s="398"/>
      <c r="H681" s="181"/>
      <c r="I681" s="181"/>
      <c r="J681" s="181"/>
      <c r="K681" s="181"/>
      <c r="L681" s="181"/>
      <c r="M681" s="181"/>
      <c r="N681" s="181"/>
      <c r="O681" s="181"/>
      <c r="P681" s="181"/>
      <c r="Q681" s="181"/>
      <c r="R681" s="181"/>
      <c r="S681" s="181"/>
      <c r="T681" s="181"/>
      <c r="U681" s="181"/>
      <c r="V681" s="181"/>
      <c r="W681" s="181"/>
      <c r="X681" s="181"/>
      <c r="Y681" s="181"/>
      <c r="Z681" s="181"/>
      <c r="AA681" s="181"/>
      <c r="AB681" s="181"/>
      <c r="AC681" s="181"/>
      <c r="AD681" s="181"/>
      <c r="AE681" s="181"/>
      <c r="AF681" s="181"/>
      <c r="AG681" s="181"/>
      <c r="AH681" s="181"/>
      <c r="AI681" s="181"/>
      <c r="AJ681" s="181"/>
      <c r="AK681" s="181"/>
      <c r="AL681" s="181"/>
      <c r="AM681" s="181"/>
    </row>
    <row r="682" spans="1:39" ht="12.75" customHeight="1">
      <c r="A682" s="181"/>
      <c r="B682" s="181"/>
      <c r="C682" s="181"/>
      <c r="D682" s="181"/>
      <c r="E682" s="181"/>
      <c r="F682" s="398"/>
      <c r="G682" s="398"/>
      <c r="H682" s="181"/>
      <c r="I682" s="181"/>
      <c r="J682" s="181"/>
      <c r="K682" s="181"/>
      <c r="L682" s="181"/>
      <c r="M682" s="181"/>
      <c r="N682" s="181"/>
      <c r="O682" s="181"/>
      <c r="P682" s="181"/>
      <c r="Q682" s="181"/>
      <c r="R682" s="181"/>
      <c r="S682" s="181"/>
      <c r="T682" s="181"/>
      <c r="U682" s="181"/>
      <c r="V682" s="181"/>
      <c r="W682" s="181"/>
      <c r="X682" s="181"/>
      <c r="Y682" s="181"/>
      <c r="Z682" s="181"/>
      <c r="AA682" s="181"/>
      <c r="AB682" s="181"/>
      <c r="AC682" s="181"/>
      <c r="AD682" s="181"/>
      <c r="AE682" s="181"/>
      <c r="AF682" s="181"/>
      <c r="AG682" s="181"/>
      <c r="AH682" s="181"/>
      <c r="AI682" s="181"/>
      <c r="AJ682" s="181"/>
      <c r="AK682" s="181"/>
      <c r="AL682" s="181"/>
      <c r="AM682" s="181"/>
    </row>
    <row r="683" spans="1:39" ht="12.75" customHeight="1">
      <c r="A683" s="181"/>
      <c r="B683" s="181"/>
      <c r="C683" s="181"/>
      <c r="D683" s="181"/>
      <c r="E683" s="181"/>
      <c r="F683" s="398"/>
      <c r="G683" s="398"/>
      <c r="H683" s="181"/>
      <c r="I683" s="181"/>
      <c r="J683" s="181"/>
      <c r="K683" s="181"/>
      <c r="L683" s="181"/>
      <c r="M683" s="181"/>
      <c r="N683" s="181"/>
      <c r="O683" s="181"/>
      <c r="P683" s="181"/>
      <c r="Q683" s="181"/>
      <c r="R683" s="181"/>
      <c r="S683" s="181"/>
      <c r="T683" s="181"/>
      <c r="U683" s="181"/>
      <c r="V683" s="181"/>
      <c r="W683" s="181"/>
      <c r="X683" s="181"/>
      <c r="Y683" s="181"/>
      <c r="Z683" s="181"/>
      <c r="AA683" s="181"/>
      <c r="AB683" s="181"/>
      <c r="AC683" s="181"/>
      <c r="AD683" s="181"/>
      <c r="AE683" s="181"/>
      <c r="AF683" s="181"/>
      <c r="AG683" s="181"/>
      <c r="AH683" s="181"/>
      <c r="AI683" s="181"/>
      <c r="AJ683" s="181"/>
      <c r="AK683" s="181"/>
      <c r="AL683" s="181"/>
      <c r="AM683" s="181"/>
    </row>
    <row r="684" spans="1:39" ht="12.75" customHeight="1">
      <c r="A684" s="181"/>
      <c r="B684" s="181"/>
      <c r="C684" s="181"/>
      <c r="D684" s="181"/>
      <c r="E684" s="181"/>
      <c r="F684" s="398"/>
      <c r="G684" s="398"/>
      <c r="H684" s="181"/>
      <c r="I684" s="181"/>
      <c r="J684" s="181"/>
      <c r="K684" s="181"/>
      <c r="L684" s="181"/>
      <c r="M684" s="181"/>
      <c r="N684" s="181"/>
      <c r="O684" s="181"/>
      <c r="P684" s="181"/>
      <c r="Q684" s="181"/>
      <c r="R684" s="181"/>
      <c r="S684" s="181"/>
      <c r="T684" s="181"/>
      <c r="U684" s="181"/>
      <c r="V684" s="181"/>
      <c r="W684" s="181"/>
      <c r="X684" s="181"/>
      <c r="Y684" s="181"/>
      <c r="Z684" s="181"/>
      <c r="AA684" s="181"/>
      <c r="AB684" s="181"/>
      <c r="AC684" s="181"/>
      <c r="AD684" s="181"/>
      <c r="AE684" s="181"/>
      <c r="AF684" s="181"/>
      <c r="AG684" s="181"/>
      <c r="AH684" s="181"/>
      <c r="AI684" s="181"/>
      <c r="AJ684" s="181"/>
      <c r="AK684" s="181"/>
      <c r="AL684" s="181"/>
      <c r="AM684" s="181"/>
    </row>
    <row r="685" spans="1:39" ht="12.75" customHeight="1">
      <c r="A685" s="181"/>
      <c r="B685" s="181"/>
      <c r="C685" s="181"/>
      <c r="D685" s="181"/>
      <c r="E685" s="181"/>
      <c r="F685" s="398"/>
      <c r="G685" s="398"/>
      <c r="H685" s="181"/>
      <c r="I685" s="181"/>
      <c r="J685" s="181"/>
      <c r="K685" s="181"/>
      <c r="L685" s="181"/>
      <c r="M685" s="181"/>
      <c r="N685" s="181"/>
      <c r="O685" s="181"/>
      <c r="P685" s="181"/>
      <c r="Q685" s="181"/>
      <c r="R685" s="181"/>
      <c r="S685" s="181"/>
      <c r="T685" s="181"/>
      <c r="U685" s="181"/>
      <c r="V685" s="181"/>
      <c r="W685" s="181"/>
      <c r="X685" s="181"/>
      <c r="Y685" s="181"/>
      <c r="Z685" s="181"/>
      <c r="AA685" s="181"/>
      <c r="AB685" s="181"/>
      <c r="AC685" s="181"/>
      <c r="AD685" s="181"/>
      <c r="AE685" s="181"/>
      <c r="AF685" s="181"/>
      <c r="AG685" s="181"/>
      <c r="AH685" s="181"/>
      <c r="AI685" s="181"/>
      <c r="AJ685" s="181"/>
      <c r="AK685" s="181"/>
      <c r="AL685" s="181"/>
      <c r="AM685" s="181"/>
    </row>
    <row r="686" spans="1:39" ht="12.75" customHeight="1">
      <c r="A686" s="181"/>
      <c r="B686" s="181"/>
      <c r="C686" s="181"/>
      <c r="D686" s="181"/>
      <c r="E686" s="181"/>
      <c r="F686" s="398"/>
      <c r="G686" s="398"/>
      <c r="H686" s="181"/>
      <c r="I686" s="181"/>
      <c r="J686" s="181"/>
      <c r="K686" s="181"/>
      <c r="L686" s="181"/>
      <c r="M686" s="181"/>
      <c r="N686" s="181"/>
      <c r="O686" s="181"/>
      <c r="P686" s="181"/>
      <c r="Q686" s="181"/>
      <c r="R686" s="181"/>
      <c r="S686" s="181"/>
      <c r="T686" s="181"/>
      <c r="U686" s="181"/>
      <c r="V686" s="181"/>
      <c r="W686" s="181"/>
      <c r="X686" s="181"/>
      <c r="Y686" s="181"/>
      <c r="Z686" s="181"/>
      <c r="AA686" s="181"/>
      <c r="AB686" s="181"/>
      <c r="AC686" s="181"/>
      <c r="AD686" s="181"/>
      <c r="AE686" s="181"/>
      <c r="AF686" s="181"/>
      <c r="AG686" s="181"/>
      <c r="AH686" s="181"/>
      <c r="AI686" s="181"/>
      <c r="AJ686" s="181"/>
      <c r="AK686" s="181"/>
      <c r="AL686" s="181"/>
      <c r="AM686" s="181"/>
    </row>
    <row r="687" spans="1:39" ht="12.75" customHeight="1">
      <c r="A687" s="181"/>
      <c r="B687" s="181"/>
      <c r="C687" s="181"/>
      <c r="D687" s="181"/>
      <c r="E687" s="181"/>
      <c r="F687" s="398"/>
      <c r="G687" s="398"/>
      <c r="H687" s="181"/>
      <c r="I687" s="181"/>
      <c r="J687" s="181"/>
      <c r="K687" s="181"/>
      <c r="L687" s="181"/>
      <c r="M687" s="181"/>
      <c r="N687" s="181"/>
      <c r="O687" s="181"/>
      <c r="P687" s="181"/>
      <c r="Q687" s="181"/>
      <c r="R687" s="181"/>
      <c r="S687" s="181"/>
      <c r="T687" s="181"/>
      <c r="U687" s="181"/>
      <c r="V687" s="181"/>
      <c r="W687" s="181"/>
      <c r="X687" s="181"/>
      <c r="Y687" s="181"/>
      <c r="Z687" s="181"/>
      <c r="AA687" s="181"/>
      <c r="AB687" s="181"/>
      <c r="AC687" s="181"/>
      <c r="AD687" s="181"/>
      <c r="AE687" s="181"/>
      <c r="AF687" s="181"/>
      <c r="AG687" s="181"/>
      <c r="AH687" s="181"/>
      <c r="AI687" s="181"/>
      <c r="AJ687" s="181"/>
      <c r="AK687" s="181"/>
      <c r="AL687" s="181"/>
      <c r="AM687" s="181"/>
    </row>
    <row r="688" spans="1:39" ht="12.75" customHeight="1">
      <c r="A688" s="181"/>
      <c r="B688" s="181"/>
      <c r="C688" s="181"/>
      <c r="D688" s="181"/>
      <c r="E688" s="181"/>
      <c r="F688" s="398"/>
      <c r="G688" s="398"/>
      <c r="H688" s="181"/>
      <c r="I688" s="181"/>
      <c r="J688" s="181"/>
      <c r="K688" s="181"/>
      <c r="L688" s="181"/>
      <c r="M688" s="181"/>
      <c r="N688" s="181"/>
      <c r="O688" s="181"/>
      <c r="P688" s="181"/>
      <c r="Q688" s="181"/>
      <c r="R688" s="181"/>
      <c r="S688" s="181"/>
      <c r="T688" s="181"/>
      <c r="U688" s="181"/>
      <c r="V688" s="181"/>
      <c r="W688" s="181"/>
      <c r="X688" s="181"/>
      <c r="Y688" s="181"/>
      <c r="Z688" s="181"/>
      <c r="AA688" s="181"/>
      <c r="AB688" s="181"/>
      <c r="AC688" s="181"/>
      <c r="AD688" s="181"/>
      <c r="AE688" s="181"/>
      <c r="AF688" s="181"/>
      <c r="AG688" s="181"/>
      <c r="AH688" s="181"/>
      <c r="AI688" s="181"/>
      <c r="AJ688" s="181"/>
      <c r="AK688" s="181"/>
      <c r="AL688" s="181"/>
      <c r="AM688" s="181"/>
    </row>
    <row r="689" spans="1:39" ht="12.75" customHeight="1">
      <c r="A689" s="181"/>
      <c r="B689" s="181"/>
      <c r="C689" s="181"/>
      <c r="D689" s="181"/>
      <c r="E689" s="181"/>
      <c r="F689" s="398"/>
      <c r="G689" s="398"/>
      <c r="H689" s="181"/>
      <c r="I689" s="181"/>
      <c r="J689" s="181"/>
      <c r="K689" s="181"/>
      <c r="L689" s="181"/>
      <c r="M689" s="181"/>
      <c r="N689" s="181"/>
      <c r="O689" s="181"/>
      <c r="P689" s="181"/>
      <c r="Q689" s="181"/>
      <c r="R689" s="181"/>
      <c r="S689" s="181"/>
      <c r="T689" s="181"/>
      <c r="U689" s="181"/>
      <c r="V689" s="181"/>
      <c r="W689" s="181"/>
      <c r="X689" s="181"/>
      <c r="Y689" s="181"/>
      <c r="Z689" s="181"/>
      <c r="AA689" s="181"/>
      <c r="AB689" s="181"/>
      <c r="AC689" s="181"/>
      <c r="AD689" s="181"/>
      <c r="AE689" s="181"/>
      <c r="AF689" s="181"/>
      <c r="AG689" s="181"/>
      <c r="AH689" s="181"/>
      <c r="AI689" s="181"/>
      <c r="AJ689" s="181"/>
      <c r="AK689" s="181"/>
      <c r="AL689" s="181"/>
      <c r="AM689" s="181"/>
    </row>
    <row r="690" spans="1:39" ht="12.75" customHeight="1">
      <c r="A690" s="181"/>
      <c r="B690" s="181"/>
      <c r="C690" s="181"/>
      <c r="D690" s="181"/>
      <c r="E690" s="181"/>
      <c r="F690" s="398"/>
      <c r="G690" s="398"/>
      <c r="H690" s="181"/>
      <c r="I690" s="181"/>
      <c r="J690" s="181"/>
      <c r="K690" s="181"/>
      <c r="L690" s="181"/>
      <c r="M690" s="181"/>
      <c r="N690" s="181"/>
      <c r="O690" s="181"/>
      <c r="P690" s="181"/>
      <c r="Q690" s="181"/>
      <c r="R690" s="181"/>
      <c r="S690" s="181"/>
      <c r="T690" s="181"/>
      <c r="U690" s="181"/>
      <c r="V690" s="181"/>
      <c r="W690" s="181"/>
      <c r="X690" s="181"/>
      <c r="Y690" s="181"/>
      <c r="Z690" s="181"/>
      <c r="AA690" s="181"/>
      <c r="AB690" s="181"/>
      <c r="AC690" s="181"/>
      <c r="AD690" s="181"/>
      <c r="AE690" s="181"/>
      <c r="AF690" s="181"/>
      <c r="AG690" s="181"/>
      <c r="AH690" s="181"/>
      <c r="AI690" s="181"/>
      <c r="AJ690" s="181"/>
      <c r="AK690" s="181"/>
      <c r="AL690" s="181"/>
      <c r="AM690" s="181"/>
    </row>
    <row r="691" spans="1:39" ht="12.75" customHeight="1">
      <c r="A691" s="181"/>
      <c r="B691" s="181"/>
      <c r="C691" s="181"/>
      <c r="D691" s="181"/>
      <c r="E691" s="181"/>
      <c r="F691" s="398"/>
      <c r="G691" s="398"/>
      <c r="H691" s="181"/>
      <c r="I691" s="181"/>
      <c r="J691" s="181"/>
      <c r="K691" s="181"/>
      <c r="L691" s="181"/>
      <c r="M691" s="181"/>
      <c r="N691" s="181"/>
      <c r="O691" s="181"/>
      <c r="P691" s="181"/>
      <c r="Q691" s="181"/>
      <c r="R691" s="181"/>
      <c r="S691" s="181"/>
      <c r="T691" s="181"/>
      <c r="U691" s="181"/>
      <c r="V691" s="181"/>
      <c r="W691" s="181"/>
      <c r="X691" s="181"/>
      <c r="Y691" s="181"/>
      <c r="Z691" s="181"/>
      <c r="AA691" s="181"/>
      <c r="AB691" s="181"/>
      <c r="AC691" s="181"/>
      <c r="AD691" s="181"/>
      <c r="AE691" s="181"/>
      <c r="AF691" s="181"/>
      <c r="AG691" s="181"/>
      <c r="AH691" s="181"/>
      <c r="AI691" s="181"/>
      <c r="AJ691" s="181"/>
      <c r="AK691" s="181"/>
      <c r="AL691" s="181"/>
      <c r="AM691" s="181"/>
    </row>
    <row r="692" spans="1:39" ht="12.75" customHeight="1">
      <c r="A692" s="181"/>
      <c r="B692" s="181"/>
      <c r="C692" s="181"/>
      <c r="D692" s="181"/>
      <c r="E692" s="181"/>
      <c r="F692" s="398"/>
      <c r="G692" s="398"/>
      <c r="H692" s="181"/>
      <c r="I692" s="181"/>
      <c r="J692" s="181"/>
      <c r="K692" s="181"/>
      <c r="L692" s="181"/>
      <c r="M692" s="181"/>
      <c r="N692" s="181"/>
      <c r="O692" s="181"/>
      <c r="P692" s="181"/>
      <c r="Q692" s="181"/>
      <c r="R692" s="181"/>
      <c r="S692" s="181"/>
      <c r="T692" s="181"/>
      <c r="U692" s="181"/>
      <c r="V692" s="181"/>
      <c r="W692" s="181"/>
      <c r="X692" s="181"/>
      <c r="Y692" s="181"/>
      <c r="Z692" s="181"/>
      <c r="AA692" s="181"/>
      <c r="AB692" s="181"/>
      <c r="AC692" s="181"/>
      <c r="AD692" s="181"/>
      <c r="AE692" s="181"/>
      <c r="AF692" s="181"/>
      <c r="AG692" s="181"/>
      <c r="AH692" s="181"/>
      <c r="AI692" s="181"/>
      <c r="AJ692" s="181"/>
      <c r="AK692" s="181"/>
      <c r="AL692" s="181"/>
      <c r="AM692" s="181"/>
    </row>
    <row r="693" spans="1:39" ht="12.75" customHeight="1">
      <c r="A693" s="181"/>
      <c r="B693" s="181"/>
      <c r="C693" s="181"/>
      <c r="D693" s="181"/>
      <c r="E693" s="181"/>
      <c r="F693" s="398"/>
      <c r="G693" s="398"/>
      <c r="H693" s="181"/>
      <c r="I693" s="181"/>
      <c r="J693" s="181"/>
      <c r="K693" s="181"/>
      <c r="L693" s="181"/>
      <c r="M693" s="181"/>
      <c r="N693" s="181"/>
      <c r="O693" s="181"/>
      <c r="P693" s="181"/>
      <c r="Q693" s="181"/>
      <c r="R693" s="181"/>
      <c r="S693" s="181"/>
      <c r="T693" s="181"/>
      <c r="U693" s="181"/>
      <c r="V693" s="181"/>
      <c r="W693" s="181"/>
      <c r="X693" s="181"/>
      <c r="Y693" s="181"/>
      <c r="Z693" s="181"/>
      <c r="AA693" s="181"/>
      <c r="AB693" s="181"/>
      <c r="AC693" s="181"/>
      <c r="AD693" s="181"/>
      <c r="AE693" s="181"/>
      <c r="AF693" s="181"/>
      <c r="AG693" s="181"/>
      <c r="AH693" s="181"/>
      <c r="AI693" s="181"/>
      <c r="AJ693" s="181"/>
      <c r="AK693" s="181"/>
      <c r="AL693" s="181"/>
      <c r="AM693" s="181"/>
    </row>
    <row r="694" spans="1:39" ht="12.75" customHeight="1">
      <c r="A694" s="181"/>
      <c r="B694" s="181"/>
      <c r="C694" s="181"/>
      <c r="D694" s="181"/>
      <c r="E694" s="181"/>
      <c r="F694" s="398"/>
      <c r="G694" s="398"/>
      <c r="H694" s="181"/>
      <c r="I694" s="181"/>
      <c r="J694" s="181"/>
      <c r="K694" s="181"/>
      <c r="L694" s="181"/>
      <c r="M694" s="181"/>
      <c r="N694" s="181"/>
      <c r="O694" s="181"/>
      <c r="P694" s="181"/>
      <c r="Q694" s="181"/>
      <c r="R694" s="181"/>
      <c r="S694" s="181"/>
      <c r="T694" s="181"/>
      <c r="U694" s="181"/>
      <c r="V694" s="181"/>
      <c r="W694" s="181"/>
      <c r="X694" s="181"/>
      <c r="Y694" s="181"/>
      <c r="Z694" s="181"/>
      <c r="AA694" s="181"/>
      <c r="AB694" s="181"/>
      <c r="AC694" s="181"/>
      <c r="AD694" s="181"/>
      <c r="AE694" s="181"/>
      <c r="AF694" s="181"/>
      <c r="AG694" s="181"/>
      <c r="AH694" s="181"/>
      <c r="AI694" s="181"/>
      <c r="AJ694" s="181"/>
      <c r="AK694" s="181"/>
      <c r="AL694" s="181"/>
      <c r="AM694" s="181"/>
    </row>
    <row r="695" spans="1:39" ht="12.75" customHeight="1">
      <c r="A695" s="181"/>
      <c r="B695" s="181"/>
      <c r="C695" s="181"/>
      <c r="D695" s="181"/>
      <c r="E695" s="181"/>
      <c r="F695" s="398"/>
      <c r="G695" s="398"/>
      <c r="H695" s="181"/>
      <c r="I695" s="181"/>
      <c r="J695" s="181"/>
      <c r="K695" s="181"/>
      <c r="L695" s="181"/>
      <c r="M695" s="181"/>
      <c r="N695" s="181"/>
      <c r="O695" s="181"/>
      <c r="P695" s="181"/>
      <c r="Q695" s="181"/>
      <c r="R695" s="181"/>
      <c r="S695" s="181"/>
      <c r="T695" s="181"/>
      <c r="U695" s="181"/>
      <c r="V695" s="181"/>
      <c r="W695" s="181"/>
      <c r="X695" s="181"/>
      <c r="Y695" s="181"/>
      <c r="Z695" s="181"/>
      <c r="AA695" s="181"/>
      <c r="AB695" s="181"/>
      <c r="AC695" s="181"/>
      <c r="AD695" s="181"/>
      <c r="AE695" s="181"/>
      <c r="AF695" s="181"/>
      <c r="AG695" s="181"/>
      <c r="AH695" s="181"/>
      <c r="AI695" s="181"/>
      <c r="AJ695" s="181"/>
      <c r="AK695" s="181"/>
      <c r="AL695" s="181"/>
      <c r="AM695" s="181"/>
    </row>
    <row r="696" spans="1:39" ht="12.75" customHeight="1">
      <c r="A696" s="181"/>
      <c r="B696" s="181"/>
      <c r="C696" s="181"/>
      <c r="D696" s="181"/>
      <c r="E696" s="181"/>
      <c r="F696" s="398"/>
      <c r="G696" s="398"/>
      <c r="H696" s="181"/>
      <c r="I696" s="181"/>
      <c r="J696" s="181"/>
      <c r="K696" s="181"/>
      <c r="L696" s="181"/>
      <c r="M696" s="181"/>
      <c r="N696" s="181"/>
      <c r="O696" s="181"/>
      <c r="P696" s="181"/>
      <c r="Q696" s="181"/>
      <c r="R696" s="181"/>
      <c r="S696" s="181"/>
      <c r="T696" s="181"/>
      <c r="U696" s="181"/>
      <c r="V696" s="181"/>
      <c r="W696" s="181"/>
      <c r="X696" s="181"/>
      <c r="Y696" s="181"/>
      <c r="Z696" s="181"/>
      <c r="AA696" s="181"/>
      <c r="AB696" s="181"/>
      <c r="AC696" s="181"/>
      <c r="AD696" s="181"/>
      <c r="AE696" s="181"/>
      <c r="AF696" s="181"/>
      <c r="AG696" s="181"/>
      <c r="AH696" s="181"/>
      <c r="AI696" s="181"/>
      <c r="AJ696" s="181"/>
      <c r="AK696" s="181"/>
      <c r="AL696" s="181"/>
      <c r="AM696" s="181"/>
    </row>
    <row r="697" spans="1:39" ht="12.75" customHeight="1">
      <c r="A697" s="181"/>
      <c r="B697" s="181"/>
      <c r="C697" s="181"/>
      <c r="D697" s="181"/>
      <c r="E697" s="181"/>
      <c r="F697" s="398"/>
      <c r="G697" s="398"/>
      <c r="H697" s="181"/>
      <c r="I697" s="181"/>
      <c r="J697" s="181"/>
      <c r="K697" s="181"/>
      <c r="L697" s="181"/>
      <c r="M697" s="181"/>
      <c r="N697" s="181"/>
      <c r="O697" s="181"/>
      <c r="P697" s="181"/>
      <c r="Q697" s="181"/>
      <c r="R697" s="181"/>
      <c r="S697" s="181"/>
      <c r="T697" s="181"/>
      <c r="U697" s="181"/>
      <c r="V697" s="181"/>
      <c r="W697" s="181"/>
      <c r="X697" s="181"/>
      <c r="Y697" s="181"/>
      <c r="Z697" s="181"/>
      <c r="AA697" s="181"/>
      <c r="AB697" s="181"/>
      <c r="AC697" s="181"/>
      <c r="AD697" s="181"/>
      <c r="AE697" s="181"/>
      <c r="AF697" s="181"/>
      <c r="AG697" s="181"/>
      <c r="AH697" s="181"/>
      <c r="AI697" s="181"/>
      <c r="AJ697" s="181"/>
      <c r="AK697" s="181"/>
      <c r="AL697" s="181"/>
      <c r="AM697" s="181"/>
    </row>
    <row r="698" spans="1:39" ht="12.75" customHeight="1">
      <c r="A698" s="181"/>
      <c r="B698" s="181"/>
      <c r="C698" s="181"/>
      <c r="D698" s="181"/>
      <c r="E698" s="181"/>
      <c r="F698" s="398"/>
      <c r="G698" s="398"/>
      <c r="H698" s="181"/>
      <c r="I698" s="181"/>
      <c r="J698" s="181"/>
      <c r="K698" s="181"/>
      <c r="L698" s="181"/>
      <c r="M698" s="181"/>
      <c r="N698" s="181"/>
      <c r="O698" s="181"/>
      <c r="P698" s="181"/>
      <c r="Q698" s="181"/>
      <c r="R698" s="181"/>
      <c r="S698" s="181"/>
      <c r="T698" s="181"/>
      <c r="U698" s="181"/>
      <c r="V698" s="181"/>
      <c r="W698" s="181"/>
      <c r="X698" s="181"/>
      <c r="Y698" s="181"/>
      <c r="Z698" s="181"/>
      <c r="AA698" s="181"/>
      <c r="AB698" s="181"/>
      <c r="AC698" s="181"/>
      <c r="AD698" s="181"/>
      <c r="AE698" s="181"/>
      <c r="AF698" s="181"/>
      <c r="AG698" s="181"/>
      <c r="AH698" s="181"/>
      <c r="AI698" s="181"/>
      <c r="AJ698" s="181"/>
      <c r="AK698" s="181"/>
      <c r="AL698" s="181"/>
      <c r="AM698" s="181"/>
    </row>
    <row r="699" spans="1:39" ht="12.75" customHeight="1">
      <c r="A699" s="181"/>
      <c r="B699" s="181"/>
      <c r="C699" s="181"/>
      <c r="D699" s="181"/>
      <c r="E699" s="181"/>
      <c r="F699" s="398"/>
      <c r="G699" s="398"/>
      <c r="H699" s="181"/>
      <c r="I699" s="181"/>
      <c r="J699" s="181"/>
      <c r="K699" s="181"/>
      <c r="L699" s="181"/>
      <c r="M699" s="181"/>
      <c r="N699" s="181"/>
      <c r="O699" s="181"/>
      <c r="P699" s="181"/>
      <c r="Q699" s="181"/>
      <c r="R699" s="181"/>
      <c r="S699" s="181"/>
      <c r="T699" s="181"/>
      <c r="U699" s="181"/>
      <c r="V699" s="181"/>
      <c r="W699" s="181"/>
      <c r="X699" s="181"/>
      <c r="Y699" s="181"/>
      <c r="Z699" s="181"/>
      <c r="AA699" s="181"/>
      <c r="AB699" s="181"/>
      <c r="AC699" s="181"/>
      <c r="AD699" s="181"/>
      <c r="AE699" s="181"/>
      <c r="AF699" s="181"/>
      <c r="AG699" s="181"/>
      <c r="AH699" s="181"/>
      <c r="AI699" s="181"/>
      <c r="AJ699" s="181"/>
      <c r="AK699" s="181"/>
      <c r="AL699" s="181"/>
      <c r="AM699" s="181"/>
    </row>
    <row r="700" spans="1:39" ht="12.75" customHeight="1">
      <c r="A700" s="181"/>
      <c r="B700" s="181"/>
      <c r="C700" s="181"/>
      <c r="D700" s="181"/>
      <c r="E700" s="181"/>
      <c r="F700" s="398"/>
      <c r="G700" s="398"/>
      <c r="H700" s="181"/>
      <c r="I700" s="181"/>
      <c r="J700" s="181"/>
      <c r="K700" s="181"/>
      <c r="L700" s="181"/>
      <c r="M700" s="181"/>
      <c r="N700" s="181"/>
      <c r="O700" s="181"/>
      <c r="P700" s="181"/>
      <c r="Q700" s="181"/>
      <c r="R700" s="181"/>
      <c r="S700" s="181"/>
      <c r="T700" s="181"/>
      <c r="U700" s="181"/>
      <c r="V700" s="181"/>
      <c r="W700" s="181"/>
      <c r="X700" s="181"/>
      <c r="Y700" s="181"/>
      <c r="Z700" s="181"/>
      <c r="AA700" s="181"/>
      <c r="AB700" s="181"/>
      <c r="AC700" s="181"/>
      <c r="AD700" s="181"/>
      <c r="AE700" s="181"/>
      <c r="AF700" s="181"/>
      <c r="AG700" s="181"/>
      <c r="AH700" s="181"/>
      <c r="AI700" s="181"/>
      <c r="AJ700" s="181"/>
      <c r="AK700" s="181"/>
      <c r="AL700" s="181"/>
      <c r="AM700" s="181"/>
    </row>
    <row r="701" spans="1:39" ht="12.75" customHeight="1">
      <c r="A701" s="181"/>
      <c r="B701" s="181"/>
      <c r="C701" s="181"/>
      <c r="D701" s="181"/>
      <c r="E701" s="181"/>
      <c r="F701" s="398"/>
      <c r="G701" s="398"/>
      <c r="H701" s="181"/>
      <c r="I701" s="181"/>
      <c r="J701" s="181"/>
      <c r="K701" s="181"/>
      <c r="L701" s="181"/>
      <c r="M701" s="181"/>
      <c r="N701" s="181"/>
      <c r="O701" s="181"/>
      <c r="P701" s="181"/>
      <c r="Q701" s="181"/>
      <c r="R701" s="181"/>
      <c r="S701" s="181"/>
      <c r="T701" s="181"/>
      <c r="U701" s="181"/>
      <c r="V701" s="181"/>
      <c r="W701" s="181"/>
      <c r="X701" s="181"/>
      <c r="Y701" s="181"/>
      <c r="Z701" s="181"/>
      <c r="AA701" s="181"/>
      <c r="AB701" s="181"/>
      <c r="AC701" s="181"/>
      <c r="AD701" s="181"/>
      <c r="AE701" s="181"/>
      <c r="AF701" s="181"/>
      <c r="AG701" s="181"/>
      <c r="AH701" s="181"/>
      <c r="AI701" s="181"/>
      <c r="AJ701" s="181"/>
      <c r="AK701" s="181"/>
      <c r="AL701" s="181"/>
      <c r="AM701" s="181"/>
    </row>
    <row r="702" spans="1:39" ht="12.75" customHeight="1">
      <c r="A702" s="181"/>
      <c r="B702" s="181"/>
      <c r="C702" s="181"/>
      <c r="D702" s="181"/>
      <c r="E702" s="181"/>
      <c r="F702" s="398"/>
      <c r="G702" s="398"/>
      <c r="H702" s="181"/>
      <c r="I702" s="181"/>
      <c r="J702" s="181"/>
      <c r="K702" s="181"/>
      <c r="L702" s="181"/>
      <c r="M702" s="181"/>
      <c r="N702" s="181"/>
      <c r="O702" s="181"/>
      <c r="P702" s="181"/>
      <c r="Q702" s="181"/>
      <c r="R702" s="181"/>
      <c r="S702" s="181"/>
      <c r="T702" s="181"/>
      <c r="U702" s="181"/>
      <c r="V702" s="181"/>
      <c r="W702" s="181"/>
      <c r="X702" s="181"/>
      <c r="Y702" s="181"/>
      <c r="Z702" s="181"/>
      <c r="AA702" s="181"/>
      <c r="AB702" s="181"/>
      <c r="AC702" s="181"/>
      <c r="AD702" s="181"/>
      <c r="AE702" s="181"/>
      <c r="AF702" s="181"/>
      <c r="AG702" s="181"/>
      <c r="AH702" s="181"/>
      <c r="AI702" s="181"/>
      <c r="AJ702" s="181"/>
      <c r="AK702" s="181"/>
      <c r="AL702" s="181"/>
      <c r="AM702" s="181"/>
    </row>
    <row r="703" spans="1:39" ht="12.75" customHeight="1">
      <c r="A703" s="181"/>
      <c r="B703" s="181"/>
      <c r="C703" s="181"/>
      <c r="D703" s="181"/>
      <c r="E703" s="181"/>
      <c r="F703" s="398"/>
      <c r="G703" s="398"/>
      <c r="H703" s="181"/>
      <c r="I703" s="181"/>
      <c r="J703" s="181"/>
      <c r="K703" s="181"/>
      <c r="L703" s="181"/>
      <c r="M703" s="181"/>
      <c r="N703" s="181"/>
      <c r="O703" s="181"/>
      <c r="P703" s="181"/>
      <c r="Q703" s="181"/>
      <c r="R703" s="181"/>
      <c r="S703" s="181"/>
      <c r="T703" s="181"/>
      <c r="U703" s="181"/>
      <c r="V703" s="181"/>
      <c r="W703" s="181"/>
      <c r="X703" s="181"/>
      <c r="Y703" s="181"/>
      <c r="Z703" s="181"/>
      <c r="AA703" s="181"/>
      <c r="AB703" s="181"/>
      <c r="AC703" s="181"/>
      <c r="AD703" s="181"/>
      <c r="AE703" s="181"/>
      <c r="AF703" s="181"/>
      <c r="AG703" s="181"/>
      <c r="AH703" s="181"/>
      <c r="AI703" s="181"/>
      <c r="AJ703" s="181"/>
      <c r="AK703" s="181"/>
      <c r="AL703" s="181"/>
      <c r="AM703" s="181"/>
    </row>
    <row r="704" spans="1:39" ht="12.75" customHeight="1">
      <c r="A704" s="181"/>
      <c r="B704" s="181"/>
      <c r="C704" s="181"/>
      <c r="D704" s="181"/>
      <c r="E704" s="181"/>
      <c r="F704" s="398"/>
      <c r="G704" s="398"/>
      <c r="H704" s="181"/>
      <c r="I704" s="181"/>
      <c r="J704" s="181"/>
      <c r="K704" s="181"/>
      <c r="L704" s="181"/>
      <c r="M704" s="181"/>
      <c r="N704" s="181"/>
      <c r="O704" s="181"/>
      <c r="P704" s="181"/>
      <c r="Q704" s="181"/>
      <c r="R704" s="181"/>
      <c r="S704" s="181"/>
      <c r="T704" s="181"/>
      <c r="U704" s="181"/>
      <c r="V704" s="181"/>
      <c r="W704" s="181"/>
      <c r="X704" s="181"/>
      <c r="Y704" s="181"/>
      <c r="Z704" s="181"/>
      <c r="AA704" s="181"/>
      <c r="AB704" s="181"/>
      <c r="AC704" s="181"/>
      <c r="AD704" s="181"/>
      <c r="AE704" s="181"/>
      <c r="AF704" s="181"/>
      <c r="AG704" s="181"/>
      <c r="AH704" s="181"/>
      <c r="AI704" s="181"/>
      <c r="AJ704" s="181"/>
      <c r="AK704" s="181"/>
      <c r="AL704" s="181"/>
      <c r="AM704" s="181"/>
    </row>
    <row r="705" spans="1:39" ht="12.75" customHeight="1">
      <c r="A705" s="181"/>
      <c r="B705" s="181"/>
      <c r="C705" s="181"/>
      <c r="D705" s="181"/>
      <c r="E705" s="181"/>
      <c r="F705" s="398"/>
      <c r="G705" s="398"/>
      <c r="H705" s="181"/>
      <c r="I705" s="181"/>
      <c r="J705" s="181"/>
      <c r="K705" s="181"/>
      <c r="L705" s="181"/>
      <c r="M705" s="181"/>
      <c r="N705" s="181"/>
      <c r="O705" s="181"/>
      <c r="P705" s="181"/>
      <c r="Q705" s="181"/>
      <c r="R705" s="181"/>
      <c r="S705" s="181"/>
      <c r="T705" s="181"/>
      <c r="U705" s="181"/>
      <c r="V705" s="181"/>
      <c r="W705" s="181"/>
      <c r="X705" s="181"/>
      <c r="Y705" s="181"/>
      <c r="Z705" s="181"/>
      <c r="AA705" s="181"/>
      <c r="AB705" s="181"/>
      <c r="AC705" s="181"/>
      <c r="AD705" s="181"/>
      <c r="AE705" s="181"/>
      <c r="AF705" s="181"/>
      <c r="AG705" s="181"/>
      <c r="AH705" s="181"/>
      <c r="AI705" s="181"/>
      <c r="AJ705" s="181"/>
      <c r="AK705" s="181"/>
      <c r="AL705" s="181"/>
      <c r="AM705" s="181"/>
    </row>
    <row r="706" spans="1:39" ht="12.75" customHeight="1">
      <c r="A706" s="181"/>
      <c r="B706" s="181"/>
      <c r="C706" s="181"/>
      <c r="D706" s="181"/>
      <c r="E706" s="181"/>
      <c r="F706" s="398"/>
      <c r="G706" s="398"/>
      <c r="H706" s="181"/>
      <c r="I706" s="181"/>
      <c r="J706" s="181"/>
      <c r="K706" s="181"/>
      <c r="L706" s="181"/>
      <c r="M706" s="181"/>
      <c r="N706" s="181"/>
      <c r="O706" s="181"/>
      <c r="P706" s="181"/>
      <c r="Q706" s="181"/>
      <c r="R706" s="181"/>
      <c r="S706" s="181"/>
      <c r="T706" s="181"/>
      <c r="U706" s="181"/>
      <c r="V706" s="181"/>
      <c r="W706" s="181"/>
      <c r="X706" s="181"/>
      <c r="Y706" s="181"/>
      <c r="Z706" s="181"/>
      <c r="AA706" s="181"/>
      <c r="AB706" s="181"/>
      <c r="AC706" s="181"/>
      <c r="AD706" s="181"/>
      <c r="AE706" s="181"/>
      <c r="AF706" s="181"/>
      <c r="AG706" s="181"/>
      <c r="AH706" s="181"/>
      <c r="AI706" s="181"/>
      <c r="AJ706" s="181"/>
      <c r="AK706" s="181"/>
      <c r="AL706" s="181"/>
      <c r="AM706" s="181"/>
    </row>
    <row r="707" spans="1:39" ht="12.75" customHeight="1">
      <c r="A707" s="181"/>
      <c r="B707" s="181"/>
      <c r="C707" s="181"/>
      <c r="D707" s="181"/>
      <c r="E707" s="181"/>
      <c r="F707" s="398"/>
      <c r="G707" s="398"/>
      <c r="H707" s="181"/>
      <c r="I707" s="181"/>
      <c r="J707" s="181"/>
      <c r="K707" s="181"/>
      <c r="L707" s="181"/>
      <c r="M707" s="181"/>
      <c r="N707" s="181"/>
      <c r="O707" s="181"/>
      <c r="P707" s="181"/>
      <c r="Q707" s="181"/>
      <c r="R707" s="181"/>
      <c r="S707" s="181"/>
      <c r="T707" s="181"/>
      <c r="U707" s="181"/>
      <c r="V707" s="181"/>
      <c r="W707" s="181"/>
      <c r="X707" s="181"/>
      <c r="Y707" s="181"/>
      <c r="Z707" s="181"/>
      <c r="AA707" s="181"/>
      <c r="AB707" s="181"/>
      <c r="AC707" s="181"/>
      <c r="AD707" s="181"/>
      <c r="AE707" s="181"/>
      <c r="AF707" s="181"/>
      <c r="AG707" s="181"/>
      <c r="AH707" s="181"/>
      <c r="AI707" s="181"/>
      <c r="AJ707" s="181"/>
      <c r="AK707" s="181"/>
      <c r="AL707" s="181"/>
      <c r="AM707" s="181"/>
    </row>
    <row r="708" spans="1:39" ht="12.75" customHeight="1">
      <c r="A708" s="181"/>
      <c r="B708" s="181"/>
      <c r="C708" s="181"/>
      <c r="D708" s="181"/>
      <c r="E708" s="181"/>
      <c r="F708" s="398"/>
      <c r="G708" s="398"/>
      <c r="H708" s="181"/>
      <c r="I708" s="181"/>
      <c r="J708" s="181"/>
      <c r="K708" s="181"/>
      <c r="L708" s="181"/>
      <c r="M708" s="181"/>
      <c r="N708" s="181"/>
      <c r="O708" s="181"/>
      <c r="P708" s="181"/>
      <c r="Q708" s="181"/>
      <c r="R708" s="181"/>
      <c r="S708" s="181"/>
      <c r="T708" s="181"/>
      <c r="U708" s="181"/>
      <c r="V708" s="181"/>
      <c r="W708" s="181"/>
      <c r="X708" s="181"/>
      <c r="Y708" s="181"/>
      <c r="Z708" s="181"/>
      <c r="AA708" s="181"/>
      <c r="AB708" s="181"/>
      <c r="AC708" s="181"/>
      <c r="AD708" s="181"/>
      <c r="AE708" s="181"/>
      <c r="AF708" s="181"/>
      <c r="AG708" s="181"/>
      <c r="AH708" s="181"/>
      <c r="AI708" s="181"/>
      <c r="AJ708" s="181"/>
      <c r="AK708" s="181"/>
      <c r="AL708" s="181"/>
      <c r="AM708" s="181"/>
    </row>
    <row r="709" spans="1:39" ht="12.75" customHeight="1">
      <c r="A709" s="181"/>
      <c r="B709" s="181"/>
      <c r="C709" s="181"/>
      <c r="D709" s="181"/>
      <c r="E709" s="181"/>
      <c r="F709" s="398"/>
      <c r="G709" s="398"/>
      <c r="H709" s="181"/>
      <c r="I709" s="181"/>
      <c r="J709" s="181"/>
      <c r="K709" s="181"/>
      <c r="L709" s="181"/>
      <c r="M709" s="181"/>
      <c r="N709" s="181"/>
      <c r="O709" s="181"/>
      <c r="P709" s="181"/>
      <c r="Q709" s="181"/>
      <c r="R709" s="181"/>
      <c r="S709" s="181"/>
      <c r="T709" s="181"/>
      <c r="U709" s="181"/>
      <c r="V709" s="181"/>
      <c r="W709" s="181"/>
      <c r="X709" s="181"/>
      <c r="Y709" s="181"/>
      <c r="Z709" s="181"/>
      <c r="AA709" s="181"/>
      <c r="AB709" s="181"/>
      <c r="AC709" s="181"/>
      <c r="AD709" s="181"/>
      <c r="AE709" s="181"/>
      <c r="AF709" s="181"/>
      <c r="AG709" s="181"/>
      <c r="AH709" s="181"/>
      <c r="AI709" s="181"/>
      <c r="AJ709" s="181"/>
      <c r="AK709" s="181"/>
      <c r="AL709" s="181"/>
      <c r="AM709" s="181"/>
    </row>
    <row r="710" spans="1:39" ht="12.75" customHeight="1">
      <c r="A710" s="181"/>
      <c r="B710" s="181"/>
      <c r="C710" s="181"/>
      <c r="D710" s="181"/>
      <c r="E710" s="181"/>
      <c r="F710" s="398"/>
      <c r="G710" s="398"/>
      <c r="H710" s="181"/>
      <c r="I710" s="181"/>
      <c r="J710" s="181"/>
      <c r="K710" s="181"/>
      <c r="L710" s="181"/>
      <c r="M710" s="181"/>
      <c r="N710" s="181"/>
      <c r="O710" s="181"/>
      <c r="P710" s="181"/>
      <c r="Q710" s="181"/>
      <c r="R710" s="181"/>
      <c r="S710" s="181"/>
      <c r="T710" s="181"/>
      <c r="U710" s="181"/>
      <c r="V710" s="181"/>
      <c r="W710" s="181"/>
      <c r="X710" s="181"/>
      <c r="Y710" s="181"/>
      <c r="Z710" s="181"/>
      <c r="AA710" s="181"/>
      <c r="AB710" s="181"/>
      <c r="AC710" s="181"/>
      <c r="AD710" s="181"/>
      <c r="AE710" s="181"/>
      <c r="AF710" s="181"/>
      <c r="AG710" s="181"/>
      <c r="AH710" s="181"/>
      <c r="AI710" s="181"/>
      <c r="AJ710" s="181"/>
      <c r="AK710" s="181"/>
      <c r="AL710" s="181"/>
      <c r="AM710" s="181"/>
    </row>
    <row r="711" spans="1:39" ht="12.75" customHeight="1">
      <c r="A711" s="181"/>
      <c r="B711" s="181"/>
      <c r="C711" s="181"/>
      <c r="D711" s="181"/>
      <c r="E711" s="181"/>
      <c r="F711" s="398"/>
      <c r="G711" s="398"/>
      <c r="H711" s="181"/>
      <c r="I711" s="181"/>
      <c r="J711" s="181"/>
      <c r="K711" s="181"/>
      <c r="L711" s="181"/>
      <c r="M711" s="181"/>
      <c r="N711" s="181"/>
      <c r="O711" s="181"/>
      <c r="P711" s="181"/>
      <c r="Q711" s="181"/>
      <c r="R711" s="181"/>
      <c r="S711" s="181"/>
      <c r="T711" s="181"/>
      <c r="U711" s="181"/>
      <c r="V711" s="181"/>
      <c r="W711" s="181"/>
      <c r="X711" s="181"/>
      <c r="Y711" s="181"/>
      <c r="Z711" s="181"/>
      <c r="AA711" s="181"/>
      <c r="AB711" s="181"/>
      <c r="AC711" s="181"/>
      <c r="AD711" s="181"/>
      <c r="AE711" s="181"/>
      <c r="AF711" s="181"/>
      <c r="AG711" s="181"/>
      <c r="AH711" s="181"/>
      <c r="AI711" s="181"/>
      <c r="AJ711" s="181"/>
      <c r="AK711" s="181"/>
      <c r="AL711" s="181"/>
      <c r="AM711" s="181"/>
    </row>
    <row r="712" spans="1:39" ht="12.75" customHeight="1">
      <c r="A712" s="181"/>
      <c r="B712" s="181"/>
      <c r="C712" s="181"/>
      <c r="D712" s="181"/>
      <c r="E712" s="181"/>
      <c r="F712" s="398"/>
      <c r="G712" s="398"/>
      <c r="H712" s="181"/>
      <c r="I712" s="181"/>
      <c r="J712" s="181"/>
      <c r="K712" s="181"/>
      <c r="L712" s="181"/>
      <c r="M712" s="181"/>
      <c r="N712" s="181"/>
      <c r="O712" s="181"/>
      <c r="P712" s="181"/>
      <c r="Q712" s="181"/>
      <c r="R712" s="181"/>
      <c r="S712" s="181"/>
      <c r="T712" s="181"/>
      <c r="U712" s="181"/>
      <c r="V712" s="181"/>
      <c r="W712" s="181"/>
      <c r="X712" s="181"/>
      <c r="Y712" s="181"/>
      <c r="Z712" s="181"/>
      <c r="AA712" s="181"/>
      <c r="AB712" s="181"/>
      <c r="AC712" s="181"/>
      <c r="AD712" s="181"/>
      <c r="AE712" s="181"/>
      <c r="AF712" s="181"/>
      <c r="AG712" s="181"/>
      <c r="AH712" s="181"/>
      <c r="AI712" s="181"/>
      <c r="AJ712" s="181"/>
      <c r="AK712" s="181"/>
      <c r="AL712" s="181"/>
      <c r="AM712" s="181"/>
    </row>
    <row r="713" spans="1:39" ht="12.75" customHeight="1">
      <c r="A713" s="181"/>
      <c r="B713" s="181"/>
      <c r="C713" s="181"/>
      <c r="D713" s="181"/>
      <c r="E713" s="181"/>
      <c r="F713" s="398"/>
      <c r="G713" s="398"/>
      <c r="H713" s="181"/>
      <c r="I713" s="181"/>
      <c r="J713" s="181"/>
      <c r="K713" s="181"/>
      <c r="L713" s="181"/>
      <c r="M713" s="181"/>
      <c r="N713" s="181"/>
      <c r="O713" s="181"/>
      <c r="P713" s="181"/>
      <c r="Q713" s="181"/>
      <c r="R713" s="181"/>
      <c r="S713" s="181"/>
      <c r="T713" s="181"/>
      <c r="U713" s="181"/>
      <c r="V713" s="181"/>
      <c r="W713" s="181"/>
      <c r="X713" s="181"/>
      <c r="Y713" s="181"/>
      <c r="Z713" s="181"/>
      <c r="AA713" s="181"/>
      <c r="AB713" s="181"/>
      <c r="AC713" s="181"/>
      <c r="AD713" s="181"/>
      <c r="AE713" s="181"/>
      <c r="AF713" s="181"/>
      <c r="AG713" s="181"/>
      <c r="AH713" s="181"/>
      <c r="AI713" s="181"/>
      <c r="AJ713" s="181"/>
      <c r="AK713" s="181"/>
      <c r="AL713" s="181"/>
      <c r="AM713" s="181"/>
    </row>
    <row r="714" spans="1:39" ht="12.75" customHeight="1">
      <c r="A714" s="181"/>
      <c r="B714" s="181"/>
      <c r="C714" s="181"/>
      <c r="D714" s="181"/>
      <c r="E714" s="181"/>
      <c r="F714" s="398"/>
      <c r="G714" s="398"/>
      <c r="H714" s="181"/>
      <c r="I714" s="181"/>
      <c r="J714" s="181"/>
      <c r="K714" s="181"/>
      <c r="L714" s="181"/>
      <c r="M714" s="181"/>
      <c r="N714" s="181"/>
      <c r="O714" s="181"/>
      <c r="P714" s="181"/>
      <c r="Q714" s="181"/>
      <c r="R714" s="181"/>
      <c r="S714" s="181"/>
      <c r="T714" s="181"/>
      <c r="U714" s="181"/>
      <c r="V714" s="181"/>
      <c r="W714" s="181"/>
      <c r="X714" s="181"/>
      <c r="Y714" s="181"/>
      <c r="Z714" s="181"/>
      <c r="AA714" s="181"/>
      <c r="AB714" s="181"/>
      <c r="AC714" s="181"/>
      <c r="AD714" s="181"/>
      <c r="AE714" s="181"/>
      <c r="AF714" s="181"/>
      <c r="AG714" s="181"/>
      <c r="AH714" s="181"/>
      <c r="AI714" s="181"/>
      <c r="AJ714" s="181"/>
      <c r="AK714" s="181"/>
      <c r="AL714" s="181"/>
      <c r="AM714" s="181"/>
    </row>
    <row r="715" spans="1:39" ht="12.75" customHeight="1">
      <c r="A715" s="181"/>
      <c r="B715" s="181"/>
      <c r="C715" s="181"/>
      <c r="D715" s="181"/>
      <c r="E715" s="181"/>
      <c r="F715" s="398"/>
      <c r="G715" s="398"/>
      <c r="H715" s="181"/>
      <c r="I715" s="181"/>
      <c r="J715" s="181"/>
      <c r="K715" s="181"/>
      <c r="L715" s="181"/>
      <c r="M715" s="181"/>
      <c r="N715" s="181"/>
      <c r="O715" s="181"/>
      <c r="P715" s="181"/>
      <c r="Q715" s="181"/>
      <c r="R715" s="181"/>
      <c r="S715" s="181"/>
      <c r="T715" s="181"/>
      <c r="U715" s="181"/>
      <c r="V715" s="181"/>
      <c r="W715" s="181"/>
      <c r="X715" s="181"/>
      <c r="Y715" s="181"/>
      <c r="Z715" s="181"/>
      <c r="AA715" s="181"/>
      <c r="AB715" s="181"/>
      <c r="AC715" s="181"/>
      <c r="AD715" s="181"/>
      <c r="AE715" s="181"/>
      <c r="AF715" s="181"/>
      <c r="AG715" s="181"/>
      <c r="AH715" s="181"/>
      <c r="AI715" s="181"/>
      <c r="AJ715" s="181"/>
      <c r="AK715" s="181"/>
      <c r="AL715" s="181"/>
      <c r="AM715" s="181"/>
    </row>
    <row r="716" spans="1:39" ht="12.75" customHeight="1">
      <c r="A716" s="181"/>
      <c r="B716" s="181"/>
      <c r="C716" s="181"/>
      <c r="D716" s="181"/>
      <c r="E716" s="181"/>
      <c r="F716" s="398"/>
      <c r="G716" s="398"/>
      <c r="H716" s="181"/>
      <c r="I716" s="181"/>
      <c r="J716" s="181"/>
      <c r="K716" s="181"/>
      <c r="L716" s="181"/>
      <c r="M716" s="181"/>
      <c r="N716" s="181"/>
      <c r="O716" s="181"/>
      <c r="P716" s="181"/>
      <c r="Q716" s="181"/>
      <c r="R716" s="181"/>
      <c r="S716" s="181"/>
      <c r="T716" s="181"/>
      <c r="U716" s="181"/>
      <c r="V716" s="181"/>
      <c r="W716" s="181"/>
      <c r="X716" s="181"/>
      <c r="Y716" s="181"/>
      <c r="Z716" s="181"/>
      <c r="AA716" s="181"/>
      <c r="AB716" s="181"/>
      <c r="AC716" s="181"/>
      <c r="AD716" s="181"/>
      <c r="AE716" s="181"/>
      <c r="AF716" s="181"/>
      <c r="AG716" s="181"/>
      <c r="AH716" s="181"/>
      <c r="AI716" s="181"/>
      <c r="AJ716" s="181"/>
      <c r="AK716" s="181"/>
      <c r="AL716" s="181"/>
      <c r="AM716" s="181"/>
    </row>
    <row r="717" spans="1:39" ht="12.75" customHeight="1">
      <c r="A717" s="181"/>
      <c r="B717" s="181"/>
      <c r="C717" s="181"/>
      <c r="D717" s="181"/>
      <c r="E717" s="181"/>
      <c r="F717" s="398"/>
      <c r="G717" s="398"/>
      <c r="H717" s="181"/>
      <c r="I717" s="181"/>
      <c r="J717" s="181"/>
      <c r="K717" s="181"/>
      <c r="L717" s="181"/>
      <c r="M717" s="181"/>
      <c r="N717" s="181"/>
      <c r="O717" s="181"/>
      <c r="P717" s="181"/>
      <c r="Q717" s="181"/>
      <c r="R717" s="181"/>
      <c r="S717" s="181"/>
      <c r="T717" s="181"/>
      <c r="U717" s="181"/>
      <c r="V717" s="181"/>
      <c r="W717" s="181"/>
      <c r="X717" s="181"/>
      <c r="Y717" s="181"/>
      <c r="Z717" s="181"/>
      <c r="AA717" s="181"/>
      <c r="AB717" s="181"/>
      <c r="AC717" s="181"/>
      <c r="AD717" s="181"/>
      <c r="AE717" s="181"/>
      <c r="AF717" s="181"/>
      <c r="AG717" s="181"/>
      <c r="AH717" s="181"/>
      <c r="AI717" s="181"/>
      <c r="AJ717" s="181"/>
      <c r="AK717" s="181"/>
      <c r="AL717" s="181"/>
      <c r="AM717" s="181"/>
    </row>
    <row r="718" spans="1:39" ht="12.75" customHeight="1">
      <c r="A718" s="181"/>
      <c r="B718" s="181"/>
      <c r="C718" s="181"/>
      <c r="D718" s="181"/>
      <c r="E718" s="181"/>
      <c r="F718" s="398"/>
      <c r="G718" s="398"/>
      <c r="H718" s="181"/>
      <c r="I718" s="181"/>
      <c r="J718" s="181"/>
      <c r="K718" s="181"/>
      <c r="L718" s="181"/>
      <c r="M718" s="181"/>
      <c r="N718" s="181"/>
      <c r="O718" s="181"/>
      <c r="P718" s="181"/>
      <c r="Q718" s="181"/>
      <c r="R718" s="181"/>
      <c r="S718" s="181"/>
      <c r="T718" s="181"/>
      <c r="U718" s="181"/>
      <c r="V718" s="181"/>
      <c r="W718" s="181"/>
      <c r="X718" s="181"/>
      <c r="Y718" s="181"/>
      <c r="Z718" s="181"/>
      <c r="AA718" s="181"/>
      <c r="AB718" s="181"/>
      <c r="AC718" s="181"/>
      <c r="AD718" s="181"/>
      <c r="AE718" s="181"/>
      <c r="AF718" s="181"/>
      <c r="AG718" s="181"/>
      <c r="AH718" s="181"/>
      <c r="AI718" s="181"/>
      <c r="AJ718" s="181"/>
      <c r="AK718" s="181"/>
      <c r="AL718" s="181"/>
      <c r="AM718" s="181"/>
    </row>
    <row r="719" spans="1:39" ht="12.75" customHeight="1">
      <c r="A719" s="181"/>
      <c r="B719" s="181"/>
      <c r="C719" s="181"/>
      <c r="D719" s="181"/>
      <c r="E719" s="181"/>
      <c r="F719" s="398"/>
      <c r="G719" s="398"/>
      <c r="H719" s="181"/>
      <c r="I719" s="181"/>
      <c r="J719" s="181"/>
      <c r="K719" s="181"/>
      <c r="L719" s="181"/>
      <c r="M719" s="181"/>
      <c r="N719" s="181"/>
      <c r="O719" s="181"/>
      <c r="P719" s="181"/>
      <c r="Q719" s="181"/>
      <c r="R719" s="181"/>
      <c r="S719" s="181"/>
      <c r="T719" s="181"/>
      <c r="U719" s="181"/>
      <c r="V719" s="181"/>
      <c r="W719" s="181"/>
      <c r="X719" s="181"/>
      <c r="Y719" s="181"/>
      <c r="Z719" s="181"/>
      <c r="AA719" s="181"/>
      <c r="AB719" s="181"/>
      <c r="AC719" s="181"/>
      <c r="AD719" s="181"/>
      <c r="AE719" s="181"/>
      <c r="AF719" s="181"/>
      <c r="AG719" s="181"/>
      <c r="AH719" s="181"/>
      <c r="AI719" s="181"/>
      <c r="AJ719" s="181"/>
      <c r="AK719" s="181"/>
      <c r="AL719" s="181"/>
      <c r="AM719" s="181"/>
    </row>
    <row r="720" spans="1:39" ht="12.75" customHeight="1">
      <c r="A720" s="181"/>
      <c r="B720" s="181"/>
      <c r="C720" s="181"/>
      <c r="D720" s="181"/>
      <c r="E720" s="181"/>
      <c r="F720" s="398"/>
      <c r="G720" s="398"/>
      <c r="H720" s="181"/>
      <c r="I720" s="181"/>
      <c r="J720" s="181"/>
      <c r="K720" s="181"/>
      <c r="L720" s="181"/>
      <c r="M720" s="181"/>
      <c r="N720" s="181"/>
      <c r="O720" s="181"/>
      <c r="P720" s="181"/>
      <c r="Q720" s="181"/>
      <c r="R720" s="181"/>
      <c r="S720" s="181"/>
      <c r="T720" s="181"/>
      <c r="U720" s="181"/>
      <c r="V720" s="181"/>
      <c r="W720" s="181"/>
      <c r="X720" s="181"/>
      <c r="Y720" s="181"/>
      <c r="Z720" s="181"/>
      <c r="AA720" s="181"/>
      <c r="AB720" s="181"/>
      <c r="AC720" s="181"/>
      <c r="AD720" s="181"/>
      <c r="AE720" s="181"/>
      <c r="AF720" s="181"/>
      <c r="AG720" s="181"/>
      <c r="AH720" s="181"/>
      <c r="AI720" s="181"/>
      <c r="AJ720" s="181"/>
      <c r="AK720" s="181"/>
      <c r="AL720" s="181"/>
      <c r="AM720" s="181"/>
    </row>
    <row r="721" spans="1:39" ht="12.75" customHeight="1">
      <c r="A721" s="181"/>
      <c r="B721" s="181"/>
      <c r="C721" s="181"/>
      <c r="D721" s="181"/>
      <c r="E721" s="181"/>
      <c r="F721" s="398"/>
      <c r="G721" s="398"/>
      <c r="H721" s="181"/>
      <c r="I721" s="181"/>
      <c r="J721" s="181"/>
      <c r="K721" s="181"/>
      <c r="L721" s="181"/>
      <c r="M721" s="181"/>
      <c r="N721" s="181"/>
      <c r="O721" s="181"/>
      <c r="P721" s="181"/>
      <c r="Q721" s="181"/>
      <c r="R721" s="181"/>
      <c r="S721" s="181"/>
      <c r="T721" s="181"/>
      <c r="U721" s="181"/>
      <c r="V721" s="181"/>
      <c r="W721" s="181"/>
      <c r="X721" s="181"/>
      <c r="Y721" s="181"/>
      <c r="Z721" s="181"/>
      <c r="AA721" s="181"/>
      <c r="AB721" s="181"/>
      <c r="AC721" s="181"/>
      <c r="AD721" s="181"/>
      <c r="AE721" s="181"/>
      <c r="AF721" s="181"/>
      <c r="AG721" s="181"/>
      <c r="AH721" s="181"/>
      <c r="AI721" s="181"/>
      <c r="AJ721" s="181"/>
      <c r="AK721" s="181"/>
      <c r="AL721" s="181"/>
      <c r="AM721" s="181"/>
    </row>
    <row r="722" spans="1:39" ht="12.75" customHeight="1">
      <c r="A722" s="181"/>
      <c r="B722" s="181"/>
      <c r="C722" s="181"/>
      <c r="D722" s="181"/>
      <c r="E722" s="181"/>
      <c r="F722" s="398"/>
      <c r="G722" s="398"/>
      <c r="H722" s="181"/>
      <c r="I722" s="181"/>
      <c r="J722" s="181"/>
      <c r="K722" s="181"/>
      <c r="L722" s="181"/>
      <c r="M722" s="181"/>
      <c r="N722" s="181"/>
      <c r="O722" s="181"/>
      <c r="P722" s="181"/>
      <c r="Q722" s="181"/>
      <c r="R722" s="181"/>
      <c r="S722" s="181"/>
      <c r="T722" s="181"/>
      <c r="U722" s="181"/>
      <c r="V722" s="181"/>
      <c r="W722" s="181"/>
      <c r="X722" s="181"/>
      <c r="Y722" s="181"/>
      <c r="Z722" s="181"/>
      <c r="AA722" s="181"/>
      <c r="AB722" s="181"/>
      <c r="AC722" s="181"/>
      <c r="AD722" s="181"/>
      <c r="AE722" s="181"/>
      <c r="AF722" s="181"/>
      <c r="AG722" s="181"/>
      <c r="AH722" s="181"/>
      <c r="AI722" s="181"/>
      <c r="AJ722" s="181"/>
      <c r="AK722" s="181"/>
      <c r="AL722" s="181"/>
      <c r="AM722" s="181"/>
    </row>
    <row r="723" spans="1:39" ht="12.75" customHeight="1">
      <c r="A723" s="181"/>
      <c r="B723" s="181"/>
      <c r="C723" s="181"/>
      <c r="D723" s="181"/>
      <c r="E723" s="181"/>
      <c r="F723" s="398"/>
      <c r="G723" s="398"/>
      <c r="H723" s="181"/>
      <c r="I723" s="181"/>
      <c r="J723" s="181"/>
      <c r="K723" s="181"/>
      <c r="L723" s="181"/>
      <c r="M723" s="181"/>
      <c r="N723" s="181"/>
      <c r="O723" s="181"/>
      <c r="P723" s="181"/>
      <c r="Q723" s="181"/>
      <c r="R723" s="181"/>
      <c r="S723" s="181"/>
      <c r="T723" s="181"/>
      <c r="U723" s="181"/>
      <c r="V723" s="181"/>
      <c r="W723" s="181"/>
      <c r="X723" s="181"/>
      <c r="Y723" s="181"/>
      <c r="Z723" s="181"/>
      <c r="AA723" s="181"/>
      <c r="AB723" s="181"/>
      <c r="AC723" s="181"/>
      <c r="AD723" s="181"/>
      <c r="AE723" s="181"/>
      <c r="AF723" s="181"/>
      <c r="AG723" s="181"/>
      <c r="AH723" s="181"/>
      <c r="AI723" s="181"/>
      <c r="AJ723" s="181"/>
      <c r="AK723" s="181"/>
      <c r="AL723" s="181"/>
      <c r="AM723" s="181"/>
    </row>
    <row r="724" spans="1:39" ht="12.75" customHeight="1">
      <c r="A724" s="181"/>
      <c r="B724" s="181"/>
      <c r="C724" s="181"/>
      <c r="D724" s="181"/>
      <c r="E724" s="181"/>
      <c r="F724" s="398"/>
      <c r="G724" s="398"/>
      <c r="H724" s="181"/>
      <c r="I724" s="181"/>
      <c r="J724" s="181"/>
      <c r="K724" s="181"/>
      <c r="L724" s="181"/>
      <c r="M724" s="181"/>
      <c r="N724" s="181"/>
      <c r="O724" s="181"/>
      <c r="P724" s="181"/>
      <c r="Q724" s="181"/>
      <c r="R724" s="181"/>
      <c r="S724" s="181"/>
      <c r="T724" s="181"/>
      <c r="U724" s="181"/>
      <c r="V724" s="181"/>
      <c r="W724" s="181"/>
      <c r="X724" s="181"/>
      <c r="Y724" s="181"/>
      <c r="Z724" s="181"/>
      <c r="AA724" s="181"/>
      <c r="AB724" s="181"/>
      <c r="AC724" s="181"/>
      <c r="AD724" s="181"/>
      <c r="AE724" s="181"/>
      <c r="AF724" s="181"/>
      <c r="AG724" s="181"/>
      <c r="AH724" s="181"/>
      <c r="AI724" s="181"/>
      <c r="AJ724" s="181"/>
      <c r="AK724" s="181"/>
      <c r="AL724" s="181"/>
      <c r="AM724" s="181"/>
    </row>
    <row r="725" spans="1:39" ht="12.75" customHeight="1">
      <c r="A725" s="181"/>
      <c r="B725" s="181"/>
      <c r="C725" s="181"/>
      <c r="D725" s="181"/>
      <c r="E725" s="181"/>
      <c r="F725" s="398"/>
      <c r="G725" s="398"/>
      <c r="H725" s="181"/>
      <c r="I725" s="181"/>
      <c r="J725" s="181"/>
      <c r="K725" s="181"/>
      <c r="L725" s="181"/>
      <c r="M725" s="181"/>
      <c r="N725" s="181"/>
      <c r="O725" s="181"/>
      <c r="P725" s="181"/>
      <c r="Q725" s="181"/>
      <c r="R725" s="181"/>
      <c r="S725" s="181"/>
      <c r="T725" s="181"/>
      <c r="U725" s="181"/>
      <c r="V725" s="181"/>
      <c r="W725" s="181"/>
      <c r="X725" s="181"/>
      <c r="Y725" s="181"/>
      <c r="Z725" s="181"/>
      <c r="AA725" s="181"/>
      <c r="AB725" s="181"/>
      <c r="AC725" s="181"/>
      <c r="AD725" s="181"/>
      <c r="AE725" s="181"/>
      <c r="AF725" s="181"/>
      <c r="AG725" s="181"/>
      <c r="AH725" s="181"/>
      <c r="AI725" s="181"/>
      <c r="AJ725" s="181"/>
      <c r="AK725" s="181"/>
      <c r="AL725" s="181"/>
      <c r="AM725" s="181"/>
    </row>
    <row r="726" spans="1:39" ht="12.75" customHeight="1">
      <c r="A726" s="181"/>
      <c r="B726" s="181"/>
      <c r="C726" s="181"/>
      <c r="D726" s="181"/>
      <c r="E726" s="181"/>
      <c r="F726" s="398"/>
      <c r="G726" s="398"/>
      <c r="H726" s="181"/>
      <c r="I726" s="181"/>
      <c r="J726" s="181"/>
      <c r="K726" s="181"/>
      <c r="L726" s="181"/>
      <c r="M726" s="181"/>
      <c r="N726" s="181"/>
      <c r="O726" s="181"/>
      <c r="P726" s="181"/>
      <c r="Q726" s="181"/>
      <c r="R726" s="181"/>
      <c r="S726" s="181"/>
      <c r="T726" s="181"/>
      <c r="U726" s="181"/>
      <c r="V726" s="181"/>
      <c r="W726" s="181"/>
      <c r="X726" s="181"/>
      <c r="Y726" s="181"/>
      <c r="Z726" s="181"/>
      <c r="AA726" s="181"/>
      <c r="AB726" s="181"/>
      <c r="AC726" s="181"/>
      <c r="AD726" s="181"/>
      <c r="AE726" s="181"/>
      <c r="AF726" s="181"/>
      <c r="AG726" s="181"/>
      <c r="AH726" s="181"/>
      <c r="AI726" s="181"/>
      <c r="AJ726" s="181"/>
      <c r="AK726" s="181"/>
      <c r="AL726" s="181"/>
      <c r="AM726" s="181"/>
    </row>
    <row r="727" spans="1:39" ht="12.75" customHeight="1">
      <c r="A727" s="181"/>
      <c r="B727" s="181"/>
      <c r="C727" s="181"/>
      <c r="D727" s="181"/>
      <c r="E727" s="181"/>
      <c r="F727" s="398"/>
      <c r="G727" s="398"/>
      <c r="H727" s="181"/>
      <c r="I727" s="181"/>
      <c r="J727" s="181"/>
      <c r="K727" s="181"/>
      <c r="L727" s="181"/>
      <c r="M727" s="181"/>
      <c r="N727" s="181"/>
      <c r="O727" s="181"/>
      <c r="P727" s="181"/>
      <c r="Q727" s="181"/>
      <c r="R727" s="181"/>
      <c r="S727" s="181"/>
      <c r="T727" s="181"/>
      <c r="U727" s="181"/>
      <c r="V727" s="181"/>
      <c r="W727" s="181"/>
      <c r="X727" s="181"/>
      <c r="Y727" s="181"/>
      <c r="Z727" s="181"/>
      <c r="AA727" s="181"/>
      <c r="AB727" s="181"/>
      <c r="AC727" s="181"/>
      <c r="AD727" s="181"/>
      <c r="AE727" s="181"/>
      <c r="AF727" s="181"/>
      <c r="AG727" s="181"/>
      <c r="AH727" s="181"/>
      <c r="AI727" s="181"/>
      <c r="AJ727" s="181"/>
      <c r="AK727" s="181"/>
      <c r="AL727" s="181"/>
      <c r="AM727" s="181"/>
    </row>
    <row r="728" spans="1:39" ht="12.75" customHeight="1">
      <c r="A728" s="181"/>
      <c r="B728" s="181"/>
      <c r="C728" s="181"/>
      <c r="D728" s="181"/>
      <c r="E728" s="181"/>
      <c r="F728" s="398"/>
      <c r="G728" s="398"/>
      <c r="H728" s="181"/>
      <c r="I728" s="181"/>
      <c r="J728" s="181"/>
      <c r="K728" s="181"/>
      <c r="L728" s="181"/>
      <c r="M728" s="181"/>
      <c r="N728" s="181"/>
      <c r="O728" s="181"/>
      <c r="P728" s="181"/>
      <c r="Q728" s="181"/>
      <c r="R728" s="181"/>
      <c r="S728" s="181"/>
      <c r="T728" s="181"/>
      <c r="U728" s="181"/>
      <c r="V728" s="181"/>
      <c r="W728" s="181"/>
      <c r="X728" s="181"/>
      <c r="Y728" s="181"/>
      <c r="Z728" s="181"/>
      <c r="AA728" s="181"/>
      <c r="AB728" s="181"/>
      <c r="AC728" s="181"/>
      <c r="AD728" s="181"/>
      <c r="AE728" s="181"/>
      <c r="AF728" s="181"/>
      <c r="AG728" s="181"/>
      <c r="AH728" s="181"/>
      <c r="AI728" s="181"/>
      <c r="AJ728" s="181"/>
      <c r="AK728" s="181"/>
      <c r="AL728" s="181"/>
      <c r="AM728" s="181"/>
    </row>
    <row r="729" spans="1:39" ht="12.75" customHeight="1">
      <c r="A729" s="181"/>
      <c r="B729" s="181"/>
      <c r="C729" s="181"/>
      <c r="D729" s="181"/>
      <c r="E729" s="181"/>
      <c r="F729" s="398"/>
      <c r="G729" s="398"/>
      <c r="H729" s="181"/>
      <c r="I729" s="181"/>
      <c r="J729" s="181"/>
      <c r="K729" s="181"/>
      <c r="L729" s="181"/>
      <c r="M729" s="181"/>
      <c r="N729" s="181"/>
      <c r="O729" s="181"/>
      <c r="P729" s="181"/>
      <c r="Q729" s="181"/>
      <c r="R729" s="181"/>
      <c r="S729" s="181"/>
      <c r="T729" s="181"/>
      <c r="U729" s="181"/>
      <c r="V729" s="181"/>
      <c r="W729" s="181"/>
      <c r="X729" s="181"/>
      <c r="Y729" s="181"/>
      <c r="Z729" s="181"/>
      <c r="AA729" s="181"/>
      <c r="AB729" s="181"/>
      <c r="AC729" s="181"/>
      <c r="AD729" s="181"/>
      <c r="AE729" s="181"/>
      <c r="AF729" s="181"/>
      <c r="AG729" s="181"/>
      <c r="AH729" s="181"/>
      <c r="AI729" s="181"/>
      <c r="AJ729" s="181"/>
      <c r="AK729" s="181"/>
      <c r="AL729" s="181"/>
      <c r="AM729" s="181"/>
    </row>
    <row r="730" spans="1:39" ht="12.75" customHeight="1">
      <c r="A730" s="181"/>
      <c r="B730" s="181"/>
      <c r="C730" s="181"/>
      <c r="D730" s="181"/>
      <c r="E730" s="181"/>
      <c r="F730" s="398"/>
      <c r="G730" s="398"/>
      <c r="H730" s="181"/>
      <c r="I730" s="181"/>
      <c r="J730" s="181"/>
      <c r="K730" s="181"/>
      <c r="L730" s="181"/>
      <c r="M730" s="181"/>
      <c r="N730" s="181"/>
      <c r="O730" s="181"/>
      <c r="P730" s="181"/>
      <c r="Q730" s="181"/>
      <c r="R730" s="181"/>
      <c r="S730" s="181"/>
      <c r="T730" s="181"/>
      <c r="U730" s="181"/>
      <c r="V730" s="181"/>
      <c r="W730" s="181"/>
      <c r="X730" s="181"/>
      <c r="Y730" s="181"/>
      <c r="Z730" s="181"/>
      <c r="AA730" s="181"/>
      <c r="AB730" s="181"/>
      <c r="AC730" s="181"/>
      <c r="AD730" s="181"/>
      <c r="AE730" s="181"/>
      <c r="AF730" s="181"/>
      <c r="AG730" s="181"/>
      <c r="AH730" s="181"/>
      <c r="AI730" s="181"/>
      <c r="AJ730" s="181"/>
      <c r="AK730" s="181"/>
      <c r="AL730" s="181"/>
      <c r="AM730" s="181"/>
    </row>
    <row r="731" spans="1:39" ht="12.75" customHeight="1">
      <c r="A731" s="181"/>
      <c r="B731" s="181"/>
      <c r="C731" s="181"/>
      <c r="D731" s="181"/>
      <c r="E731" s="181"/>
      <c r="F731" s="398"/>
      <c r="G731" s="398"/>
      <c r="H731" s="181"/>
      <c r="I731" s="181"/>
      <c r="J731" s="181"/>
      <c r="K731" s="181"/>
      <c r="L731" s="181"/>
      <c r="M731" s="181"/>
      <c r="N731" s="181"/>
      <c r="O731" s="181"/>
      <c r="P731" s="181"/>
      <c r="Q731" s="181"/>
      <c r="R731" s="181"/>
      <c r="S731" s="181"/>
      <c r="T731" s="181"/>
      <c r="U731" s="181"/>
      <c r="V731" s="181"/>
      <c r="W731" s="181"/>
      <c r="X731" s="181"/>
      <c r="Y731" s="181"/>
      <c r="Z731" s="181"/>
      <c r="AA731" s="181"/>
      <c r="AB731" s="181"/>
      <c r="AC731" s="181"/>
      <c r="AD731" s="181"/>
      <c r="AE731" s="181"/>
      <c r="AF731" s="181"/>
      <c r="AG731" s="181"/>
      <c r="AH731" s="181"/>
      <c r="AI731" s="181"/>
      <c r="AJ731" s="181"/>
      <c r="AK731" s="181"/>
      <c r="AL731" s="181"/>
      <c r="AM731" s="181"/>
    </row>
    <row r="732" spans="1:39" ht="12.75" customHeight="1">
      <c r="A732" s="181"/>
      <c r="B732" s="181"/>
      <c r="C732" s="181"/>
      <c r="D732" s="181"/>
      <c r="E732" s="181"/>
      <c r="F732" s="398"/>
      <c r="G732" s="398"/>
      <c r="H732" s="181"/>
      <c r="I732" s="181"/>
      <c r="J732" s="181"/>
      <c r="K732" s="181"/>
      <c r="L732" s="181"/>
      <c r="M732" s="181"/>
      <c r="N732" s="181"/>
      <c r="O732" s="181"/>
      <c r="P732" s="181"/>
      <c r="Q732" s="181"/>
      <c r="R732" s="181"/>
      <c r="S732" s="181"/>
      <c r="T732" s="181"/>
      <c r="U732" s="181"/>
      <c r="V732" s="181"/>
      <c r="W732" s="181"/>
      <c r="X732" s="181"/>
      <c r="Y732" s="181"/>
      <c r="Z732" s="181"/>
      <c r="AA732" s="181"/>
      <c r="AB732" s="181"/>
      <c r="AC732" s="181"/>
      <c r="AD732" s="181"/>
      <c r="AE732" s="181"/>
      <c r="AF732" s="181"/>
      <c r="AG732" s="181"/>
      <c r="AH732" s="181"/>
      <c r="AI732" s="181"/>
      <c r="AJ732" s="181"/>
      <c r="AK732" s="181"/>
      <c r="AL732" s="181"/>
      <c r="AM732" s="181"/>
    </row>
    <row r="733" spans="1:39" ht="12.75" customHeight="1">
      <c r="A733" s="181"/>
      <c r="B733" s="181"/>
      <c r="C733" s="181"/>
      <c r="D733" s="181"/>
      <c r="E733" s="181"/>
      <c r="F733" s="398"/>
      <c r="G733" s="398"/>
      <c r="H733" s="181"/>
      <c r="I733" s="181"/>
      <c r="J733" s="181"/>
      <c r="K733" s="181"/>
      <c r="L733" s="181"/>
      <c r="M733" s="181"/>
      <c r="N733" s="181"/>
      <c r="O733" s="181"/>
      <c r="P733" s="181"/>
      <c r="Q733" s="181"/>
      <c r="R733" s="181"/>
      <c r="S733" s="181"/>
      <c r="T733" s="181"/>
      <c r="U733" s="181"/>
      <c r="V733" s="181"/>
      <c r="W733" s="181"/>
      <c r="X733" s="181"/>
      <c r="Y733" s="181"/>
      <c r="Z733" s="181"/>
      <c r="AA733" s="181"/>
      <c r="AB733" s="181"/>
      <c r="AC733" s="181"/>
      <c r="AD733" s="181"/>
      <c r="AE733" s="181"/>
      <c r="AF733" s="181"/>
      <c r="AG733" s="181"/>
      <c r="AH733" s="181"/>
      <c r="AI733" s="181"/>
      <c r="AJ733" s="181"/>
      <c r="AK733" s="181"/>
      <c r="AL733" s="181"/>
      <c r="AM733" s="181"/>
    </row>
    <row r="734" spans="1:39" ht="12.75" customHeight="1">
      <c r="A734" s="181"/>
      <c r="B734" s="181"/>
      <c r="C734" s="181"/>
      <c r="D734" s="181"/>
      <c r="E734" s="181"/>
      <c r="F734" s="398"/>
      <c r="G734" s="398"/>
      <c r="H734" s="181"/>
      <c r="I734" s="181"/>
      <c r="J734" s="181"/>
      <c r="K734" s="181"/>
      <c r="L734" s="181"/>
      <c r="M734" s="181"/>
      <c r="N734" s="181"/>
      <c r="O734" s="181"/>
      <c r="P734" s="181"/>
      <c r="Q734" s="181"/>
      <c r="R734" s="181"/>
      <c r="S734" s="181"/>
      <c r="T734" s="181"/>
      <c r="U734" s="181"/>
      <c r="V734" s="181"/>
      <c r="W734" s="181"/>
      <c r="X734" s="181"/>
      <c r="Y734" s="181"/>
      <c r="Z734" s="181"/>
      <c r="AA734" s="181"/>
      <c r="AB734" s="181"/>
      <c r="AC734" s="181"/>
      <c r="AD734" s="181"/>
      <c r="AE734" s="181"/>
      <c r="AF734" s="181"/>
      <c r="AG734" s="181"/>
      <c r="AH734" s="181"/>
      <c r="AI734" s="181"/>
      <c r="AJ734" s="181"/>
      <c r="AK734" s="181"/>
      <c r="AL734" s="181"/>
      <c r="AM734" s="181"/>
    </row>
    <row r="735" spans="1:39" ht="12.75" customHeight="1">
      <c r="A735" s="181"/>
      <c r="B735" s="181"/>
      <c r="C735" s="181"/>
      <c r="D735" s="181"/>
      <c r="E735" s="181"/>
      <c r="F735" s="398"/>
      <c r="G735" s="398"/>
      <c r="H735" s="181"/>
      <c r="I735" s="181"/>
      <c r="J735" s="181"/>
      <c r="K735" s="181"/>
      <c r="L735" s="181"/>
      <c r="M735" s="181"/>
      <c r="N735" s="181"/>
      <c r="O735" s="181"/>
      <c r="P735" s="181"/>
      <c r="Q735" s="181"/>
      <c r="R735" s="181"/>
      <c r="S735" s="181"/>
      <c r="T735" s="181"/>
      <c r="U735" s="181"/>
      <c r="V735" s="181"/>
      <c r="W735" s="181"/>
      <c r="X735" s="181"/>
      <c r="Y735" s="181"/>
      <c r="Z735" s="181"/>
      <c r="AA735" s="181"/>
      <c r="AB735" s="181"/>
      <c r="AC735" s="181"/>
      <c r="AD735" s="181"/>
      <c r="AE735" s="181"/>
      <c r="AF735" s="181"/>
      <c r="AG735" s="181"/>
      <c r="AH735" s="181"/>
      <c r="AI735" s="181"/>
      <c r="AJ735" s="181"/>
      <c r="AK735" s="181"/>
      <c r="AL735" s="181"/>
      <c r="AM735" s="181"/>
    </row>
    <row r="736" spans="1:39" ht="12.75" customHeight="1">
      <c r="A736" s="181"/>
      <c r="B736" s="181"/>
      <c r="C736" s="181"/>
      <c r="D736" s="181"/>
      <c r="E736" s="181"/>
      <c r="F736" s="398"/>
      <c r="G736" s="398"/>
      <c r="H736" s="181"/>
      <c r="I736" s="181"/>
      <c r="J736" s="181"/>
      <c r="K736" s="181"/>
      <c r="L736" s="181"/>
      <c r="M736" s="181"/>
      <c r="N736" s="181"/>
      <c r="O736" s="181"/>
      <c r="P736" s="181"/>
      <c r="Q736" s="181"/>
      <c r="R736" s="181"/>
      <c r="S736" s="181"/>
      <c r="T736" s="181"/>
      <c r="U736" s="181"/>
      <c r="V736" s="181"/>
      <c r="W736" s="181"/>
      <c r="X736" s="181"/>
      <c r="Y736" s="181"/>
      <c r="Z736" s="181"/>
      <c r="AA736" s="181"/>
      <c r="AB736" s="181"/>
      <c r="AC736" s="181"/>
      <c r="AD736" s="181"/>
      <c r="AE736" s="181"/>
      <c r="AF736" s="181"/>
      <c r="AG736" s="181"/>
      <c r="AH736" s="181"/>
      <c r="AI736" s="181"/>
      <c r="AJ736" s="181"/>
      <c r="AK736" s="181"/>
      <c r="AL736" s="181"/>
      <c r="AM736" s="181"/>
    </row>
    <row r="737" spans="1:39" ht="12.75" customHeight="1">
      <c r="A737" s="181"/>
      <c r="B737" s="181"/>
      <c r="C737" s="181"/>
      <c r="D737" s="181"/>
      <c r="E737" s="181"/>
      <c r="F737" s="398"/>
      <c r="G737" s="398"/>
      <c r="H737" s="181"/>
      <c r="I737" s="181"/>
      <c r="J737" s="181"/>
      <c r="K737" s="181"/>
      <c r="L737" s="181"/>
      <c r="M737" s="181"/>
      <c r="N737" s="181"/>
      <c r="O737" s="181"/>
      <c r="P737" s="181"/>
      <c r="Q737" s="181"/>
      <c r="R737" s="181"/>
      <c r="S737" s="181"/>
      <c r="T737" s="181"/>
      <c r="U737" s="181"/>
      <c r="V737" s="181"/>
      <c r="W737" s="181"/>
      <c r="X737" s="181"/>
      <c r="Y737" s="181"/>
      <c r="Z737" s="181"/>
      <c r="AA737" s="181"/>
      <c r="AB737" s="181"/>
      <c r="AC737" s="181"/>
      <c r="AD737" s="181"/>
      <c r="AE737" s="181"/>
      <c r="AF737" s="181"/>
      <c r="AG737" s="181"/>
      <c r="AH737" s="181"/>
      <c r="AI737" s="181"/>
      <c r="AJ737" s="181"/>
      <c r="AK737" s="181"/>
      <c r="AL737" s="181"/>
      <c r="AM737" s="181"/>
    </row>
    <row r="738" spans="1:39" ht="12.75" customHeight="1">
      <c r="A738" s="181"/>
      <c r="B738" s="181"/>
      <c r="C738" s="181"/>
      <c r="D738" s="181"/>
      <c r="E738" s="181"/>
      <c r="F738" s="398"/>
      <c r="G738" s="398"/>
      <c r="H738" s="181"/>
      <c r="I738" s="181"/>
      <c r="J738" s="181"/>
      <c r="K738" s="181"/>
      <c r="L738" s="181"/>
      <c r="M738" s="181"/>
      <c r="N738" s="181"/>
      <c r="O738" s="181"/>
      <c r="P738" s="181"/>
      <c r="Q738" s="181"/>
      <c r="R738" s="181"/>
      <c r="S738" s="181"/>
      <c r="T738" s="181"/>
      <c r="U738" s="181"/>
      <c r="V738" s="181"/>
      <c r="W738" s="181"/>
      <c r="X738" s="181"/>
      <c r="Y738" s="181"/>
      <c r="Z738" s="181"/>
      <c r="AA738" s="181"/>
      <c r="AB738" s="181"/>
      <c r="AC738" s="181"/>
      <c r="AD738" s="181"/>
      <c r="AE738" s="181"/>
      <c r="AF738" s="181"/>
      <c r="AG738" s="181"/>
      <c r="AH738" s="181"/>
      <c r="AI738" s="181"/>
      <c r="AJ738" s="181"/>
      <c r="AK738" s="181"/>
      <c r="AL738" s="181"/>
      <c r="AM738" s="181"/>
    </row>
    <row r="739" spans="1:39" ht="12.75" customHeight="1">
      <c r="A739" s="181"/>
      <c r="B739" s="181"/>
      <c r="C739" s="181"/>
      <c r="D739" s="181"/>
      <c r="E739" s="181"/>
      <c r="F739" s="398"/>
      <c r="G739" s="398"/>
      <c r="H739" s="181"/>
      <c r="I739" s="181"/>
      <c r="J739" s="181"/>
      <c r="K739" s="181"/>
      <c r="L739" s="181"/>
      <c r="M739" s="181"/>
      <c r="N739" s="181"/>
      <c r="O739" s="181"/>
      <c r="P739" s="181"/>
      <c r="Q739" s="181"/>
      <c r="R739" s="181"/>
      <c r="S739" s="181"/>
      <c r="T739" s="181"/>
      <c r="U739" s="181"/>
      <c r="V739" s="181"/>
      <c r="W739" s="181"/>
      <c r="X739" s="181"/>
      <c r="Y739" s="181"/>
      <c r="Z739" s="181"/>
      <c r="AA739" s="181"/>
      <c r="AB739" s="181"/>
      <c r="AC739" s="181"/>
      <c r="AD739" s="181"/>
      <c r="AE739" s="181"/>
      <c r="AF739" s="181"/>
      <c r="AG739" s="181"/>
      <c r="AH739" s="181"/>
      <c r="AI739" s="181"/>
      <c r="AJ739" s="181"/>
      <c r="AK739" s="181"/>
      <c r="AL739" s="181"/>
      <c r="AM739" s="181"/>
    </row>
    <row r="740" spans="1:39" ht="12.75" customHeight="1">
      <c r="A740" s="181"/>
      <c r="B740" s="181"/>
      <c r="C740" s="181"/>
      <c r="D740" s="181"/>
      <c r="E740" s="181"/>
      <c r="F740" s="398"/>
      <c r="G740" s="398"/>
      <c r="H740" s="181"/>
      <c r="I740" s="181"/>
      <c r="J740" s="181"/>
      <c r="K740" s="181"/>
      <c r="L740" s="181"/>
      <c r="M740" s="181"/>
      <c r="N740" s="181"/>
      <c r="O740" s="181"/>
      <c r="P740" s="181"/>
      <c r="Q740" s="181"/>
      <c r="R740" s="181"/>
      <c r="S740" s="181"/>
      <c r="T740" s="181"/>
      <c r="U740" s="181"/>
      <c r="V740" s="181"/>
      <c r="W740" s="181"/>
      <c r="X740" s="181"/>
      <c r="Y740" s="181"/>
      <c r="Z740" s="181"/>
      <c r="AA740" s="181"/>
      <c r="AB740" s="181"/>
      <c r="AC740" s="181"/>
      <c r="AD740" s="181"/>
      <c r="AE740" s="181"/>
      <c r="AF740" s="181"/>
      <c r="AG740" s="181"/>
      <c r="AH740" s="181"/>
      <c r="AI740" s="181"/>
      <c r="AJ740" s="181"/>
      <c r="AK740" s="181"/>
      <c r="AL740" s="181"/>
      <c r="AM740" s="181"/>
    </row>
    <row r="741" spans="1:39" ht="12.75" customHeight="1">
      <c r="A741" s="181"/>
      <c r="B741" s="181"/>
      <c r="C741" s="181"/>
      <c r="D741" s="181"/>
      <c r="E741" s="181"/>
      <c r="F741" s="398"/>
      <c r="G741" s="398"/>
      <c r="H741" s="181"/>
      <c r="I741" s="181"/>
      <c r="J741" s="181"/>
      <c r="K741" s="181"/>
      <c r="L741" s="181"/>
      <c r="M741" s="181"/>
      <c r="N741" s="181"/>
      <c r="O741" s="181"/>
      <c r="P741" s="181"/>
      <c r="Q741" s="181"/>
      <c r="R741" s="181"/>
      <c r="S741" s="181"/>
      <c r="T741" s="181"/>
      <c r="U741" s="181"/>
      <c r="V741" s="181"/>
      <c r="W741" s="181"/>
      <c r="X741" s="181"/>
      <c r="Y741" s="181"/>
      <c r="Z741" s="181"/>
      <c r="AA741" s="181"/>
      <c r="AB741" s="181"/>
      <c r="AC741" s="181"/>
      <c r="AD741" s="181"/>
      <c r="AE741" s="181"/>
      <c r="AF741" s="181"/>
      <c r="AG741" s="181"/>
      <c r="AH741" s="181"/>
      <c r="AI741" s="181"/>
      <c r="AJ741" s="181"/>
      <c r="AK741" s="181"/>
      <c r="AL741" s="181"/>
      <c r="AM741" s="181"/>
    </row>
    <row r="742" spans="1:39" ht="12.75" customHeight="1">
      <c r="A742" s="181"/>
      <c r="B742" s="181"/>
      <c r="C742" s="181"/>
      <c r="D742" s="181"/>
      <c r="E742" s="181"/>
      <c r="F742" s="398"/>
      <c r="G742" s="398"/>
      <c r="H742" s="181"/>
      <c r="I742" s="181"/>
      <c r="J742" s="181"/>
      <c r="K742" s="181"/>
      <c r="L742" s="181"/>
      <c r="M742" s="181"/>
      <c r="N742" s="181"/>
      <c r="O742" s="181"/>
      <c r="P742" s="181"/>
      <c r="Q742" s="181"/>
      <c r="R742" s="181"/>
      <c r="S742" s="181"/>
      <c r="T742" s="181"/>
      <c r="U742" s="181"/>
      <c r="V742" s="181"/>
      <c r="W742" s="181"/>
      <c r="X742" s="181"/>
      <c r="Y742" s="181"/>
      <c r="Z742" s="181"/>
      <c r="AA742" s="181"/>
      <c r="AB742" s="181"/>
      <c r="AC742" s="181"/>
      <c r="AD742" s="181"/>
      <c r="AE742" s="181"/>
      <c r="AF742" s="181"/>
      <c r="AG742" s="181"/>
      <c r="AH742" s="181"/>
      <c r="AI742" s="181"/>
      <c r="AJ742" s="181"/>
      <c r="AK742" s="181"/>
      <c r="AL742" s="181"/>
      <c r="AM742" s="181"/>
    </row>
    <row r="743" spans="1:39" ht="12.75" customHeight="1">
      <c r="A743" s="181"/>
      <c r="B743" s="181"/>
      <c r="C743" s="181"/>
      <c r="D743" s="181"/>
      <c r="E743" s="181"/>
      <c r="F743" s="398"/>
      <c r="G743" s="398"/>
      <c r="H743" s="181"/>
      <c r="I743" s="181"/>
      <c r="J743" s="181"/>
      <c r="K743" s="181"/>
      <c r="L743" s="181"/>
      <c r="M743" s="181"/>
      <c r="N743" s="181"/>
      <c r="O743" s="181"/>
      <c r="P743" s="181"/>
      <c r="Q743" s="181"/>
      <c r="R743" s="181"/>
      <c r="S743" s="181"/>
      <c r="T743" s="181"/>
      <c r="U743" s="181"/>
      <c r="V743" s="181"/>
      <c r="W743" s="181"/>
      <c r="X743" s="181"/>
      <c r="Y743" s="181"/>
      <c r="Z743" s="181"/>
      <c r="AA743" s="181"/>
      <c r="AB743" s="181"/>
      <c r="AC743" s="181"/>
      <c r="AD743" s="181"/>
      <c r="AE743" s="181"/>
      <c r="AF743" s="181"/>
      <c r="AG743" s="181"/>
      <c r="AH743" s="181"/>
      <c r="AI743" s="181"/>
      <c r="AJ743" s="181"/>
      <c r="AK743" s="181"/>
      <c r="AL743" s="181"/>
      <c r="AM743" s="181"/>
    </row>
    <row r="744" spans="1:39" ht="12.75" customHeight="1">
      <c r="A744" s="181"/>
      <c r="B744" s="181"/>
      <c r="C744" s="181"/>
      <c r="D744" s="181"/>
      <c r="E744" s="181"/>
      <c r="F744" s="398"/>
      <c r="G744" s="398"/>
      <c r="H744" s="181"/>
      <c r="I744" s="181"/>
      <c r="J744" s="181"/>
      <c r="K744" s="181"/>
      <c r="L744" s="181"/>
      <c r="M744" s="181"/>
      <c r="N744" s="181"/>
      <c r="O744" s="181"/>
      <c r="P744" s="181"/>
      <c r="Q744" s="181"/>
      <c r="R744" s="181"/>
      <c r="S744" s="181"/>
      <c r="T744" s="181"/>
      <c r="U744" s="181"/>
      <c r="V744" s="181"/>
      <c r="W744" s="181"/>
      <c r="X744" s="181"/>
      <c r="Y744" s="181"/>
      <c r="Z744" s="181"/>
      <c r="AA744" s="181"/>
      <c r="AB744" s="181"/>
      <c r="AC744" s="181"/>
      <c r="AD744" s="181"/>
      <c r="AE744" s="181"/>
      <c r="AF744" s="181"/>
      <c r="AG744" s="181"/>
      <c r="AH744" s="181"/>
      <c r="AI744" s="181"/>
      <c r="AJ744" s="181"/>
      <c r="AK744" s="181"/>
      <c r="AL744" s="181"/>
      <c r="AM744" s="181"/>
    </row>
    <row r="745" spans="1:39" ht="12.75" customHeight="1">
      <c r="A745" s="181"/>
      <c r="B745" s="181"/>
      <c r="C745" s="181"/>
      <c r="D745" s="181"/>
      <c r="E745" s="181"/>
      <c r="F745" s="398"/>
      <c r="G745" s="398"/>
      <c r="H745" s="181"/>
      <c r="I745" s="181"/>
      <c r="J745" s="181"/>
      <c r="K745" s="181"/>
      <c r="L745" s="181"/>
      <c r="M745" s="181"/>
      <c r="N745" s="181"/>
      <c r="O745" s="181"/>
      <c r="P745" s="181"/>
      <c r="Q745" s="181"/>
      <c r="R745" s="181"/>
      <c r="S745" s="181"/>
      <c r="T745" s="181"/>
      <c r="U745" s="181"/>
      <c r="V745" s="181"/>
      <c r="W745" s="181"/>
      <c r="X745" s="181"/>
      <c r="Y745" s="181"/>
      <c r="Z745" s="181"/>
      <c r="AA745" s="181"/>
      <c r="AB745" s="181"/>
      <c r="AC745" s="181"/>
      <c r="AD745" s="181"/>
      <c r="AE745" s="181"/>
      <c r="AF745" s="181"/>
      <c r="AG745" s="181"/>
      <c r="AH745" s="181"/>
      <c r="AI745" s="181"/>
      <c r="AJ745" s="181"/>
      <c r="AK745" s="181"/>
      <c r="AL745" s="181"/>
      <c r="AM745" s="181"/>
    </row>
    <row r="746" spans="1:39" ht="12.75" customHeight="1">
      <c r="A746" s="181"/>
      <c r="B746" s="181"/>
      <c r="C746" s="181"/>
      <c r="D746" s="181"/>
      <c r="E746" s="181"/>
      <c r="F746" s="398"/>
      <c r="G746" s="398"/>
      <c r="H746" s="181"/>
      <c r="I746" s="181"/>
      <c r="J746" s="181"/>
      <c r="K746" s="181"/>
      <c r="L746" s="181"/>
      <c r="M746" s="181"/>
      <c r="N746" s="181"/>
      <c r="O746" s="181"/>
      <c r="P746" s="181"/>
      <c r="Q746" s="181"/>
      <c r="R746" s="181"/>
      <c r="S746" s="181"/>
      <c r="T746" s="181"/>
      <c r="U746" s="181"/>
      <c r="V746" s="181"/>
      <c r="W746" s="181"/>
      <c r="X746" s="181"/>
      <c r="Y746" s="181"/>
      <c r="Z746" s="181"/>
      <c r="AA746" s="181"/>
      <c r="AB746" s="181"/>
      <c r="AC746" s="181"/>
      <c r="AD746" s="181"/>
      <c r="AE746" s="181"/>
      <c r="AF746" s="181"/>
      <c r="AG746" s="181"/>
      <c r="AH746" s="181"/>
      <c r="AI746" s="181"/>
      <c r="AJ746" s="181"/>
      <c r="AK746" s="181"/>
      <c r="AL746" s="181"/>
      <c r="AM746" s="181"/>
    </row>
    <row r="747" spans="1:39" ht="12.75" customHeight="1">
      <c r="A747" s="181"/>
      <c r="B747" s="181"/>
      <c r="C747" s="181"/>
      <c r="D747" s="181"/>
      <c r="E747" s="181"/>
      <c r="F747" s="398"/>
      <c r="G747" s="398"/>
      <c r="H747" s="181"/>
      <c r="I747" s="181"/>
      <c r="J747" s="181"/>
      <c r="K747" s="181"/>
      <c r="L747" s="181"/>
      <c r="M747" s="181"/>
      <c r="N747" s="181"/>
      <c r="O747" s="181"/>
      <c r="P747" s="181"/>
      <c r="Q747" s="181"/>
      <c r="R747" s="181"/>
      <c r="S747" s="181"/>
      <c r="T747" s="181"/>
      <c r="U747" s="181"/>
      <c r="V747" s="181"/>
      <c r="W747" s="181"/>
      <c r="X747" s="181"/>
      <c r="Y747" s="181"/>
      <c r="Z747" s="181"/>
      <c r="AA747" s="181"/>
      <c r="AB747" s="181"/>
      <c r="AC747" s="181"/>
      <c r="AD747" s="181"/>
      <c r="AE747" s="181"/>
      <c r="AF747" s="181"/>
      <c r="AG747" s="181"/>
      <c r="AH747" s="181"/>
      <c r="AI747" s="181"/>
      <c r="AJ747" s="181"/>
      <c r="AK747" s="181"/>
      <c r="AL747" s="181"/>
      <c r="AM747" s="181"/>
    </row>
    <row r="748" spans="1:39" ht="12.75" customHeight="1">
      <c r="A748" s="181"/>
      <c r="B748" s="181"/>
      <c r="C748" s="181"/>
      <c r="D748" s="181"/>
      <c r="E748" s="181"/>
      <c r="F748" s="398"/>
      <c r="G748" s="398"/>
      <c r="H748" s="181"/>
      <c r="I748" s="181"/>
      <c r="J748" s="181"/>
      <c r="K748" s="181"/>
      <c r="L748" s="181"/>
      <c r="M748" s="181"/>
      <c r="N748" s="181"/>
      <c r="O748" s="181"/>
      <c r="P748" s="181"/>
      <c r="Q748" s="181"/>
      <c r="R748" s="181"/>
      <c r="S748" s="181"/>
      <c r="T748" s="181"/>
      <c r="U748" s="181"/>
      <c r="V748" s="181"/>
      <c r="W748" s="181"/>
      <c r="X748" s="181"/>
      <c r="Y748" s="181"/>
      <c r="Z748" s="181"/>
      <c r="AA748" s="181"/>
      <c r="AB748" s="181"/>
      <c r="AC748" s="181"/>
      <c r="AD748" s="181"/>
      <c r="AE748" s="181"/>
      <c r="AF748" s="181"/>
      <c r="AG748" s="181"/>
      <c r="AH748" s="181"/>
      <c r="AI748" s="181"/>
      <c r="AJ748" s="181"/>
      <c r="AK748" s="181"/>
      <c r="AL748" s="181"/>
      <c r="AM748" s="181"/>
    </row>
    <row r="749" spans="1:39" ht="12.75" customHeight="1">
      <c r="A749" s="181"/>
      <c r="B749" s="181"/>
      <c r="C749" s="181"/>
      <c r="D749" s="181"/>
      <c r="E749" s="181"/>
      <c r="F749" s="398"/>
      <c r="G749" s="398"/>
      <c r="H749" s="181"/>
      <c r="I749" s="181"/>
      <c r="J749" s="181"/>
      <c r="K749" s="181"/>
      <c r="L749" s="181"/>
      <c r="M749" s="181"/>
      <c r="N749" s="181"/>
      <c r="O749" s="181"/>
      <c r="P749" s="181"/>
      <c r="Q749" s="181"/>
      <c r="R749" s="181"/>
      <c r="S749" s="181"/>
      <c r="T749" s="181"/>
      <c r="U749" s="181"/>
      <c r="V749" s="181"/>
      <c r="W749" s="181"/>
      <c r="X749" s="181"/>
      <c r="Y749" s="181"/>
      <c r="Z749" s="181"/>
      <c r="AA749" s="181"/>
      <c r="AB749" s="181"/>
      <c r="AC749" s="181"/>
      <c r="AD749" s="181"/>
      <c r="AE749" s="181"/>
      <c r="AF749" s="181"/>
      <c r="AG749" s="181"/>
      <c r="AH749" s="181"/>
      <c r="AI749" s="181"/>
      <c r="AJ749" s="181"/>
      <c r="AK749" s="181"/>
      <c r="AL749" s="181"/>
      <c r="AM749" s="181"/>
    </row>
    <row r="750" spans="1:39" ht="12.75" customHeight="1">
      <c r="A750" s="181"/>
      <c r="B750" s="181"/>
      <c r="C750" s="181"/>
      <c r="D750" s="181"/>
      <c r="E750" s="181"/>
      <c r="F750" s="398"/>
      <c r="G750" s="398"/>
      <c r="H750" s="181"/>
      <c r="I750" s="181"/>
      <c r="J750" s="181"/>
      <c r="K750" s="181"/>
      <c r="L750" s="181"/>
      <c r="M750" s="181"/>
      <c r="N750" s="181"/>
      <c r="O750" s="181"/>
      <c r="P750" s="181"/>
      <c r="Q750" s="181"/>
      <c r="R750" s="181"/>
      <c r="S750" s="181"/>
      <c r="T750" s="181"/>
      <c r="U750" s="181"/>
      <c r="V750" s="181"/>
      <c r="W750" s="181"/>
      <c r="X750" s="181"/>
      <c r="Y750" s="181"/>
      <c r="Z750" s="181"/>
      <c r="AA750" s="181"/>
      <c r="AB750" s="181"/>
      <c r="AC750" s="181"/>
      <c r="AD750" s="181"/>
      <c r="AE750" s="181"/>
      <c r="AF750" s="181"/>
      <c r="AG750" s="181"/>
      <c r="AH750" s="181"/>
      <c r="AI750" s="181"/>
      <c r="AJ750" s="181"/>
      <c r="AK750" s="181"/>
      <c r="AL750" s="181"/>
      <c r="AM750" s="181"/>
    </row>
    <row r="751" spans="1:39" ht="12.75" customHeight="1">
      <c r="A751" s="181"/>
      <c r="B751" s="181"/>
      <c r="C751" s="181"/>
      <c r="D751" s="181"/>
      <c r="E751" s="181"/>
      <c r="F751" s="398"/>
      <c r="G751" s="398"/>
      <c r="H751" s="181"/>
      <c r="I751" s="181"/>
      <c r="J751" s="181"/>
      <c r="K751" s="181"/>
      <c r="L751" s="181"/>
      <c r="M751" s="181"/>
      <c r="N751" s="181"/>
      <c r="O751" s="181"/>
      <c r="P751" s="181"/>
      <c r="Q751" s="181"/>
      <c r="R751" s="181"/>
      <c r="S751" s="181"/>
      <c r="T751" s="181"/>
      <c r="U751" s="181"/>
      <c r="V751" s="181"/>
      <c r="W751" s="181"/>
      <c r="X751" s="181"/>
      <c r="Y751" s="181"/>
      <c r="Z751" s="181"/>
      <c r="AA751" s="181"/>
      <c r="AB751" s="181"/>
      <c r="AC751" s="181"/>
      <c r="AD751" s="181"/>
      <c r="AE751" s="181"/>
      <c r="AF751" s="181"/>
      <c r="AG751" s="181"/>
      <c r="AH751" s="181"/>
      <c r="AI751" s="181"/>
      <c r="AJ751" s="181"/>
      <c r="AK751" s="181"/>
      <c r="AL751" s="181"/>
      <c r="AM751" s="181"/>
    </row>
    <row r="752" spans="1:39" ht="12.75" customHeight="1">
      <c r="A752" s="181"/>
      <c r="B752" s="181"/>
      <c r="C752" s="181"/>
      <c r="D752" s="181"/>
      <c r="E752" s="181"/>
      <c r="F752" s="398"/>
      <c r="G752" s="398"/>
      <c r="H752" s="181"/>
      <c r="I752" s="181"/>
      <c r="J752" s="181"/>
      <c r="K752" s="181"/>
      <c r="L752" s="181"/>
      <c r="M752" s="181"/>
      <c r="N752" s="181"/>
      <c r="O752" s="181"/>
      <c r="P752" s="181"/>
      <c r="Q752" s="181"/>
      <c r="R752" s="181"/>
      <c r="S752" s="181"/>
      <c r="T752" s="181"/>
      <c r="U752" s="181"/>
      <c r="V752" s="181"/>
      <c r="W752" s="181"/>
      <c r="X752" s="181"/>
      <c r="Y752" s="181"/>
      <c r="Z752" s="181"/>
      <c r="AA752" s="181"/>
      <c r="AB752" s="181"/>
      <c r="AC752" s="181"/>
      <c r="AD752" s="181"/>
      <c r="AE752" s="181"/>
      <c r="AF752" s="181"/>
      <c r="AG752" s="181"/>
      <c r="AH752" s="181"/>
      <c r="AI752" s="181"/>
      <c r="AJ752" s="181"/>
      <c r="AK752" s="181"/>
      <c r="AL752" s="181"/>
      <c r="AM752" s="181"/>
    </row>
    <row r="753" spans="1:39" ht="12.75" customHeight="1">
      <c r="A753" s="181"/>
      <c r="B753" s="181"/>
      <c r="C753" s="181"/>
      <c r="D753" s="181"/>
      <c r="E753" s="181"/>
      <c r="F753" s="398"/>
      <c r="G753" s="398"/>
      <c r="H753" s="181"/>
      <c r="I753" s="181"/>
      <c r="J753" s="181"/>
      <c r="K753" s="181"/>
      <c r="L753" s="181"/>
      <c r="M753" s="181"/>
      <c r="N753" s="181"/>
      <c r="O753" s="181"/>
      <c r="P753" s="181"/>
      <c r="Q753" s="181"/>
      <c r="R753" s="181"/>
      <c r="S753" s="181"/>
      <c r="T753" s="181"/>
      <c r="U753" s="181"/>
      <c r="V753" s="181"/>
      <c r="W753" s="181"/>
      <c r="X753" s="181"/>
      <c r="Y753" s="181"/>
      <c r="Z753" s="181"/>
      <c r="AA753" s="181"/>
      <c r="AB753" s="181"/>
      <c r="AC753" s="181"/>
      <c r="AD753" s="181"/>
      <c r="AE753" s="181"/>
      <c r="AF753" s="181"/>
      <c r="AG753" s="181"/>
      <c r="AH753" s="181"/>
      <c r="AI753" s="181"/>
      <c r="AJ753" s="181"/>
      <c r="AK753" s="181"/>
      <c r="AL753" s="181"/>
      <c r="AM753" s="181"/>
    </row>
    <row r="754" spans="1:39" ht="12.75" customHeight="1">
      <c r="A754" s="181"/>
      <c r="B754" s="181"/>
      <c r="C754" s="181"/>
      <c r="D754" s="181"/>
      <c r="E754" s="181"/>
      <c r="F754" s="398"/>
      <c r="G754" s="398"/>
      <c r="H754" s="181"/>
      <c r="I754" s="181"/>
      <c r="J754" s="181"/>
      <c r="K754" s="181"/>
      <c r="L754" s="181"/>
      <c r="M754" s="181"/>
      <c r="N754" s="181"/>
      <c r="O754" s="181"/>
      <c r="P754" s="181"/>
      <c r="Q754" s="181"/>
      <c r="R754" s="181"/>
      <c r="S754" s="181"/>
      <c r="T754" s="181"/>
      <c r="U754" s="181"/>
      <c r="V754" s="181"/>
      <c r="W754" s="181"/>
      <c r="X754" s="181"/>
      <c r="Y754" s="181"/>
      <c r="Z754" s="181"/>
      <c r="AA754" s="181"/>
      <c r="AB754" s="181"/>
      <c r="AC754" s="181"/>
      <c r="AD754" s="181"/>
      <c r="AE754" s="181"/>
      <c r="AF754" s="181"/>
      <c r="AG754" s="181"/>
      <c r="AH754" s="181"/>
      <c r="AI754" s="181"/>
      <c r="AJ754" s="181"/>
      <c r="AK754" s="181"/>
      <c r="AL754" s="181"/>
      <c r="AM754" s="181"/>
    </row>
    <row r="755" spans="1:39" ht="12.75" customHeight="1">
      <c r="A755" s="181"/>
      <c r="B755" s="181"/>
      <c r="C755" s="181"/>
      <c r="D755" s="181"/>
      <c r="E755" s="181"/>
      <c r="F755" s="398"/>
      <c r="G755" s="398"/>
      <c r="H755" s="181"/>
      <c r="I755" s="181"/>
      <c r="J755" s="181"/>
      <c r="K755" s="181"/>
      <c r="L755" s="181"/>
      <c r="M755" s="181"/>
      <c r="N755" s="181"/>
      <c r="O755" s="181"/>
      <c r="P755" s="181"/>
      <c r="Q755" s="181"/>
      <c r="R755" s="181"/>
      <c r="S755" s="181"/>
      <c r="T755" s="181"/>
      <c r="U755" s="181"/>
      <c r="V755" s="181"/>
      <c r="W755" s="181"/>
      <c r="X755" s="181"/>
      <c r="Y755" s="181"/>
      <c r="Z755" s="181"/>
      <c r="AA755" s="181"/>
      <c r="AB755" s="181"/>
      <c r="AC755" s="181"/>
      <c r="AD755" s="181"/>
      <c r="AE755" s="181"/>
      <c r="AF755" s="181"/>
      <c r="AG755" s="181"/>
      <c r="AH755" s="181"/>
      <c r="AI755" s="181"/>
      <c r="AJ755" s="181"/>
      <c r="AK755" s="181"/>
      <c r="AL755" s="181"/>
      <c r="AM755" s="181"/>
    </row>
    <row r="756" spans="1:39" ht="12.75" customHeight="1">
      <c r="A756" s="181"/>
      <c r="B756" s="181"/>
      <c r="C756" s="181"/>
      <c r="D756" s="181"/>
      <c r="E756" s="181"/>
      <c r="F756" s="398"/>
      <c r="G756" s="398"/>
      <c r="H756" s="181"/>
      <c r="I756" s="181"/>
      <c r="J756" s="181"/>
      <c r="K756" s="181"/>
      <c r="L756" s="181"/>
      <c r="M756" s="181"/>
      <c r="N756" s="181"/>
      <c r="O756" s="181"/>
      <c r="P756" s="181"/>
      <c r="Q756" s="181"/>
      <c r="R756" s="181"/>
      <c r="S756" s="181"/>
      <c r="T756" s="181"/>
      <c r="U756" s="181"/>
      <c r="V756" s="181"/>
      <c r="W756" s="181"/>
      <c r="X756" s="181"/>
      <c r="Y756" s="181"/>
      <c r="Z756" s="181"/>
      <c r="AA756" s="181"/>
      <c r="AB756" s="181"/>
      <c r="AC756" s="181"/>
      <c r="AD756" s="181"/>
      <c r="AE756" s="181"/>
      <c r="AF756" s="181"/>
      <c r="AG756" s="181"/>
      <c r="AH756" s="181"/>
      <c r="AI756" s="181"/>
      <c r="AJ756" s="181"/>
      <c r="AK756" s="181"/>
      <c r="AL756" s="181"/>
      <c r="AM756" s="181"/>
    </row>
    <row r="757" spans="1:39" ht="12.75" customHeight="1">
      <c r="A757" s="181"/>
      <c r="B757" s="181"/>
      <c r="C757" s="181"/>
      <c r="D757" s="181"/>
      <c r="E757" s="181"/>
      <c r="F757" s="398"/>
      <c r="G757" s="398"/>
      <c r="H757" s="181"/>
      <c r="I757" s="181"/>
      <c r="J757" s="181"/>
      <c r="K757" s="181"/>
      <c r="L757" s="181"/>
      <c r="M757" s="181"/>
      <c r="N757" s="181"/>
      <c r="O757" s="181"/>
      <c r="P757" s="181"/>
      <c r="Q757" s="181"/>
      <c r="R757" s="181"/>
      <c r="S757" s="181"/>
      <c r="T757" s="181"/>
      <c r="U757" s="181"/>
      <c r="V757" s="181"/>
      <c r="W757" s="181"/>
      <c r="X757" s="181"/>
      <c r="Y757" s="181"/>
      <c r="Z757" s="181"/>
      <c r="AA757" s="181"/>
      <c r="AB757" s="181"/>
      <c r="AC757" s="181"/>
      <c r="AD757" s="181"/>
      <c r="AE757" s="181"/>
      <c r="AF757" s="181"/>
      <c r="AG757" s="181"/>
      <c r="AH757" s="181"/>
      <c r="AI757" s="181"/>
      <c r="AJ757" s="181"/>
      <c r="AK757" s="181"/>
      <c r="AL757" s="181"/>
      <c r="AM757" s="181"/>
    </row>
    <row r="758" spans="1:39" ht="12.75" customHeight="1">
      <c r="A758" s="181"/>
      <c r="B758" s="181"/>
      <c r="C758" s="181"/>
      <c r="D758" s="181"/>
      <c r="E758" s="181"/>
      <c r="F758" s="398"/>
      <c r="G758" s="398"/>
      <c r="H758" s="181"/>
      <c r="I758" s="181"/>
      <c r="J758" s="181"/>
      <c r="K758" s="181"/>
      <c r="L758" s="181"/>
      <c r="M758" s="181"/>
      <c r="N758" s="181"/>
      <c r="O758" s="181"/>
      <c r="P758" s="181"/>
      <c r="Q758" s="181"/>
      <c r="R758" s="181"/>
      <c r="S758" s="181"/>
      <c r="T758" s="181"/>
      <c r="U758" s="181"/>
      <c r="V758" s="181"/>
      <c r="W758" s="181"/>
      <c r="X758" s="181"/>
      <c r="Y758" s="181"/>
      <c r="Z758" s="181"/>
      <c r="AA758" s="181"/>
      <c r="AB758" s="181"/>
      <c r="AC758" s="181"/>
      <c r="AD758" s="181"/>
      <c r="AE758" s="181"/>
      <c r="AF758" s="181"/>
      <c r="AG758" s="181"/>
      <c r="AH758" s="181"/>
      <c r="AI758" s="181"/>
      <c r="AJ758" s="181"/>
      <c r="AK758" s="181"/>
      <c r="AL758" s="181"/>
      <c r="AM758" s="181"/>
    </row>
    <row r="759" spans="1:39" ht="12.75" customHeight="1">
      <c r="A759" s="181"/>
      <c r="B759" s="181"/>
      <c r="C759" s="181"/>
      <c r="D759" s="181"/>
      <c r="E759" s="181"/>
      <c r="F759" s="398"/>
      <c r="G759" s="398"/>
      <c r="H759" s="181"/>
      <c r="I759" s="181"/>
      <c r="J759" s="181"/>
      <c r="K759" s="181"/>
      <c r="L759" s="181"/>
      <c r="M759" s="181"/>
      <c r="N759" s="181"/>
      <c r="O759" s="181"/>
      <c r="P759" s="181"/>
      <c r="Q759" s="181"/>
      <c r="R759" s="181"/>
      <c r="S759" s="181"/>
      <c r="T759" s="181"/>
      <c r="U759" s="181"/>
      <c r="V759" s="181"/>
      <c r="W759" s="181"/>
      <c r="X759" s="181"/>
      <c r="Y759" s="181"/>
      <c r="Z759" s="181"/>
      <c r="AA759" s="181"/>
      <c r="AB759" s="181"/>
      <c r="AC759" s="181"/>
      <c r="AD759" s="181"/>
      <c r="AE759" s="181"/>
      <c r="AF759" s="181"/>
      <c r="AG759" s="181"/>
      <c r="AH759" s="181"/>
      <c r="AI759" s="181"/>
      <c r="AJ759" s="181"/>
      <c r="AK759" s="181"/>
      <c r="AL759" s="181"/>
      <c r="AM759" s="181"/>
    </row>
    <row r="760" spans="1:39" ht="12.75" customHeight="1">
      <c r="A760" s="181"/>
      <c r="B760" s="181"/>
      <c r="C760" s="181"/>
      <c r="D760" s="181"/>
      <c r="E760" s="181"/>
      <c r="F760" s="398"/>
      <c r="G760" s="398"/>
      <c r="H760" s="181"/>
      <c r="I760" s="181"/>
      <c r="J760" s="181"/>
      <c r="K760" s="181"/>
      <c r="L760" s="181"/>
      <c r="M760" s="181"/>
      <c r="N760" s="181"/>
      <c r="O760" s="181"/>
      <c r="P760" s="181"/>
      <c r="Q760" s="181"/>
      <c r="R760" s="181"/>
      <c r="S760" s="181"/>
      <c r="T760" s="181"/>
      <c r="U760" s="181"/>
      <c r="V760" s="181"/>
      <c r="W760" s="181"/>
      <c r="X760" s="181"/>
      <c r="Y760" s="181"/>
      <c r="Z760" s="181"/>
      <c r="AA760" s="181"/>
      <c r="AB760" s="181"/>
      <c r="AC760" s="181"/>
      <c r="AD760" s="181"/>
      <c r="AE760" s="181"/>
      <c r="AF760" s="181"/>
      <c r="AG760" s="181"/>
      <c r="AH760" s="181"/>
      <c r="AI760" s="181"/>
      <c r="AJ760" s="181"/>
      <c r="AK760" s="181"/>
      <c r="AL760" s="181"/>
      <c r="AM760" s="181"/>
    </row>
    <row r="761" spans="1:39" ht="12.75" customHeight="1">
      <c r="A761" s="181"/>
      <c r="B761" s="181"/>
      <c r="C761" s="181"/>
      <c r="D761" s="181"/>
      <c r="E761" s="181"/>
      <c r="F761" s="398"/>
      <c r="G761" s="398"/>
      <c r="H761" s="181"/>
      <c r="I761" s="181"/>
      <c r="J761" s="181"/>
      <c r="K761" s="181"/>
      <c r="L761" s="181"/>
      <c r="M761" s="181"/>
      <c r="N761" s="181"/>
      <c r="O761" s="181"/>
      <c r="P761" s="181"/>
      <c r="Q761" s="181"/>
      <c r="R761" s="181"/>
      <c r="S761" s="181"/>
      <c r="T761" s="181"/>
      <c r="U761" s="181"/>
      <c r="V761" s="181"/>
      <c r="W761" s="181"/>
      <c r="X761" s="181"/>
      <c r="Y761" s="181"/>
      <c r="Z761" s="181"/>
      <c r="AA761" s="181"/>
      <c r="AB761" s="181"/>
      <c r="AC761" s="181"/>
      <c r="AD761" s="181"/>
      <c r="AE761" s="181"/>
      <c r="AF761" s="181"/>
      <c r="AG761" s="181"/>
      <c r="AH761" s="181"/>
      <c r="AI761" s="181"/>
      <c r="AJ761" s="181"/>
      <c r="AK761" s="181"/>
      <c r="AL761" s="181"/>
      <c r="AM761" s="181"/>
    </row>
    <row r="762" spans="1:39" ht="12.75" customHeight="1">
      <c r="A762" s="181"/>
      <c r="B762" s="181"/>
      <c r="C762" s="181"/>
      <c r="D762" s="181"/>
      <c r="E762" s="181"/>
      <c r="F762" s="398"/>
      <c r="G762" s="398"/>
      <c r="H762" s="181"/>
      <c r="I762" s="181"/>
      <c r="J762" s="181"/>
      <c r="K762" s="181"/>
      <c r="L762" s="181"/>
      <c r="M762" s="181"/>
      <c r="N762" s="181"/>
      <c r="O762" s="181"/>
      <c r="P762" s="181"/>
      <c r="Q762" s="181"/>
      <c r="R762" s="181"/>
      <c r="S762" s="181"/>
      <c r="T762" s="181"/>
      <c r="U762" s="181"/>
      <c r="V762" s="181"/>
      <c r="W762" s="181"/>
      <c r="X762" s="181"/>
      <c r="Y762" s="181"/>
      <c r="Z762" s="181"/>
      <c r="AA762" s="181"/>
      <c r="AB762" s="181"/>
      <c r="AC762" s="181"/>
      <c r="AD762" s="181"/>
      <c r="AE762" s="181"/>
      <c r="AF762" s="181"/>
      <c r="AG762" s="181"/>
      <c r="AH762" s="181"/>
      <c r="AI762" s="181"/>
      <c r="AJ762" s="181"/>
      <c r="AK762" s="181"/>
      <c r="AL762" s="181"/>
      <c r="AM762" s="181"/>
    </row>
    <row r="763" spans="1:39" ht="12.75" customHeight="1">
      <c r="A763" s="181"/>
      <c r="B763" s="181"/>
      <c r="C763" s="181"/>
      <c r="D763" s="181"/>
      <c r="E763" s="181"/>
      <c r="F763" s="398"/>
      <c r="G763" s="398"/>
      <c r="H763" s="181"/>
      <c r="I763" s="181"/>
      <c r="J763" s="181"/>
      <c r="K763" s="181"/>
      <c r="L763" s="181"/>
      <c r="M763" s="181"/>
      <c r="N763" s="181"/>
      <c r="O763" s="181"/>
      <c r="P763" s="181"/>
      <c r="Q763" s="181"/>
      <c r="R763" s="181"/>
      <c r="S763" s="181"/>
      <c r="T763" s="181"/>
      <c r="U763" s="181"/>
      <c r="V763" s="181"/>
      <c r="W763" s="181"/>
      <c r="X763" s="181"/>
      <c r="Y763" s="181"/>
      <c r="Z763" s="181"/>
      <c r="AA763" s="181"/>
      <c r="AB763" s="181"/>
      <c r="AC763" s="181"/>
      <c r="AD763" s="181"/>
      <c r="AE763" s="181"/>
      <c r="AF763" s="181"/>
      <c r="AG763" s="181"/>
      <c r="AH763" s="181"/>
      <c r="AI763" s="181"/>
      <c r="AJ763" s="181"/>
      <c r="AK763" s="181"/>
      <c r="AL763" s="181"/>
      <c r="AM763" s="181"/>
    </row>
    <row r="764" spans="1:39" ht="12.75" customHeight="1">
      <c r="A764" s="181"/>
      <c r="B764" s="181"/>
      <c r="C764" s="181"/>
      <c r="D764" s="181"/>
      <c r="E764" s="181"/>
      <c r="F764" s="398"/>
      <c r="G764" s="398"/>
      <c r="H764" s="181"/>
      <c r="I764" s="181"/>
      <c r="J764" s="181"/>
      <c r="K764" s="181"/>
      <c r="L764" s="181"/>
      <c r="M764" s="181"/>
      <c r="N764" s="181"/>
      <c r="O764" s="181"/>
      <c r="P764" s="181"/>
      <c r="Q764" s="181"/>
      <c r="R764" s="181"/>
      <c r="S764" s="181"/>
      <c r="T764" s="181"/>
      <c r="U764" s="181"/>
      <c r="V764" s="181"/>
      <c r="W764" s="181"/>
      <c r="X764" s="181"/>
      <c r="Y764" s="181"/>
      <c r="Z764" s="181"/>
      <c r="AA764" s="181"/>
      <c r="AB764" s="181"/>
      <c r="AC764" s="181"/>
      <c r="AD764" s="181"/>
      <c r="AE764" s="181"/>
      <c r="AF764" s="181"/>
      <c r="AG764" s="181"/>
      <c r="AH764" s="181"/>
      <c r="AI764" s="181"/>
      <c r="AJ764" s="181"/>
      <c r="AK764" s="181"/>
      <c r="AL764" s="181"/>
      <c r="AM764" s="181"/>
    </row>
    <row r="765" spans="1:39" ht="12.75" customHeight="1">
      <c r="A765" s="181"/>
      <c r="B765" s="181"/>
      <c r="C765" s="181"/>
      <c r="D765" s="181"/>
      <c r="E765" s="181"/>
      <c r="F765" s="398"/>
      <c r="G765" s="398"/>
      <c r="H765" s="181"/>
      <c r="I765" s="181"/>
      <c r="J765" s="181"/>
      <c r="K765" s="181"/>
      <c r="L765" s="181"/>
      <c r="M765" s="181"/>
      <c r="N765" s="181"/>
      <c r="O765" s="181"/>
      <c r="P765" s="181"/>
      <c r="Q765" s="181"/>
      <c r="R765" s="181"/>
      <c r="S765" s="181"/>
      <c r="T765" s="181"/>
      <c r="U765" s="181"/>
      <c r="V765" s="181"/>
      <c r="W765" s="181"/>
      <c r="X765" s="181"/>
      <c r="Y765" s="181"/>
      <c r="Z765" s="181"/>
      <c r="AA765" s="181"/>
      <c r="AB765" s="181"/>
      <c r="AC765" s="181"/>
      <c r="AD765" s="181"/>
      <c r="AE765" s="181"/>
      <c r="AF765" s="181"/>
      <c r="AG765" s="181"/>
      <c r="AH765" s="181"/>
      <c r="AI765" s="181"/>
      <c r="AJ765" s="181"/>
      <c r="AK765" s="181"/>
      <c r="AL765" s="181"/>
      <c r="AM765" s="181"/>
    </row>
    <row r="766" spans="1:39" ht="12.75" customHeight="1">
      <c r="A766" s="181"/>
      <c r="B766" s="181"/>
      <c r="C766" s="181"/>
      <c r="D766" s="181"/>
      <c r="E766" s="181"/>
      <c r="F766" s="398"/>
      <c r="G766" s="398"/>
      <c r="H766" s="181"/>
      <c r="I766" s="181"/>
      <c r="J766" s="181"/>
      <c r="K766" s="181"/>
      <c r="L766" s="181"/>
      <c r="M766" s="181"/>
      <c r="N766" s="181"/>
      <c r="O766" s="181"/>
      <c r="P766" s="181"/>
      <c r="Q766" s="181"/>
      <c r="R766" s="181"/>
      <c r="S766" s="181"/>
      <c r="T766" s="181"/>
      <c r="U766" s="181"/>
      <c r="V766" s="181"/>
      <c r="W766" s="181"/>
      <c r="X766" s="181"/>
      <c r="Y766" s="181"/>
      <c r="Z766" s="181"/>
      <c r="AA766" s="181"/>
      <c r="AB766" s="181"/>
      <c r="AC766" s="181"/>
      <c r="AD766" s="181"/>
      <c r="AE766" s="181"/>
      <c r="AF766" s="181"/>
      <c r="AG766" s="181"/>
      <c r="AH766" s="181"/>
      <c r="AI766" s="181"/>
      <c r="AJ766" s="181"/>
      <c r="AK766" s="181"/>
      <c r="AL766" s="181"/>
      <c r="AM766" s="181"/>
    </row>
    <row r="767" spans="1:39" ht="12.75" customHeight="1">
      <c r="A767" s="181"/>
      <c r="B767" s="181"/>
      <c r="C767" s="181"/>
      <c r="D767" s="181"/>
      <c r="E767" s="181"/>
      <c r="F767" s="398"/>
      <c r="G767" s="398"/>
      <c r="H767" s="181"/>
      <c r="I767" s="181"/>
      <c r="J767" s="181"/>
      <c r="K767" s="181"/>
      <c r="L767" s="181"/>
      <c r="M767" s="181"/>
      <c r="N767" s="181"/>
      <c r="O767" s="181"/>
      <c r="P767" s="181"/>
      <c r="Q767" s="181"/>
      <c r="R767" s="181"/>
      <c r="S767" s="181"/>
      <c r="T767" s="181"/>
      <c r="U767" s="181"/>
      <c r="V767" s="181"/>
      <c r="W767" s="181"/>
      <c r="X767" s="181"/>
      <c r="Y767" s="181"/>
      <c r="Z767" s="181"/>
      <c r="AA767" s="181"/>
      <c r="AB767" s="181"/>
      <c r="AC767" s="181"/>
      <c r="AD767" s="181"/>
      <c r="AE767" s="181"/>
      <c r="AF767" s="181"/>
      <c r="AG767" s="181"/>
      <c r="AH767" s="181"/>
      <c r="AI767" s="181"/>
      <c r="AJ767" s="181"/>
      <c r="AK767" s="181"/>
      <c r="AL767" s="181"/>
      <c r="AM767" s="181"/>
    </row>
    <row r="768" spans="1:39" ht="12.75" customHeight="1">
      <c r="A768" s="181"/>
      <c r="B768" s="181"/>
      <c r="C768" s="181"/>
      <c r="D768" s="181"/>
      <c r="E768" s="181"/>
      <c r="F768" s="398"/>
      <c r="G768" s="398"/>
      <c r="H768" s="181"/>
      <c r="I768" s="181"/>
      <c r="J768" s="181"/>
      <c r="K768" s="181"/>
      <c r="L768" s="181"/>
      <c r="M768" s="181"/>
      <c r="N768" s="181"/>
      <c r="O768" s="181"/>
      <c r="P768" s="181"/>
      <c r="Q768" s="181"/>
      <c r="R768" s="181"/>
      <c r="S768" s="181"/>
      <c r="T768" s="181"/>
      <c r="U768" s="181"/>
      <c r="V768" s="181"/>
      <c r="W768" s="181"/>
      <c r="X768" s="181"/>
      <c r="Y768" s="181"/>
      <c r="Z768" s="181"/>
      <c r="AA768" s="181"/>
      <c r="AB768" s="181"/>
      <c r="AC768" s="181"/>
      <c r="AD768" s="181"/>
      <c r="AE768" s="181"/>
      <c r="AF768" s="181"/>
      <c r="AG768" s="181"/>
      <c r="AH768" s="181"/>
      <c r="AI768" s="181"/>
      <c r="AJ768" s="181"/>
      <c r="AK768" s="181"/>
      <c r="AL768" s="181"/>
      <c r="AM768" s="181"/>
    </row>
    <row r="769" spans="1:39" ht="12.75" customHeight="1">
      <c r="A769" s="181"/>
      <c r="B769" s="181"/>
      <c r="C769" s="181"/>
      <c r="D769" s="181"/>
      <c r="E769" s="181"/>
      <c r="F769" s="398"/>
      <c r="G769" s="398"/>
      <c r="H769" s="181"/>
      <c r="I769" s="181"/>
      <c r="J769" s="181"/>
      <c r="K769" s="181"/>
      <c r="L769" s="181"/>
      <c r="M769" s="181"/>
      <c r="N769" s="181"/>
      <c r="O769" s="181"/>
      <c r="P769" s="181"/>
      <c r="Q769" s="181"/>
      <c r="R769" s="181"/>
      <c r="S769" s="181"/>
      <c r="T769" s="181"/>
      <c r="U769" s="181"/>
      <c r="V769" s="181"/>
      <c r="W769" s="181"/>
      <c r="X769" s="181"/>
      <c r="Y769" s="181"/>
      <c r="Z769" s="181"/>
      <c r="AA769" s="181"/>
      <c r="AB769" s="181"/>
      <c r="AC769" s="181"/>
      <c r="AD769" s="181"/>
      <c r="AE769" s="181"/>
      <c r="AF769" s="181"/>
      <c r="AG769" s="181"/>
      <c r="AH769" s="181"/>
      <c r="AI769" s="181"/>
      <c r="AJ769" s="181"/>
      <c r="AK769" s="181"/>
      <c r="AL769" s="181"/>
      <c r="AM769" s="181"/>
    </row>
    <row r="770" spans="1:39" ht="12.75" customHeight="1">
      <c r="A770" s="181"/>
      <c r="B770" s="181"/>
      <c r="C770" s="181"/>
      <c r="D770" s="181"/>
      <c r="E770" s="181"/>
      <c r="F770" s="398"/>
      <c r="G770" s="398"/>
      <c r="H770" s="181"/>
      <c r="I770" s="181"/>
      <c r="J770" s="181"/>
      <c r="K770" s="181"/>
      <c r="L770" s="181"/>
      <c r="M770" s="181"/>
      <c r="N770" s="181"/>
      <c r="O770" s="181"/>
      <c r="P770" s="181"/>
      <c r="Q770" s="181"/>
      <c r="R770" s="181"/>
      <c r="S770" s="181"/>
      <c r="T770" s="181"/>
      <c r="U770" s="181"/>
      <c r="V770" s="181"/>
      <c r="W770" s="181"/>
      <c r="X770" s="181"/>
      <c r="Y770" s="181"/>
      <c r="Z770" s="181"/>
      <c r="AA770" s="181"/>
      <c r="AB770" s="181"/>
      <c r="AC770" s="181"/>
      <c r="AD770" s="181"/>
      <c r="AE770" s="181"/>
      <c r="AF770" s="181"/>
      <c r="AG770" s="181"/>
      <c r="AH770" s="181"/>
      <c r="AI770" s="181"/>
      <c r="AJ770" s="181"/>
      <c r="AK770" s="181"/>
      <c r="AL770" s="181"/>
      <c r="AM770" s="181"/>
    </row>
    <row r="771" spans="1:39" ht="12.75" customHeight="1">
      <c r="A771" s="181"/>
      <c r="B771" s="181"/>
      <c r="C771" s="181"/>
      <c r="D771" s="181"/>
      <c r="E771" s="181"/>
      <c r="F771" s="398"/>
      <c r="G771" s="398"/>
      <c r="H771" s="181"/>
      <c r="I771" s="181"/>
      <c r="J771" s="181"/>
      <c r="K771" s="181"/>
      <c r="L771" s="181"/>
      <c r="M771" s="181"/>
      <c r="N771" s="181"/>
      <c r="O771" s="181"/>
      <c r="P771" s="181"/>
      <c r="Q771" s="181"/>
      <c r="R771" s="181"/>
      <c r="S771" s="181"/>
      <c r="T771" s="181"/>
      <c r="U771" s="181"/>
      <c r="V771" s="181"/>
      <c r="W771" s="181"/>
      <c r="X771" s="181"/>
      <c r="Y771" s="181"/>
      <c r="Z771" s="181"/>
      <c r="AA771" s="181"/>
      <c r="AB771" s="181"/>
      <c r="AC771" s="181"/>
      <c r="AD771" s="181"/>
      <c r="AE771" s="181"/>
      <c r="AF771" s="181"/>
      <c r="AG771" s="181"/>
      <c r="AH771" s="181"/>
      <c r="AI771" s="181"/>
      <c r="AJ771" s="181"/>
      <c r="AK771" s="181"/>
      <c r="AL771" s="181"/>
      <c r="AM771" s="181"/>
    </row>
    <row r="772" spans="1:39" ht="12.75" customHeight="1">
      <c r="A772" s="181"/>
      <c r="B772" s="181"/>
      <c r="C772" s="181"/>
      <c r="D772" s="181"/>
      <c r="E772" s="181"/>
      <c r="F772" s="398"/>
      <c r="G772" s="398"/>
      <c r="H772" s="181"/>
      <c r="I772" s="181"/>
      <c r="J772" s="181"/>
      <c r="K772" s="181"/>
      <c r="L772" s="181"/>
      <c r="M772" s="181"/>
      <c r="N772" s="181"/>
      <c r="O772" s="181"/>
      <c r="P772" s="181"/>
      <c r="Q772" s="181"/>
      <c r="R772" s="181"/>
      <c r="S772" s="181"/>
      <c r="T772" s="181"/>
      <c r="U772" s="181"/>
      <c r="V772" s="181"/>
      <c r="W772" s="181"/>
      <c r="X772" s="181"/>
      <c r="Y772" s="181"/>
      <c r="Z772" s="181"/>
      <c r="AA772" s="181"/>
      <c r="AB772" s="181"/>
      <c r="AC772" s="181"/>
      <c r="AD772" s="181"/>
      <c r="AE772" s="181"/>
      <c r="AF772" s="181"/>
      <c r="AG772" s="181"/>
      <c r="AH772" s="181"/>
      <c r="AI772" s="181"/>
      <c r="AJ772" s="181"/>
      <c r="AK772" s="181"/>
      <c r="AL772" s="181"/>
      <c r="AM772" s="181"/>
    </row>
    <row r="773" spans="1:39" ht="12.75" customHeight="1">
      <c r="A773" s="181"/>
      <c r="B773" s="181"/>
      <c r="C773" s="181"/>
      <c r="D773" s="181"/>
      <c r="E773" s="181"/>
      <c r="F773" s="398"/>
      <c r="G773" s="398"/>
      <c r="H773" s="181"/>
      <c r="I773" s="181"/>
      <c r="J773" s="181"/>
      <c r="K773" s="181"/>
      <c r="L773" s="181"/>
      <c r="M773" s="181"/>
      <c r="N773" s="181"/>
      <c r="O773" s="181"/>
      <c r="P773" s="181"/>
      <c r="Q773" s="181"/>
      <c r="R773" s="181"/>
      <c r="S773" s="181"/>
      <c r="T773" s="181"/>
      <c r="U773" s="181"/>
      <c r="V773" s="181"/>
      <c r="W773" s="181"/>
      <c r="X773" s="181"/>
      <c r="Y773" s="181"/>
      <c r="Z773" s="181"/>
      <c r="AA773" s="181"/>
      <c r="AB773" s="181"/>
      <c r="AC773" s="181"/>
      <c r="AD773" s="181"/>
      <c r="AE773" s="181"/>
      <c r="AF773" s="181"/>
      <c r="AG773" s="181"/>
      <c r="AH773" s="181"/>
      <c r="AI773" s="181"/>
      <c r="AJ773" s="181"/>
      <c r="AK773" s="181"/>
      <c r="AL773" s="181"/>
      <c r="AM773" s="181"/>
    </row>
    <row r="774" spans="1:39" ht="12.75" customHeight="1">
      <c r="A774" s="181"/>
      <c r="B774" s="181"/>
      <c r="C774" s="181"/>
      <c r="D774" s="181"/>
      <c r="E774" s="181"/>
      <c r="F774" s="398"/>
      <c r="G774" s="398"/>
      <c r="H774" s="181"/>
      <c r="I774" s="181"/>
      <c r="J774" s="181"/>
      <c r="K774" s="181"/>
      <c r="L774" s="181"/>
      <c r="M774" s="181"/>
      <c r="N774" s="181"/>
      <c r="O774" s="181"/>
      <c r="P774" s="181"/>
      <c r="Q774" s="181"/>
      <c r="R774" s="181"/>
      <c r="S774" s="181"/>
      <c r="T774" s="181"/>
      <c r="U774" s="181"/>
      <c r="V774" s="181"/>
      <c r="W774" s="181"/>
      <c r="X774" s="181"/>
      <c r="Y774" s="181"/>
      <c r="Z774" s="181"/>
      <c r="AA774" s="181"/>
      <c r="AB774" s="181"/>
      <c r="AC774" s="181"/>
      <c r="AD774" s="181"/>
      <c r="AE774" s="181"/>
      <c r="AF774" s="181"/>
      <c r="AG774" s="181"/>
      <c r="AH774" s="181"/>
      <c r="AI774" s="181"/>
      <c r="AJ774" s="181"/>
      <c r="AK774" s="181"/>
      <c r="AL774" s="181"/>
      <c r="AM774" s="181"/>
    </row>
    <row r="775" spans="1:39" ht="12.75" customHeight="1">
      <c r="A775" s="181"/>
      <c r="B775" s="181"/>
      <c r="C775" s="181"/>
      <c r="D775" s="181"/>
      <c r="E775" s="181"/>
      <c r="F775" s="398"/>
      <c r="G775" s="398"/>
      <c r="H775" s="181"/>
      <c r="I775" s="181"/>
      <c r="J775" s="181"/>
      <c r="K775" s="181"/>
      <c r="L775" s="181"/>
      <c r="M775" s="181"/>
      <c r="N775" s="181"/>
      <c r="O775" s="181"/>
      <c r="P775" s="181"/>
      <c r="Q775" s="181"/>
      <c r="R775" s="181"/>
      <c r="S775" s="181"/>
      <c r="T775" s="181"/>
      <c r="U775" s="181"/>
      <c r="V775" s="181"/>
      <c r="W775" s="181"/>
      <c r="X775" s="181"/>
      <c r="Y775" s="181"/>
      <c r="Z775" s="181"/>
      <c r="AA775" s="181"/>
      <c r="AB775" s="181"/>
      <c r="AC775" s="181"/>
      <c r="AD775" s="181"/>
      <c r="AE775" s="181"/>
      <c r="AF775" s="181"/>
      <c r="AG775" s="181"/>
      <c r="AH775" s="181"/>
      <c r="AI775" s="181"/>
      <c r="AJ775" s="181"/>
      <c r="AK775" s="181"/>
      <c r="AL775" s="181"/>
      <c r="AM775" s="181"/>
    </row>
    <row r="776" spans="1:39" ht="12.75" customHeight="1">
      <c r="A776" s="181"/>
      <c r="B776" s="181"/>
      <c r="C776" s="181"/>
      <c r="D776" s="181"/>
      <c r="E776" s="181"/>
      <c r="F776" s="398"/>
      <c r="G776" s="398"/>
      <c r="H776" s="181"/>
      <c r="I776" s="181"/>
      <c r="J776" s="181"/>
      <c r="K776" s="181"/>
      <c r="L776" s="181"/>
      <c r="M776" s="181"/>
      <c r="N776" s="181"/>
      <c r="O776" s="181"/>
      <c r="P776" s="181"/>
      <c r="Q776" s="181"/>
      <c r="R776" s="181"/>
      <c r="S776" s="181"/>
      <c r="T776" s="181"/>
      <c r="U776" s="181"/>
      <c r="V776" s="181"/>
      <c r="W776" s="181"/>
      <c r="X776" s="181"/>
      <c r="Y776" s="181"/>
      <c r="Z776" s="181"/>
      <c r="AA776" s="181"/>
      <c r="AB776" s="181"/>
      <c r="AC776" s="181"/>
      <c r="AD776" s="181"/>
      <c r="AE776" s="181"/>
      <c r="AF776" s="181"/>
      <c r="AG776" s="181"/>
      <c r="AH776" s="181"/>
      <c r="AI776" s="181"/>
      <c r="AJ776" s="181"/>
      <c r="AK776" s="181"/>
      <c r="AL776" s="181"/>
      <c r="AM776" s="181"/>
    </row>
    <row r="777" spans="1:39" ht="12.75" customHeight="1">
      <c r="A777" s="181"/>
      <c r="B777" s="181"/>
      <c r="C777" s="181"/>
      <c r="D777" s="181"/>
      <c r="E777" s="181"/>
      <c r="F777" s="398"/>
      <c r="G777" s="398"/>
      <c r="H777" s="181"/>
      <c r="I777" s="181"/>
      <c r="J777" s="181"/>
      <c r="K777" s="181"/>
      <c r="L777" s="181"/>
      <c r="M777" s="181"/>
      <c r="N777" s="181"/>
      <c r="O777" s="181"/>
      <c r="P777" s="181"/>
      <c r="Q777" s="181"/>
      <c r="R777" s="181"/>
      <c r="S777" s="181"/>
      <c r="T777" s="181"/>
      <c r="U777" s="181"/>
      <c r="V777" s="181"/>
      <c r="W777" s="181"/>
      <c r="X777" s="181"/>
      <c r="Y777" s="181"/>
      <c r="Z777" s="181"/>
      <c r="AA777" s="181"/>
      <c r="AB777" s="181"/>
      <c r="AC777" s="181"/>
      <c r="AD777" s="181"/>
      <c r="AE777" s="181"/>
      <c r="AF777" s="181"/>
      <c r="AG777" s="181"/>
      <c r="AH777" s="181"/>
      <c r="AI777" s="181"/>
      <c r="AJ777" s="181"/>
      <c r="AK777" s="181"/>
      <c r="AL777" s="181"/>
      <c r="AM777" s="181"/>
    </row>
    <row r="778" spans="1:39" ht="12.75" customHeight="1">
      <c r="A778" s="181"/>
      <c r="B778" s="181"/>
      <c r="C778" s="181"/>
      <c r="D778" s="181"/>
      <c r="E778" s="181"/>
      <c r="F778" s="398"/>
      <c r="G778" s="398"/>
      <c r="H778" s="181"/>
      <c r="I778" s="181"/>
      <c r="J778" s="181"/>
      <c r="K778" s="181"/>
      <c r="L778" s="181"/>
      <c r="M778" s="181"/>
      <c r="N778" s="181"/>
      <c r="O778" s="181"/>
      <c r="P778" s="181"/>
      <c r="Q778" s="181"/>
      <c r="R778" s="181"/>
      <c r="S778" s="181"/>
      <c r="T778" s="181"/>
      <c r="U778" s="181"/>
      <c r="V778" s="181"/>
      <c r="W778" s="181"/>
      <c r="X778" s="181"/>
      <c r="Y778" s="181"/>
      <c r="Z778" s="181"/>
      <c r="AA778" s="181"/>
      <c r="AB778" s="181"/>
      <c r="AC778" s="181"/>
      <c r="AD778" s="181"/>
      <c r="AE778" s="181"/>
      <c r="AF778" s="181"/>
      <c r="AG778" s="181"/>
      <c r="AH778" s="181"/>
      <c r="AI778" s="181"/>
      <c r="AJ778" s="181"/>
      <c r="AK778" s="181"/>
      <c r="AL778" s="181"/>
      <c r="AM778" s="181"/>
    </row>
    <row r="779" spans="1:39" ht="12.75" customHeight="1">
      <c r="A779" s="181"/>
      <c r="B779" s="181"/>
      <c r="C779" s="181"/>
      <c r="D779" s="181"/>
      <c r="E779" s="181"/>
      <c r="F779" s="398"/>
      <c r="G779" s="398"/>
      <c r="H779" s="181"/>
      <c r="I779" s="181"/>
      <c r="J779" s="181"/>
      <c r="K779" s="181"/>
      <c r="L779" s="181"/>
      <c r="M779" s="181"/>
      <c r="N779" s="181"/>
      <c r="O779" s="181"/>
      <c r="P779" s="181"/>
      <c r="Q779" s="181"/>
      <c r="R779" s="181"/>
      <c r="S779" s="181"/>
      <c r="T779" s="181"/>
      <c r="U779" s="181"/>
      <c r="V779" s="181"/>
      <c r="W779" s="181"/>
      <c r="X779" s="181"/>
      <c r="Y779" s="181"/>
      <c r="Z779" s="181"/>
      <c r="AA779" s="181"/>
      <c r="AB779" s="181"/>
      <c r="AC779" s="181"/>
      <c r="AD779" s="181"/>
      <c r="AE779" s="181"/>
      <c r="AF779" s="181"/>
      <c r="AG779" s="181"/>
      <c r="AH779" s="181"/>
      <c r="AI779" s="181"/>
      <c r="AJ779" s="181"/>
      <c r="AK779" s="181"/>
      <c r="AL779" s="181"/>
      <c r="AM779" s="181"/>
    </row>
    <row r="780" spans="1:39" ht="12.75" customHeight="1">
      <c r="A780" s="181"/>
      <c r="B780" s="181"/>
      <c r="C780" s="181"/>
      <c r="D780" s="181"/>
      <c r="E780" s="181"/>
      <c r="F780" s="398"/>
      <c r="G780" s="398"/>
      <c r="H780" s="181"/>
      <c r="I780" s="181"/>
      <c r="J780" s="181"/>
      <c r="K780" s="181"/>
      <c r="L780" s="181"/>
      <c r="M780" s="181"/>
      <c r="N780" s="181"/>
      <c r="O780" s="181"/>
      <c r="P780" s="181"/>
      <c r="Q780" s="181"/>
      <c r="R780" s="181"/>
      <c r="S780" s="181"/>
      <c r="T780" s="181"/>
      <c r="U780" s="181"/>
      <c r="V780" s="181"/>
      <c r="W780" s="181"/>
      <c r="X780" s="181"/>
      <c r="Y780" s="181"/>
      <c r="Z780" s="181"/>
      <c r="AA780" s="181"/>
      <c r="AB780" s="181"/>
      <c r="AC780" s="181"/>
      <c r="AD780" s="181"/>
      <c r="AE780" s="181"/>
      <c r="AF780" s="181"/>
      <c r="AG780" s="181"/>
      <c r="AH780" s="181"/>
      <c r="AI780" s="181"/>
      <c r="AJ780" s="181"/>
      <c r="AK780" s="181"/>
      <c r="AL780" s="181"/>
      <c r="AM780" s="181"/>
    </row>
    <row r="781" spans="1:39" ht="12.75" customHeight="1">
      <c r="A781" s="181"/>
      <c r="B781" s="181"/>
      <c r="C781" s="181"/>
      <c r="D781" s="181"/>
      <c r="E781" s="181"/>
      <c r="F781" s="398"/>
      <c r="G781" s="398"/>
      <c r="H781" s="181"/>
      <c r="I781" s="181"/>
      <c r="J781" s="181"/>
      <c r="K781" s="181"/>
      <c r="L781" s="181"/>
      <c r="M781" s="181"/>
      <c r="N781" s="181"/>
      <c r="O781" s="181"/>
      <c r="P781" s="181"/>
      <c r="Q781" s="181"/>
      <c r="R781" s="181"/>
      <c r="S781" s="181"/>
      <c r="T781" s="181"/>
      <c r="U781" s="181"/>
      <c r="V781" s="181"/>
      <c r="W781" s="181"/>
      <c r="X781" s="181"/>
      <c r="Y781" s="181"/>
      <c r="Z781" s="181"/>
      <c r="AA781" s="181"/>
      <c r="AB781" s="181"/>
      <c r="AC781" s="181"/>
      <c r="AD781" s="181"/>
      <c r="AE781" s="181"/>
      <c r="AF781" s="181"/>
      <c r="AG781" s="181"/>
      <c r="AH781" s="181"/>
      <c r="AI781" s="181"/>
      <c r="AJ781" s="181"/>
      <c r="AK781" s="181"/>
      <c r="AL781" s="181"/>
      <c r="AM781" s="181"/>
    </row>
    <row r="782" spans="1:39" ht="12.75" customHeight="1">
      <c r="A782" s="181"/>
      <c r="B782" s="181"/>
      <c r="C782" s="181"/>
      <c r="D782" s="181"/>
      <c r="E782" s="181"/>
      <c r="F782" s="398"/>
      <c r="G782" s="398"/>
      <c r="H782" s="181"/>
      <c r="I782" s="181"/>
      <c r="J782" s="181"/>
      <c r="K782" s="181"/>
      <c r="L782" s="181"/>
      <c r="M782" s="181"/>
      <c r="N782" s="181"/>
      <c r="O782" s="181"/>
      <c r="P782" s="181"/>
      <c r="Q782" s="181"/>
      <c r="R782" s="181"/>
      <c r="S782" s="181"/>
      <c r="T782" s="181"/>
      <c r="U782" s="181"/>
      <c r="V782" s="181"/>
      <c r="W782" s="181"/>
      <c r="X782" s="181"/>
      <c r="Y782" s="181"/>
      <c r="Z782" s="181"/>
      <c r="AA782" s="181"/>
      <c r="AB782" s="181"/>
      <c r="AC782" s="181"/>
      <c r="AD782" s="181"/>
      <c r="AE782" s="181"/>
      <c r="AF782" s="181"/>
      <c r="AG782" s="181"/>
      <c r="AH782" s="181"/>
      <c r="AI782" s="181"/>
      <c r="AJ782" s="181"/>
      <c r="AK782" s="181"/>
      <c r="AL782" s="181"/>
      <c r="AM782" s="181"/>
    </row>
    <row r="783" spans="1:39" ht="12.75" customHeight="1">
      <c r="A783" s="181"/>
      <c r="B783" s="181"/>
      <c r="C783" s="181"/>
      <c r="D783" s="181"/>
      <c r="E783" s="181"/>
      <c r="F783" s="398"/>
      <c r="G783" s="398"/>
      <c r="H783" s="181"/>
      <c r="I783" s="181"/>
      <c r="J783" s="181"/>
      <c r="K783" s="181"/>
      <c r="L783" s="181"/>
      <c r="M783" s="181"/>
      <c r="N783" s="181"/>
      <c r="O783" s="181"/>
      <c r="P783" s="181"/>
      <c r="Q783" s="181"/>
      <c r="R783" s="181"/>
      <c r="S783" s="181"/>
      <c r="T783" s="181"/>
      <c r="U783" s="181"/>
      <c r="V783" s="181"/>
      <c r="W783" s="181"/>
      <c r="X783" s="181"/>
      <c r="Y783" s="181"/>
      <c r="Z783" s="181"/>
      <c r="AA783" s="181"/>
      <c r="AB783" s="181"/>
      <c r="AC783" s="181"/>
      <c r="AD783" s="181"/>
      <c r="AE783" s="181"/>
      <c r="AF783" s="181"/>
      <c r="AG783" s="181"/>
      <c r="AH783" s="181"/>
      <c r="AI783" s="181"/>
      <c r="AJ783" s="181"/>
      <c r="AK783" s="181"/>
      <c r="AL783" s="181"/>
      <c r="AM783" s="181"/>
    </row>
    <row r="784" spans="1:39" ht="12.75" customHeight="1">
      <c r="A784" s="181"/>
      <c r="B784" s="181"/>
      <c r="C784" s="181"/>
      <c r="D784" s="181"/>
      <c r="E784" s="181"/>
      <c r="F784" s="398"/>
      <c r="G784" s="398"/>
      <c r="H784" s="181"/>
      <c r="I784" s="181"/>
      <c r="J784" s="181"/>
      <c r="K784" s="181"/>
      <c r="L784" s="181"/>
      <c r="M784" s="181"/>
      <c r="N784" s="181"/>
      <c r="O784" s="181"/>
      <c r="P784" s="181"/>
      <c r="Q784" s="181"/>
      <c r="R784" s="181"/>
      <c r="S784" s="181"/>
      <c r="T784" s="181"/>
      <c r="U784" s="181"/>
      <c r="V784" s="181"/>
      <c r="W784" s="181"/>
      <c r="X784" s="181"/>
      <c r="Y784" s="181"/>
      <c r="Z784" s="181"/>
      <c r="AA784" s="181"/>
      <c r="AB784" s="181"/>
      <c r="AC784" s="181"/>
      <c r="AD784" s="181"/>
      <c r="AE784" s="181"/>
      <c r="AF784" s="181"/>
      <c r="AG784" s="181"/>
      <c r="AH784" s="181"/>
      <c r="AI784" s="181"/>
      <c r="AJ784" s="181"/>
      <c r="AK784" s="181"/>
      <c r="AL784" s="181"/>
      <c r="AM784" s="181"/>
    </row>
    <row r="785" spans="1:39" ht="12.75" customHeight="1">
      <c r="A785" s="181"/>
      <c r="B785" s="181"/>
      <c r="C785" s="181"/>
      <c r="D785" s="181"/>
      <c r="E785" s="181"/>
      <c r="F785" s="398"/>
      <c r="G785" s="398"/>
      <c r="H785" s="181"/>
      <c r="I785" s="181"/>
      <c r="J785" s="181"/>
      <c r="K785" s="181"/>
      <c r="L785" s="181"/>
      <c r="M785" s="181"/>
      <c r="N785" s="181"/>
      <c r="O785" s="181"/>
      <c r="P785" s="181"/>
      <c r="Q785" s="181"/>
      <c r="R785" s="181"/>
      <c r="S785" s="181"/>
      <c r="T785" s="181"/>
      <c r="U785" s="181"/>
      <c r="V785" s="181"/>
      <c r="W785" s="181"/>
      <c r="X785" s="181"/>
      <c r="Y785" s="181"/>
      <c r="Z785" s="181"/>
      <c r="AA785" s="181"/>
      <c r="AB785" s="181"/>
      <c r="AC785" s="181"/>
      <c r="AD785" s="181"/>
      <c r="AE785" s="181"/>
      <c r="AF785" s="181"/>
      <c r="AG785" s="181"/>
      <c r="AH785" s="181"/>
      <c r="AI785" s="181"/>
      <c r="AJ785" s="181"/>
      <c r="AK785" s="181"/>
      <c r="AL785" s="181"/>
      <c r="AM785" s="181"/>
    </row>
    <row r="786" spans="1:39" ht="12.75" customHeight="1">
      <c r="A786" s="181"/>
      <c r="B786" s="181"/>
      <c r="C786" s="181"/>
      <c r="D786" s="181"/>
      <c r="E786" s="181"/>
      <c r="F786" s="398"/>
      <c r="G786" s="398"/>
      <c r="H786" s="181"/>
      <c r="I786" s="181"/>
      <c r="J786" s="181"/>
      <c r="K786" s="181"/>
      <c r="L786" s="181"/>
      <c r="M786" s="181"/>
      <c r="N786" s="181"/>
      <c r="O786" s="181"/>
      <c r="P786" s="181"/>
      <c r="Q786" s="181"/>
      <c r="R786" s="181"/>
      <c r="S786" s="181"/>
      <c r="T786" s="181"/>
      <c r="U786" s="181"/>
      <c r="V786" s="181"/>
      <c r="W786" s="181"/>
      <c r="X786" s="181"/>
      <c r="Y786" s="181"/>
      <c r="Z786" s="181"/>
      <c r="AA786" s="181"/>
      <c r="AB786" s="181"/>
      <c r="AC786" s="181"/>
      <c r="AD786" s="181"/>
      <c r="AE786" s="181"/>
      <c r="AF786" s="181"/>
      <c r="AG786" s="181"/>
      <c r="AH786" s="181"/>
      <c r="AI786" s="181"/>
      <c r="AJ786" s="181"/>
      <c r="AK786" s="181"/>
      <c r="AL786" s="181"/>
      <c r="AM786" s="181"/>
    </row>
    <row r="787" spans="1:39" ht="12.75" customHeight="1">
      <c r="A787" s="181"/>
      <c r="B787" s="181"/>
      <c r="C787" s="181"/>
      <c r="D787" s="181"/>
      <c r="E787" s="181"/>
      <c r="F787" s="398"/>
      <c r="G787" s="398"/>
      <c r="H787" s="181"/>
      <c r="I787" s="181"/>
      <c r="J787" s="181"/>
      <c r="K787" s="181"/>
      <c r="L787" s="181"/>
      <c r="M787" s="181"/>
      <c r="N787" s="181"/>
      <c r="O787" s="181"/>
      <c r="P787" s="181"/>
      <c r="Q787" s="181"/>
      <c r="R787" s="181"/>
      <c r="S787" s="181"/>
      <c r="T787" s="181"/>
      <c r="U787" s="181"/>
      <c r="V787" s="181"/>
      <c r="W787" s="181"/>
      <c r="X787" s="181"/>
      <c r="Y787" s="181"/>
      <c r="Z787" s="181"/>
      <c r="AA787" s="181"/>
      <c r="AB787" s="181"/>
      <c r="AC787" s="181"/>
      <c r="AD787" s="181"/>
      <c r="AE787" s="181"/>
      <c r="AF787" s="181"/>
      <c r="AG787" s="181"/>
      <c r="AH787" s="181"/>
      <c r="AI787" s="181"/>
      <c r="AJ787" s="181"/>
      <c r="AK787" s="181"/>
      <c r="AL787" s="181"/>
      <c r="AM787" s="181"/>
    </row>
    <row r="788" spans="1:39" ht="12.75" customHeight="1">
      <c r="A788" s="181"/>
      <c r="B788" s="181"/>
      <c r="C788" s="181"/>
      <c r="D788" s="181"/>
      <c r="E788" s="181"/>
      <c r="F788" s="398"/>
      <c r="G788" s="398"/>
      <c r="H788" s="181"/>
      <c r="I788" s="181"/>
      <c r="J788" s="181"/>
      <c r="K788" s="181"/>
      <c r="L788" s="181"/>
      <c r="M788" s="181"/>
      <c r="N788" s="181"/>
      <c r="O788" s="181"/>
      <c r="P788" s="181"/>
      <c r="Q788" s="181"/>
      <c r="R788" s="181"/>
      <c r="S788" s="181"/>
      <c r="T788" s="181"/>
      <c r="U788" s="181"/>
      <c r="V788" s="181"/>
      <c r="W788" s="181"/>
      <c r="X788" s="181"/>
      <c r="Y788" s="181"/>
      <c r="Z788" s="181"/>
      <c r="AA788" s="181"/>
      <c r="AB788" s="181"/>
      <c r="AC788" s="181"/>
      <c r="AD788" s="181"/>
      <c r="AE788" s="181"/>
      <c r="AF788" s="181"/>
      <c r="AG788" s="181"/>
      <c r="AH788" s="181"/>
      <c r="AI788" s="181"/>
      <c r="AJ788" s="181"/>
      <c r="AK788" s="181"/>
      <c r="AL788" s="181"/>
      <c r="AM788" s="181"/>
    </row>
    <row r="789" spans="1:39" ht="12.75" customHeight="1">
      <c r="A789" s="181"/>
      <c r="B789" s="181"/>
      <c r="C789" s="181"/>
      <c r="D789" s="181"/>
      <c r="E789" s="181"/>
      <c r="F789" s="398"/>
      <c r="G789" s="398"/>
      <c r="H789" s="181"/>
      <c r="I789" s="181"/>
      <c r="J789" s="181"/>
      <c r="K789" s="181"/>
      <c r="L789" s="181"/>
      <c r="M789" s="181"/>
      <c r="N789" s="181"/>
      <c r="O789" s="181"/>
      <c r="P789" s="181"/>
      <c r="Q789" s="181"/>
      <c r="R789" s="181"/>
      <c r="S789" s="181"/>
      <c r="T789" s="181"/>
      <c r="U789" s="181"/>
      <c r="V789" s="181"/>
      <c r="W789" s="181"/>
      <c r="X789" s="181"/>
      <c r="Y789" s="181"/>
      <c r="Z789" s="181"/>
      <c r="AA789" s="181"/>
      <c r="AB789" s="181"/>
      <c r="AC789" s="181"/>
      <c r="AD789" s="181"/>
      <c r="AE789" s="181"/>
      <c r="AF789" s="181"/>
      <c r="AG789" s="181"/>
      <c r="AH789" s="181"/>
      <c r="AI789" s="181"/>
      <c r="AJ789" s="181"/>
      <c r="AK789" s="181"/>
      <c r="AL789" s="181"/>
      <c r="AM789" s="181"/>
    </row>
    <row r="790" spans="1:39" ht="12.75" customHeight="1">
      <c r="A790" s="181"/>
      <c r="B790" s="181"/>
      <c r="C790" s="181"/>
      <c r="D790" s="181"/>
      <c r="E790" s="181"/>
      <c r="F790" s="398"/>
      <c r="G790" s="398"/>
      <c r="H790" s="181"/>
      <c r="I790" s="181"/>
      <c r="J790" s="181"/>
      <c r="K790" s="181"/>
      <c r="L790" s="181"/>
      <c r="M790" s="181"/>
      <c r="N790" s="181"/>
      <c r="O790" s="181"/>
      <c r="P790" s="181"/>
      <c r="Q790" s="181"/>
      <c r="R790" s="181"/>
      <c r="S790" s="181"/>
      <c r="T790" s="181"/>
      <c r="U790" s="181"/>
      <c r="V790" s="181"/>
      <c r="W790" s="181"/>
      <c r="X790" s="181"/>
      <c r="Y790" s="181"/>
      <c r="Z790" s="181"/>
      <c r="AA790" s="181"/>
      <c r="AB790" s="181"/>
      <c r="AC790" s="181"/>
      <c r="AD790" s="181"/>
      <c r="AE790" s="181"/>
      <c r="AF790" s="181"/>
      <c r="AG790" s="181"/>
      <c r="AH790" s="181"/>
      <c r="AI790" s="181"/>
      <c r="AJ790" s="181"/>
      <c r="AK790" s="181"/>
      <c r="AL790" s="181"/>
      <c r="AM790" s="181"/>
    </row>
    <row r="791" spans="1:39" ht="12.75" customHeight="1">
      <c r="A791" s="181"/>
      <c r="B791" s="181"/>
      <c r="C791" s="181"/>
      <c r="D791" s="181"/>
      <c r="E791" s="181"/>
      <c r="F791" s="398"/>
      <c r="G791" s="398"/>
      <c r="H791" s="181"/>
      <c r="I791" s="181"/>
      <c r="J791" s="181"/>
      <c r="K791" s="181"/>
      <c r="L791" s="181"/>
      <c r="M791" s="181"/>
      <c r="N791" s="181"/>
      <c r="O791" s="181"/>
      <c r="P791" s="181"/>
      <c r="Q791" s="181"/>
      <c r="R791" s="181"/>
      <c r="S791" s="181"/>
      <c r="T791" s="181"/>
      <c r="U791" s="181"/>
      <c r="V791" s="181"/>
      <c r="W791" s="181"/>
      <c r="X791" s="181"/>
      <c r="Y791" s="181"/>
      <c r="Z791" s="181"/>
      <c r="AA791" s="181"/>
      <c r="AB791" s="181"/>
      <c r="AC791" s="181"/>
      <c r="AD791" s="181"/>
      <c r="AE791" s="181"/>
      <c r="AF791" s="181"/>
      <c r="AG791" s="181"/>
      <c r="AH791" s="181"/>
      <c r="AI791" s="181"/>
      <c r="AJ791" s="181"/>
      <c r="AK791" s="181"/>
      <c r="AL791" s="181"/>
      <c r="AM791" s="181"/>
    </row>
    <row r="792" spans="1:39" ht="12.75" customHeight="1">
      <c r="A792" s="181"/>
      <c r="B792" s="181"/>
      <c r="C792" s="181"/>
      <c r="D792" s="181"/>
      <c r="E792" s="181"/>
      <c r="F792" s="398"/>
      <c r="G792" s="398"/>
      <c r="H792" s="181"/>
      <c r="I792" s="181"/>
      <c r="J792" s="181"/>
      <c r="K792" s="181"/>
      <c r="L792" s="181"/>
      <c r="M792" s="181"/>
      <c r="N792" s="181"/>
      <c r="O792" s="181"/>
      <c r="P792" s="181"/>
      <c r="Q792" s="181"/>
      <c r="R792" s="181"/>
      <c r="S792" s="181"/>
      <c r="T792" s="181"/>
      <c r="U792" s="181"/>
      <c r="V792" s="181"/>
      <c r="W792" s="181"/>
      <c r="X792" s="181"/>
      <c r="Y792" s="181"/>
      <c r="Z792" s="181"/>
      <c r="AA792" s="181"/>
      <c r="AB792" s="181"/>
      <c r="AC792" s="181"/>
      <c r="AD792" s="181"/>
      <c r="AE792" s="181"/>
      <c r="AF792" s="181"/>
      <c r="AG792" s="181"/>
      <c r="AH792" s="181"/>
      <c r="AI792" s="181"/>
      <c r="AJ792" s="181"/>
      <c r="AK792" s="181"/>
      <c r="AL792" s="181"/>
      <c r="AM792" s="181"/>
    </row>
    <row r="793" spans="1:39" ht="12.75" customHeight="1">
      <c r="A793" s="181"/>
      <c r="B793" s="181"/>
      <c r="C793" s="181"/>
      <c r="D793" s="181"/>
      <c r="E793" s="181"/>
      <c r="F793" s="398"/>
      <c r="G793" s="398"/>
      <c r="H793" s="181"/>
      <c r="I793" s="181"/>
      <c r="J793" s="181"/>
      <c r="K793" s="181"/>
      <c r="L793" s="181"/>
      <c r="M793" s="181"/>
      <c r="N793" s="181"/>
      <c r="O793" s="181"/>
      <c r="P793" s="181"/>
      <c r="Q793" s="181"/>
      <c r="R793" s="181"/>
      <c r="S793" s="181"/>
      <c r="T793" s="181"/>
      <c r="U793" s="181"/>
      <c r="V793" s="181"/>
      <c r="W793" s="181"/>
      <c r="X793" s="181"/>
      <c r="Y793" s="181"/>
      <c r="Z793" s="181"/>
      <c r="AA793" s="181"/>
      <c r="AB793" s="181"/>
      <c r="AC793" s="181"/>
      <c r="AD793" s="181"/>
      <c r="AE793" s="181"/>
      <c r="AF793" s="181"/>
      <c r="AG793" s="181"/>
      <c r="AH793" s="181"/>
      <c r="AI793" s="181"/>
      <c r="AJ793" s="181"/>
      <c r="AK793" s="181"/>
      <c r="AL793" s="181"/>
      <c r="AM793" s="181"/>
    </row>
    <row r="794" spans="1:39" ht="12.75" customHeight="1">
      <c r="A794" s="181"/>
      <c r="B794" s="181"/>
      <c r="C794" s="181"/>
      <c r="D794" s="181"/>
      <c r="E794" s="181"/>
      <c r="F794" s="398"/>
      <c r="G794" s="398"/>
      <c r="H794" s="181"/>
      <c r="I794" s="181"/>
      <c r="J794" s="181"/>
      <c r="K794" s="181"/>
      <c r="L794" s="181"/>
      <c r="M794" s="181"/>
      <c r="N794" s="181"/>
      <c r="O794" s="181"/>
      <c r="P794" s="181"/>
      <c r="Q794" s="181"/>
      <c r="R794" s="181"/>
      <c r="S794" s="181"/>
      <c r="T794" s="181"/>
      <c r="U794" s="181"/>
      <c r="V794" s="181"/>
      <c r="W794" s="181"/>
      <c r="X794" s="181"/>
      <c r="Y794" s="181"/>
      <c r="Z794" s="181"/>
      <c r="AA794" s="181"/>
      <c r="AB794" s="181"/>
      <c r="AC794" s="181"/>
      <c r="AD794" s="181"/>
      <c r="AE794" s="181"/>
      <c r="AF794" s="181"/>
      <c r="AG794" s="181"/>
      <c r="AH794" s="181"/>
      <c r="AI794" s="181"/>
      <c r="AJ794" s="181"/>
      <c r="AK794" s="181"/>
      <c r="AL794" s="181"/>
      <c r="AM794" s="181"/>
    </row>
    <row r="795" spans="1:39" ht="12.75" customHeight="1">
      <c r="A795" s="181"/>
      <c r="B795" s="181"/>
      <c r="C795" s="181"/>
      <c r="D795" s="181"/>
      <c r="E795" s="181"/>
      <c r="F795" s="398"/>
      <c r="G795" s="398"/>
      <c r="H795" s="181"/>
      <c r="I795" s="181"/>
      <c r="J795" s="181"/>
      <c r="K795" s="181"/>
      <c r="L795" s="181"/>
      <c r="M795" s="181"/>
      <c r="N795" s="181"/>
      <c r="O795" s="181"/>
      <c r="P795" s="181"/>
      <c r="Q795" s="181"/>
      <c r="R795" s="181"/>
      <c r="S795" s="181"/>
      <c r="T795" s="181"/>
      <c r="U795" s="181"/>
      <c r="V795" s="181"/>
      <c r="W795" s="181"/>
      <c r="X795" s="181"/>
      <c r="Y795" s="181"/>
      <c r="Z795" s="181"/>
      <c r="AA795" s="181"/>
      <c r="AB795" s="181"/>
      <c r="AC795" s="181"/>
      <c r="AD795" s="181"/>
      <c r="AE795" s="181"/>
      <c r="AF795" s="181"/>
      <c r="AG795" s="181"/>
      <c r="AH795" s="181"/>
      <c r="AI795" s="181"/>
      <c r="AJ795" s="181"/>
      <c r="AK795" s="181"/>
      <c r="AL795" s="181"/>
      <c r="AM795" s="181"/>
    </row>
    <row r="796" spans="1:39" ht="12.75" customHeight="1">
      <c r="A796" s="181"/>
      <c r="B796" s="181"/>
      <c r="C796" s="181"/>
      <c r="D796" s="181"/>
      <c r="E796" s="181"/>
      <c r="F796" s="398"/>
      <c r="G796" s="398"/>
      <c r="H796" s="181"/>
      <c r="I796" s="181"/>
      <c r="J796" s="181"/>
      <c r="K796" s="181"/>
      <c r="L796" s="181"/>
      <c r="M796" s="181"/>
      <c r="N796" s="181"/>
      <c r="O796" s="181"/>
      <c r="P796" s="181"/>
      <c r="Q796" s="181"/>
      <c r="R796" s="181"/>
      <c r="S796" s="181"/>
      <c r="T796" s="181"/>
      <c r="U796" s="181"/>
      <c r="V796" s="181"/>
      <c r="W796" s="181"/>
      <c r="X796" s="181"/>
      <c r="Y796" s="181"/>
      <c r="Z796" s="181"/>
      <c r="AA796" s="181"/>
      <c r="AB796" s="181"/>
      <c r="AC796" s="181"/>
      <c r="AD796" s="181"/>
      <c r="AE796" s="181"/>
      <c r="AF796" s="181"/>
      <c r="AG796" s="181"/>
      <c r="AH796" s="181"/>
      <c r="AI796" s="181"/>
      <c r="AJ796" s="181"/>
      <c r="AK796" s="181"/>
      <c r="AL796" s="181"/>
      <c r="AM796" s="181"/>
    </row>
    <row r="797" spans="1:39" ht="12.75" customHeight="1">
      <c r="A797" s="181"/>
      <c r="B797" s="181"/>
      <c r="C797" s="181"/>
      <c r="D797" s="181"/>
      <c r="E797" s="181"/>
      <c r="F797" s="398"/>
      <c r="G797" s="398"/>
      <c r="H797" s="181"/>
      <c r="I797" s="181"/>
      <c r="J797" s="181"/>
      <c r="K797" s="181"/>
      <c r="L797" s="181"/>
      <c r="M797" s="181"/>
      <c r="N797" s="181"/>
      <c r="O797" s="181"/>
      <c r="P797" s="181"/>
      <c r="Q797" s="181"/>
      <c r="R797" s="181"/>
      <c r="S797" s="181"/>
      <c r="T797" s="181"/>
      <c r="U797" s="181"/>
      <c r="V797" s="181"/>
      <c r="W797" s="181"/>
      <c r="X797" s="181"/>
      <c r="Y797" s="181"/>
      <c r="Z797" s="181"/>
      <c r="AA797" s="181"/>
      <c r="AB797" s="181"/>
      <c r="AC797" s="181"/>
      <c r="AD797" s="181"/>
      <c r="AE797" s="181"/>
      <c r="AF797" s="181"/>
      <c r="AG797" s="181"/>
      <c r="AH797" s="181"/>
      <c r="AI797" s="181"/>
      <c r="AJ797" s="181"/>
      <c r="AK797" s="181"/>
      <c r="AL797" s="181"/>
      <c r="AM797" s="181"/>
    </row>
    <row r="798" spans="1:39" ht="12.75" customHeight="1">
      <c r="A798" s="181"/>
      <c r="B798" s="181"/>
      <c r="C798" s="181"/>
      <c r="D798" s="181"/>
      <c r="E798" s="181"/>
      <c r="F798" s="398"/>
      <c r="G798" s="398"/>
      <c r="H798" s="181"/>
      <c r="I798" s="181"/>
      <c r="J798" s="181"/>
      <c r="K798" s="181"/>
      <c r="L798" s="181"/>
      <c r="M798" s="181"/>
      <c r="N798" s="181"/>
      <c r="O798" s="181"/>
      <c r="P798" s="181"/>
      <c r="Q798" s="181"/>
      <c r="R798" s="181"/>
      <c r="S798" s="181"/>
      <c r="T798" s="181"/>
      <c r="U798" s="181"/>
      <c r="V798" s="181"/>
      <c r="W798" s="181"/>
      <c r="X798" s="181"/>
      <c r="Y798" s="181"/>
      <c r="Z798" s="181"/>
      <c r="AA798" s="181"/>
      <c r="AB798" s="181"/>
      <c r="AC798" s="181"/>
      <c r="AD798" s="181"/>
      <c r="AE798" s="181"/>
      <c r="AF798" s="181"/>
      <c r="AG798" s="181"/>
      <c r="AH798" s="181"/>
      <c r="AI798" s="181"/>
      <c r="AJ798" s="181"/>
      <c r="AK798" s="181"/>
      <c r="AL798" s="181"/>
      <c r="AM798" s="181"/>
    </row>
    <row r="799" spans="1:39" ht="12.75" customHeight="1">
      <c r="A799" s="181"/>
      <c r="B799" s="181"/>
      <c r="C799" s="181"/>
      <c r="D799" s="181"/>
      <c r="E799" s="181"/>
      <c r="F799" s="398"/>
      <c r="G799" s="398"/>
      <c r="H799" s="181"/>
      <c r="I799" s="181"/>
      <c r="J799" s="181"/>
      <c r="K799" s="181"/>
      <c r="L799" s="181"/>
      <c r="M799" s="181"/>
      <c r="N799" s="181"/>
      <c r="O799" s="181"/>
      <c r="P799" s="181"/>
      <c r="Q799" s="181"/>
      <c r="R799" s="181"/>
      <c r="S799" s="181"/>
      <c r="T799" s="181"/>
      <c r="U799" s="181"/>
      <c r="V799" s="181"/>
      <c r="W799" s="181"/>
      <c r="X799" s="181"/>
      <c r="Y799" s="181"/>
      <c r="Z799" s="181"/>
      <c r="AA799" s="181"/>
      <c r="AB799" s="181"/>
      <c r="AC799" s="181"/>
      <c r="AD799" s="181"/>
      <c r="AE799" s="181"/>
      <c r="AF799" s="181"/>
      <c r="AG799" s="181"/>
      <c r="AH799" s="181"/>
      <c r="AI799" s="181"/>
      <c r="AJ799" s="181"/>
      <c r="AK799" s="181"/>
      <c r="AL799" s="181"/>
      <c r="AM799" s="181"/>
    </row>
    <row r="800" spans="1:39" ht="12.75" customHeight="1">
      <c r="A800" s="181"/>
      <c r="B800" s="181"/>
      <c r="C800" s="181"/>
      <c r="D800" s="181"/>
      <c r="E800" s="181"/>
      <c r="F800" s="398"/>
      <c r="G800" s="398"/>
      <c r="H800" s="181"/>
      <c r="I800" s="181"/>
      <c r="J800" s="181"/>
      <c r="K800" s="181"/>
      <c r="L800" s="181"/>
      <c r="M800" s="181"/>
      <c r="N800" s="181"/>
      <c r="O800" s="181"/>
      <c r="P800" s="181"/>
      <c r="Q800" s="181"/>
      <c r="R800" s="181"/>
      <c r="S800" s="181"/>
      <c r="T800" s="181"/>
      <c r="U800" s="181"/>
      <c r="V800" s="181"/>
      <c r="W800" s="181"/>
      <c r="X800" s="181"/>
      <c r="Y800" s="181"/>
      <c r="Z800" s="181"/>
      <c r="AA800" s="181"/>
      <c r="AB800" s="181"/>
      <c r="AC800" s="181"/>
      <c r="AD800" s="181"/>
      <c r="AE800" s="181"/>
      <c r="AF800" s="181"/>
      <c r="AG800" s="181"/>
      <c r="AH800" s="181"/>
      <c r="AI800" s="181"/>
      <c r="AJ800" s="181"/>
      <c r="AK800" s="181"/>
      <c r="AL800" s="181"/>
      <c r="AM800" s="181"/>
    </row>
    <row r="801" spans="1:39" ht="12.75" customHeight="1">
      <c r="A801" s="181"/>
      <c r="B801" s="181"/>
      <c r="C801" s="181"/>
      <c r="D801" s="181"/>
      <c r="E801" s="181"/>
      <c r="F801" s="398"/>
      <c r="G801" s="398"/>
      <c r="H801" s="181"/>
      <c r="I801" s="181"/>
      <c r="J801" s="181"/>
      <c r="K801" s="181"/>
      <c r="L801" s="181"/>
      <c r="M801" s="181"/>
      <c r="N801" s="181"/>
      <c r="O801" s="181"/>
      <c r="P801" s="181"/>
      <c r="Q801" s="181"/>
      <c r="R801" s="181"/>
      <c r="S801" s="181"/>
      <c r="T801" s="181"/>
      <c r="U801" s="181"/>
      <c r="V801" s="181"/>
      <c r="W801" s="181"/>
      <c r="X801" s="181"/>
      <c r="Y801" s="181"/>
      <c r="Z801" s="181"/>
      <c r="AA801" s="181"/>
      <c r="AB801" s="181"/>
      <c r="AC801" s="181"/>
      <c r="AD801" s="181"/>
      <c r="AE801" s="181"/>
      <c r="AF801" s="181"/>
      <c r="AG801" s="181"/>
      <c r="AH801" s="181"/>
      <c r="AI801" s="181"/>
      <c r="AJ801" s="181"/>
      <c r="AK801" s="181"/>
      <c r="AL801" s="181"/>
      <c r="AM801" s="181"/>
    </row>
    <row r="802" spans="1:39" ht="12.75" customHeight="1">
      <c r="A802" s="181"/>
      <c r="B802" s="181"/>
      <c r="C802" s="181"/>
      <c r="D802" s="181"/>
      <c r="E802" s="181"/>
      <c r="F802" s="398"/>
      <c r="G802" s="398"/>
      <c r="H802" s="181"/>
      <c r="I802" s="181"/>
      <c r="J802" s="181"/>
      <c r="K802" s="181"/>
      <c r="L802" s="181"/>
      <c r="M802" s="181"/>
      <c r="N802" s="181"/>
      <c r="O802" s="181"/>
      <c r="P802" s="181"/>
      <c r="Q802" s="181"/>
      <c r="R802" s="181"/>
      <c r="S802" s="181"/>
      <c r="T802" s="181"/>
      <c r="U802" s="181"/>
      <c r="V802" s="181"/>
      <c r="W802" s="181"/>
      <c r="X802" s="181"/>
      <c r="Y802" s="181"/>
      <c r="Z802" s="181"/>
      <c r="AA802" s="181"/>
      <c r="AB802" s="181"/>
      <c r="AC802" s="181"/>
      <c r="AD802" s="181"/>
      <c r="AE802" s="181"/>
      <c r="AF802" s="181"/>
      <c r="AG802" s="181"/>
      <c r="AH802" s="181"/>
      <c r="AI802" s="181"/>
      <c r="AJ802" s="181"/>
      <c r="AK802" s="181"/>
      <c r="AL802" s="181"/>
      <c r="AM802" s="181"/>
    </row>
    <row r="803" spans="1:39" ht="12.75" customHeight="1">
      <c r="A803" s="181"/>
      <c r="B803" s="181"/>
      <c r="C803" s="181"/>
      <c r="D803" s="181"/>
      <c r="E803" s="181"/>
      <c r="F803" s="398"/>
      <c r="G803" s="398"/>
      <c r="H803" s="181"/>
      <c r="I803" s="181"/>
      <c r="J803" s="181"/>
      <c r="K803" s="181"/>
      <c r="L803" s="181"/>
      <c r="M803" s="181"/>
      <c r="N803" s="181"/>
      <c r="O803" s="181"/>
      <c r="P803" s="181"/>
      <c r="Q803" s="181"/>
      <c r="R803" s="181"/>
      <c r="S803" s="181"/>
      <c r="T803" s="181"/>
      <c r="U803" s="181"/>
      <c r="V803" s="181"/>
      <c r="W803" s="181"/>
      <c r="X803" s="181"/>
      <c r="Y803" s="181"/>
      <c r="Z803" s="181"/>
      <c r="AA803" s="181"/>
      <c r="AB803" s="181"/>
      <c r="AC803" s="181"/>
      <c r="AD803" s="181"/>
      <c r="AE803" s="181"/>
      <c r="AF803" s="181"/>
      <c r="AG803" s="181"/>
      <c r="AH803" s="181"/>
      <c r="AI803" s="181"/>
      <c r="AJ803" s="181"/>
      <c r="AK803" s="181"/>
      <c r="AL803" s="181"/>
      <c r="AM803" s="181"/>
    </row>
    <row r="804" spans="1:39" ht="12.75" customHeight="1">
      <c r="A804" s="181"/>
      <c r="B804" s="181"/>
      <c r="C804" s="181"/>
      <c r="D804" s="181"/>
      <c r="E804" s="181"/>
      <c r="F804" s="398"/>
      <c r="G804" s="398"/>
      <c r="H804" s="181"/>
      <c r="I804" s="181"/>
      <c r="J804" s="181"/>
      <c r="K804" s="181"/>
      <c r="L804" s="181"/>
      <c r="M804" s="181"/>
      <c r="N804" s="181"/>
      <c r="O804" s="181"/>
      <c r="P804" s="181"/>
      <c r="Q804" s="181"/>
      <c r="R804" s="181"/>
      <c r="S804" s="181"/>
      <c r="T804" s="181"/>
      <c r="U804" s="181"/>
      <c r="V804" s="181"/>
      <c r="W804" s="181"/>
      <c r="X804" s="181"/>
      <c r="Y804" s="181"/>
      <c r="Z804" s="181"/>
      <c r="AA804" s="181"/>
      <c r="AB804" s="181"/>
      <c r="AC804" s="181"/>
      <c r="AD804" s="181"/>
      <c r="AE804" s="181"/>
      <c r="AF804" s="181"/>
      <c r="AG804" s="181"/>
      <c r="AH804" s="181"/>
      <c r="AI804" s="181"/>
      <c r="AJ804" s="181"/>
      <c r="AK804" s="181"/>
      <c r="AL804" s="181"/>
      <c r="AM804" s="181"/>
    </row>
    <row r="805" spans="1:39" ht="12.75" customHeight="1">
      <c r="A805" s="181"/>
      <c r="B805" s="181"/>
      <c r="C805" s="181"/>
      <c r="D805" s="181"/>
      <c r="E805" s="181"/>
      <c r="F805" s="398"/>
      <c r="G805" s="398"/>
      <c r="H805" s="181"/>
      <c r="I805" s="181"/>
      <c r="J805" s="181"/>
      <c r="K805" s="181"/>
      <c r="L805" s="181"/>
      <c r="M805" s="181"/>
      <c r="N805" s="181"/>
      <c r="O805" s="181"/>
      <c r="P805" s="181"/>
      <c r="Q805" s="181"/>
      <c r="R805" s="181"/>
      <c r="S805" s="181"/>
      <c r="T805" s="181"/>
      <c r="U805" s="181"/>
      <c r="V805" s="181"/>
      <c r="W805" s="181"/>
      <c r="X805" s="181"/>
      <c r="Y805" s="181"/>
      <c r="Z805" s="181"/>
      <c r="AA805" s="181"/>
      <c r="AB805" s="181"/>
      <c r="AC805" s="181"/>
      <c r="AD805" s="181"/>
      <c r="AE805" s="181"/>
      <c r="AF805" s="181"/>
      <c r="AG805" s="181"/>
      <c r="AH805" s="181"/>
      <c r="AI805" s="181"/>
      <c r="AJ805" s="181"/>
      <c r="AK805" s="181"/>
      <c r="AL805" s="181"/>
      <c r="AM805" s="181"/>
    </row>
    <row r="806" spans="1:39" ht="12.75" customHeight="1">
      <c r="A806" s="181"/>
      <c r="B806" s="181"/>
      <c r="C806" s="181"/>
      <c r="D806" s="181"/>
      <c r="E806" s="181"/>
      <c r="F806" s="398"/>
      <c r="G806" s="398"/>
      <c r="H806" s="181"/>
      <c r="I806" s="181"/>
      <c r="J806" s="181"/>
      <c r="K806" s="181"/>
      <c r="L806" s="181"/>
      <c r="M806" s="181"/>
      <c r="N806" s="181"/>
      <c r="O806" s="181"/>
      <c r="P806" s="181"/>
      <c r="Q806" s="181"/>
      <c r="R806" s="181"/>
      <c r="S806" s="181"/>
      <c r="T806" s="181"/>
      <c r="U806" s="181"/>
      <c r="V806" s="181"/>
      <c r="W806" s="181"/>
      <c r="X806" s="181"/>
      <c r="Y806" s="181"/>
      <c r="Z806" s="181"/>
      <c r="AA806" s="181"/>
      <c r="AB806" s="181"/>
      <c r="AC806" s="181"/>
      <c r="AD806" s="181"/>
      <c r="AE806" s="181"/>
      <c r="AF806" s="181"/>
      <c r="AG806" s="181"/>
      <c r="AH806" s="181"/>
      <c r="AI806" s="181"/>
      <c r="AJ806" s="181"/>
      <c r="AK806" s="181"/>
      <c r="AL806" s="181"/>
      <c r="AM806" s="181"/>
    </row>
    <row r="807" spans="1:39" ht="12.75" customHeight="1">
      <c r="A807" s="181"/>
      <c r="B807" s="181"/>
      <c r="C807" s="181"/>
      <c r="D807" s="181"/>
      <c r="E807" s="181"/>
      <c r="F807" s="398"/>
      <c r="G807" s="398"/>
      <c r="H807" s="181"/>
      <c r="I807" s="181"/>
      <c r="J807" s="181"/>
      <c r="K807" s="181"/>
      <c r="L807" s="181"/>
      <c r="M807" s="181"/>
      <c r="N807" s="181"/>
      <c r="O807" s="181"/>
      <c r="P807" s="181"/>
      <c r="Q807" s="181"/>
      <c r="R807" s="181"/>
      <c r="S807" s="181"/>
      <c r="T807" s="181"/>
      <c r="U807" s="181"/>
      <c r="V807" s="181"/>
      <c r="W807" s="181"/>
      <c r="X807" s="181"/>
      <c r="Y807" s="181"/>
      <c r="Z807" s="181"/>
      <c r="AA807" s="181"/>
      <c r="AB807" s="181"/>
      <c r="AC807" s="181"/>
      <c r="AD807" s="181"/>
      <c r="AE807" s="181"/>
      <c r="AF807" s="181"/>
      <c r="AG807" s="181"/>
      <c r="AH807" s="181"/>
      <c r="AI807" s="181"/>
      <c r="AJ807" s="181"/>
      <c r="AK807" s="181"/>
      <c r="AL807" s="181"/>
      <c r="AM807" s="181"/>
    </row>
    <row r="808" spans="1:39" ht="12.75" customHeight="1">
      <c r="A808" s="181"/>
      <c r="B808" s="181"/>
      <c r="C808" s="181"/>
      <c r="D808" s="181"/>
      <c r="E808" s="181"/>
      <c r="F808" s="398"/>
      <c r="G808" s="398"/>
      <c r="H808" s="181"/>
      <c r="I808" s="181"/>
      <c r="J808" s="181"/>
      <c r="K808" s="181"/>
      <c r="L808" s="181"/>
      <c r="M808" s="181"/>
      <c r="N808" s="181"/>
      <c r="O808" s="181"/>
      <c r="P808" s="181"/>
      <c r="Q808" s="181"/>
      <c r="R808" s="181"/>
      <c r="S808" s="181"/>
      <c r="T808" s="181"/>
      <c r="U808" s="181"/>
      <c r="V808" s="181"/>
      <c r="W808" s="181"/>
      <c r="X808" s="181"/>
      <c r="Y808" s="181"/>
      <c r="Z808" s="181"/>
      <c r="AA808" s="181"/>
      <c r="AB808" s="181"/>
      <c r="AC808" s="181"/>
      <c r="AD808" s="181"/>
      <c r="AE808" s="181"/>
      <c r="AF808" s="181"/>
      <c r="AG808" s="181"/>
      <c r="AH808" s="181"/>
      <c r="AI808" s="181"/>
      <c r="AJ808" s="181"/>
      <c r="AK808" s="181"/>
      <c r="AL808" s="181"/>
      <c r="AM808" s="181"/>
    </row>
    <row r="809" spans="1:39" ht="12.75" customHeight="1">
      <c r="A809" s="181"/>
      <c r="B809" s="181"/>
      <c r="C809" s="181"/>
      <c r="D809" s="181"/>
      <c r="E809" s="181"/>
      <c r="F809" s="398"/>
      <c r="G809" s="398"/>
      <c r="H809" s="181"/>
      <c r="I809" s="181"/>
      <c r="J809" s="181"/>
      <c r="K809" s="181"/>
      <c r="L809" s="181"/>
      <c r="M809" s="181"/>
      <c r="N809" s="181"/>
      <c r="O809" s="181"/>
      <c r="P809" s="181"/>
      <c r="Q809" s="181"/>
      <c r="R809" s="181"/>
      <c r="S809" s="181"/>
      <c r="T809" s="181"/>
      <c r="U809" s="181"/>
      <c r="V809" s="181"/>
      <c r="W809" s="181"/>
      <c r="X809" s="181"/>
      <c r="Y809" s="181"/>
      <c r="Z809" s="181"/>
      <c r="AA809" s="181"/>
      <c r="AB809" s="181"/>
      <c r="AC809" s="181"/>
      <c r="AD809" s="181"/>
      <c r="AE809" s="181"/>
      <c r="AF809" s="181"/>
      <c r="AG809" s="181"/>
      <c r="AH809" s="181"/>
      <c r="AI809" s="181"/>
      <c r="AJ809" s="181"/>
      <c r="AK809" s="181"/>
      <c r="AL809" s="181"/>
      <c r="AM809" s="181"/>
    </row>
    <row r="810" spans="1:39" ht="12.75" customHeight="1">
      <c r="A810" s="181"/>
      <c r="B810" s="181"/>
      <c r="C810" s="181"/>
      <c r="D810" s="181"/>
      <c r="E810" s="181"/>
      <c r="F810" s="398"/>
      <c r="G810" s="398"/>
      <c r="H810" s="181"/>
      <c r="I810" s="181"/>
      <c r="J810" s="181"/>
      <c r="K810" s="181"/>
      <c r="L810" s="181"/>
      <c r="M810" s="181"/>
      <c r="N810" s="181"/>
      <c r="O810" s="181"/>
      <c r="P810" s="181"/>
      <c r="Q810" s="181"/>
      <c r="R810" s="181"/>
      <c r="S810" s="181"/>
      <c r="T810" s="181"/>
      <c r="U810" s="181"/>
      <c r="V810" s="181"/>
      <c r="W810" s="181"/>
      <c r="X810" s="181"/>
      <c r="Y810" s="181"/>
      <c r="Z810" s="181"/>
      <c r="AA810" s="181"/>
      <c r="AB810" s="181"/>
      <c r="AC810" s="181"/>
      <c r="AD810" s="181"/>
      <c r="AE810" s="181"/>
      <c r="AF810" s="181"/>
      <c r="AG810" s="181"/>
      <c r="AH810" s="181"/>
      <c r="AI810" s="181"/>
      <c r="AJ810" s="181"/>
      <c r="AK810" s="181"/>
      <c r="AL810" s="181"/>
      <c r="AM810" s="181"/>
    </row>
    <row r="811" spans="1:39" ht="12.75" customHeight="1">
      <c r="A811" s="181"/>
      <c r="B811" s="181"/>
      <c r="C811" s="181"/>
      <c r="D811" s="181"/>
      <c r="E811" s="181"/>
      <c r="F811" s="398"/>
      <c r="G811" s="398"/>
      <c r="H811" s="181"/>
      <c r="I811" s="181"/>
      <c r="J811" s="181"/>
      <c r="K811" s="181"/>
      <c r="L811" s="181"/>
      <c r="M811" s="181"/>
      <c r="N811" s="181"/>
      <c r="O811" s="181"/>
      <c r="P811" s="181"/>
      <c r="Q811" s="181"/>
      <c r="R811" s="181"/>
      <c r="S811" s="181"/>
      <c r="T811" s="181"/>
      <c r="U811" s="181"/>
      <c r="V811" s="181"/>
      <c r="W811" s="181"/>
      <c r="X811" s="181"/>
      <c r="Y811" s="181"/>
      <c r="Z811" s="181"/>
      <c r="AA811" s="181"/>
      <c r="AB811" s="181"/>
      <c r="AC811" s="181"/>
      <c r="AD811" s="181"/>
      <c r="AE811" s="181"/>
      <c r="AF811" s="181"/>
      <c r="AG811" s="181"/>
      <c r="AH811" s="181"/>
      <c r="AI811" s="181"/>
      <c r="AJ811" s="181"/>
      <c r="AK811" s="181"/>
      <c r="AL811" s="181"/>
      <c r="AM811" s="181"/>
    </row>
    <row r="812" spans="1:39" ht="12.75" customHeight="1">
      <c r="A812" s="181"/>
      <c r="B812" s="181"/>
      <c r="C812" s="181"/>
      <c r="D812" s="181"/>
      <c r="E812" s="181"/>
      <c r="F812" s="398"/>
      <c r="G812" s="398"/>
      <c r="H812" s="181"/>
      <c r="I812" s="181"/>
      <c r="J812" s="181"/>
      <c r="K812" s="181"/>
      <c r="L812" s="181"/>
      <c r="M812" s="181"/>
      <c r="N812" s="181"/>
      <c r="O812" s="181"/>
      <c r="P812" s="181"/>
      <c r="Q812" s="181"/>
      <c r="R812" s="181"/>
      <c r="S812" s="181"/>
      <c r="T812" s="181"/>
      <c r="U812" s="181"/>
      <c r="V812" s="181"/>
      <c r="W812" s="181"/>
      <c r="X812" s="181"/>
      <c r="Y812" s="181"/>
      <c r="Z812" s="181"/>
      <c r="AA812" s="181"/>
      <c r="AB812" s="181"/>
      <c r="AC812" s="181"/>
      <c r="AD812" s="181"/>
      <c r="AE812" s="181"/>
      <c r="AF812" s="181"/>
      <c r="AG812" s="181"/>
      <c r="AH812" s="181"/>
      <c r="AI812" s="181"/>
      <c r="AJ812" s="181"/>
      <c r="AK812" s="181"/>
      <c r="AL812" s="181"/>
      <c r="AM812" s="181"/>
    </row>
    <row r="813" spans="1:39" ht="12.75" customHeight="1">
      <c r="A813" s="181"/>
      <c r="B813" s="181"/>
      <c r="C813" s="181"/>
      <c r="D813" s="181"/>
      <c r="E813" s="181"/>
      <c r="F813" s="398"/>
      <c r="G813" s="398"/>
      <c r="H813" s="181"/>
      <c r="I813" s="181"/>
      <c r="J813" s="181"/>
      <c r="K813" s="181"/>
      <c r="L813" s="181"/>
      <c r="M813" s="181"/>
      <c r="N813" s="181"/>
      <c r="O813" s="181"/>
      <c r="P813" s="181"/>
      <c r="Q813" s="181"/>
      <c r="R813" s="181"/>
      <c r="S813" s="181"/>
      <c r="T813" s="181"/>
      <c r="U813" s="181"/>
      <c r="V813" s="181"/>
      <c r="W813" s="181"/>
      <c r="X813" s="181"/>
      <c r="Y813" s="181"/>
      <c r="Z813" s="181"/>
      <c r="AA813" s="181"/>
      <c r="AB813" s="181"/>
      <c r="AC813" s="181"/>
      <c r="AD813" s="181"/>
      <c r="AE813" s="181"/>
      <c r="AF813" s="181"/>
      <c r="AG813" s="181"/>
      <c r="AH813" s="181"/>
      <c r="AI813" s="181"/>
      <c r="AJ813" s="181"/>
      <c r="AK813" s="181"/>
      <c r="AL813" s="181"/>
      <c r="AM813" s="181"/>
    </row>
    <row r="814" spans="1:39" ht="12.75" customHeight="1">
      <c r="A814" s="181"/>
      <c r="B814" s="181"/>
      <c r="C814" s="181"/>
      <c r="D814" s="181"/>
      <c r="E814" s="181"/>
      <c r="F814" s="398"/>
      <c r="G814" s="398"/>
      <c r="H814" s="181"/>
      <c r="I814" s="181"/>
      <c r="J814" s="181"/>
      <c r="K814" s="181"/>
      <c r="L814" s="181"/>
      <c r="M814" s="181"/>
      <c r="N814" s="181"/>
      <c r="O814" s="181"/>
      <c r="P814" s="181"/>
      <c r="Q814" s="181"/>
      <c r="R814" s="181"/>
      <c r="S814" s="181"/>
      <c r="T814" s="181"/>
      <c r="U814" s="181"/>
      <c r="V814" s="181"/>
      <c r="W814" s="181"/>
      <c r="X814" s="181"/>
      <c r="Y814" s="181"/>
      <c r="Z814" s="181"/>
      <c r="AA814" s="181"/>
      <c r="AB814" s="181"/>
      <c r="AC814" s="181"/>
      <c r="AD814" s="181"/>
      <c r="AE814" s="181"/>
      <c r="AF814" s="181"/>
      <c r="AG814" s="181"/>
      <c r="AH814" s="181"/>
      <c r="AI814" s="181"/>
      <c r="AJ814" s="181"/>
      <c r="AK814" s="181"/>
      <c r="AL814" s="181"/>
      <c r="AM814" s="181"/>
    </row>
    <row r="815" spans="1:39" ht="12.75" customHeight="1">
      <c r="A815" s="181"/>
      <c r="B815" s="181"/>
      <c r="C815" s="181"/>
      <c r="D815" s="181"/>
      <c r="E815" s="181"/>
      <c r="F815" s="398"/>
      <c r="G815" s="398"/>
      <c r="H815" s="181"/>
      <c r="I815" s="181"/>
      <c r="J815" s="181"/>
      <c r="K815" s="181"/>
      <c r="L815" s="181"/>
      <c r="M815" s="181"/>
      <c r="N815" s="181"/>
      <c r="O815" s="181"/>
      <c r="P815" s="181"/>
      <c r="Q815" s="181"/>
      <c r="R815" s="181"/>
      <c r="S815" s="181"/>
      <c r="T815" s="181"/>
      <c r="U815" s="181"/>
      <c r="V815" s="181"/>
      <c r="W815" s="181"/>
      <c r="X815" s="181"/>
      <c r="Y815" s="181"/>
      <c r="Z815" s="181"/>
      <c r="AA815" s="181"/>
      <c r="AB815" s="181"/>
      <c r="AC815" s="181"/>
      <c r="AD815" s="181"/>
      <c r="AE815" s="181"/>
      <c r="AF815" s="181"/>
      <c r="AG815" s="181"/>
      <c r="AH815" s="181"/>
      <c r="AI815" s="181"/>
      <c r="AJ815" s="181"/>
      <c r="AK815" s="181"/>
      <c r="AL815" s="181"/>
      <c r="AM815" s="181"/>
    </row>
    <row r="816" spans="1:39" ht="12.75" customHeight="1">
      <c r="A816" s="181"/>
      <c r="B816" s="181"/>
      <c r="C816" s="181"/>
      <c r="D816" s="181"/>
      <c r="E816" s="181"/>
      <c r="F816" s="398"/>
      <c r="G816" s="398"/>
      <c r="H816" s="181"/>
      <c r="I816" s="181"/>
      <c r="J816" s="181"/>
      <c r="K816" s="181"/>
      <c r="L816" s="181"/>
      <c r="M816" s="181"/>
      <c r="N816" s="181"/>
      <c r="O816" s="181"/>
      <c r="P816" s="181"/>
      <c r="Q816" s="181"/>
      <c r="R816" s="181"/>
      <c r="S816" s="181"/>
      <c r="T816" s="181"/>
      <c r="U816" s="181"/>
      <c r="V816" s="181"/>
      <c r="W816" s="181"/>
      <c r="X816" s="181"/>
      <c r="Y816" s="181"/>
      <c r="Z816" s="181"/>
      <c r="AA816" s="181"/>
      <c r="AB816" s="181"/>
      <c r="AC816" s="181"/>
      <c r="AD816" s="181"/>
      <c r="AE816" s="181"/>
      <c r="AF816" s="181"/>
      <c r="AG816" s="181"/>
      <c r="AH816" s="181"/>
      <c r="AI816" s="181"/>
      <c r="AJ816" s="181"/>
      <c r="AK816" s="181"/>
      <c r="AL816" s="181"/>
      <c r="AM816" s="181"/>
    </row>
    <row r="817" spans="1:39" ht="12.75" customHeight="1">
      <c r="A817" s="181"/>
      <c r="B817" s="181"/>
      <c r="C817" s="181"/>
      <c r="D817" s="181"/>
      <c r="E817" s="181"/>
      <c r="F817" s="398"/>
      <c r="G817" s="398"/>
      <c r="H817" s="181"/>
      <c r="I817" s="181"/>
      <c r="J817" s="181"/>
      <c r="K817" s="181"/>
      <c r="L817" s="181"/>
      <c r="M817" s="181"/>
      <c r="N817" s="181"/>
      <c r="O817" s="181"/>
      <c r="P817" s="181"/>
      <c r="Q817" s="181"/>
      <c r="R817" s="181"/>
      <c r="S817" s="181"/>
      <c r="T817" s="181"/>
      <c r="U817" s="181"/>
      <c r="V817" s="181"/>
      <c r="W817" s="181"/>
      <c r="X817" s="181"/>
      <c r="Y817" s="181"/>
      <c r="Z817" s="181"/>
      <c r="AA817" s="181"/>
      <c r="AB817" s="181"/>
      <c r="AC817" s="181"/>
      <c r="AD817" s="181"/>
      <c r="AE817" s="181"/>
      <c r="AF817" s="181"/>
      <c r="AG817" s="181"/>
      <c r="AH817" s="181"/>
      <c r="AI817" s="181"/>
      <c r="AJ817" s="181"/>
      <c r="AK817" s="181"/>
      <c r="AL817" s="181"/>
      <c r="AM817" s="181"/>
    </row>
    <row r="818" spans="1:39" ht="12.75" customHeight="1">
      <c r="A818" s="181"/>
      <c r="B818" s="181"/>
      <c r="C818" s="181"/>
      <c r="D818" s="181"/>
      <c r="E818" s="181"/>
      <c r="F818" s="398"/>
      <c r="G818" s="398"/>
      <c r="H818" s="181"/>
      <c r="I818" s="181"/>
      <c r="J818" s="181"/>
      <c r="K818" s="181"/>
      <c r="L818" s="181"/>
      <c r="M818" s="181"/>
      <c r="N818" s="181"/>
      <c r="O818" s="181"/>
      <c r="P818" s="181"/>
      <c r="Q818" s="181"/>
      <c r="R818" s="181"/>
      <c r="S818" s="181"/>
      <c r="T818" s="181"/>
      <c r="U818" s="181"/>
      <c r="V818" s="181"/>
      <c r="W818" s="181"/>
      <c r="X818" s="181"/>
      <c r="Y818" s="181"/>
      <c r="Z818" s="181"/>
      <c r="AA818" s="181"/>
      <c r="AB818" s="181"/>
      <c r="AC818" s="181"/>
      <c r="AD818" s="181"/>
      <c r="AE818" s="181"/>
      <c r="AF818" s="181"/>
      <c r="AG818" s="181"/>
      <c r="AH818" s="181"/>
      <c r="AI818" s="181"/>
      <c r="AJ818" s="181"/>
      <c r="AK818" s="181"/>
      <c r="AL818" s="181"/>
      <c r="AM818" s="181"/>
    </row>
    <row r="819" spans="1:39" ht="12.75" customHeight="1">
      <c r="A819" s="181"/>
      <c r="B819" s="181"/>
      <c r="C819" s="181"/>
      <c r="D819" s="181"/>
      <c r="E819" s="181"/>
      <c r="F819" s="398"/>
      <c r="G819" s="398"/>
      <c r="H819" s="181"/>
      <c r="I819" s="181"/>
      <c r="J819" s="181"/>
      <c r="K819" s="181"/>
      <c r="L819" s="181"/>
      <c r="M819" s="181"/>
      <c r="N819" s="181"/>
      <c r="O819" s="181"/>
      <c r="P819" s="181"/>
      <c r="Q819" s="181"/>
      <c r="R819" s="181"/>
      <c r="S819" s="181"/>
      <c r="T819" s="181"/>
      <c r="U819" s="181"/>
      <c r="V819" s="181"/>
      <c r="W819" s="181"/>
      <c r="X819" s="181"/>
      <c r="Y819" s="181"/>
      <c r="Z819" s="181"/>
      <c r="AA819" s="181"/>
      <c r="AB819" s="181"/>
      <c r="AC819" s="181"/>
      <c r="AD819" s="181"/>
      <c r="AE819" s="181"/>
      <c r="AF819" s="181"/>
      <c r="AG819" s="181"/>
      <c r="AH819" s="181"/>
      <c r="AI819" s="181"/>
      <c r="AJ819" s="181"/>
      <c r="AK819" s="181"/>
      <c r="AL819" s="181"/>
      <c r="AM819" s="181"/>
    </row>
    <row r="820" spans="1:39" ht="12.75" customHeight="1">
      <c r="A820" s="181"/>
      <c r="B820" s="181"/>
      <c r="C820" s="181"/>
      <c r="D820" s="181"/>
      <c r="E820" s="181"/>
      <c r="F820" s="398"/>
      <c r="G820" s="398"/>
      <c r="H820" s="181"/>
      <c r="I820" s="181"/>
      <c r="J820" s="181"/>
      <c r="K820" s="181"/>
      <c r="L820" s="181"/>
      <c r="M820" s="181"/>
      <c r="N820" s="181"/>
      <c r="O820" s="181"/>
      <c r="P820" s="181"/>
      <c r="Q820" s="181"/>
      <c r="R820" s="181"/>
      <c r="S820" s="181"/>
      <c r="T820" s="181"/>
      <c r="U820" s="181"/>
      <c r="V820" s="181"/>
      <c r="W820" s="181"/>
      <c r="X820" s="181"/>
      <c r="Y820" s="181"/>
      <c r="Z820" s="181"/>
      <c r="AA820" s="181"/>
      <c r="AB820" s="181"/>
      <c r="AC820" s="181"/>
      <c r="AD820" s="181"/>
      <c r="AE820" s="181"/>
      <c r="AF820" s="181"/>
      <c r="AG820" s="181"/>
      <c r="AH820" s="181"/>
      <c r="AI820" s="181"/>
      <c r="AJ820" s="181"/>
      <c r="AK820" s="181"/>
      <c r="AL820" s="181"/>
      <c r="AM820" s="181"/>
    </row>
    <row r="821" spans="1:39" ht="12.75" customHeight="1">
      <c r="A821" s="181"/>
      <c r="B821" s="181"/>
      <c r="C821" s="181"/>
      <c r="D821" s="181"/>
      <c r="E821" s="181"/>
      <c r="F821" s="398"/>
      <c r="G821" s="398"/>
      <c r="H821" s="181"/>
      <c r="I821" s="181"/>
      <c r="J821" s="181"/>
      <c r="K821" s="181"/>
      <c r="L821" s="181"/>
      <c r="M821" s="181"/>
      <c r="N821" s="181"/>
      <c r="O821" s="181"/>
      <c r="P821" s="181"/>
      <c r="Q821" s="181"/>
      <c r="R821" s="181"/>
      <c r="S821" s="181"/>
      <c r="T821" s="181"/>
      <c r="U821" s="181"/>
      <c r="V821" s="181"/>
      <c r="W821" s="181"/>
      <c r="X821" s="181"/>
      <c r="Y821" s="181"/>
      <c r="Z821" s="181"/>
      <c r="AA821" s="181"/>
      <c r="AB821" s="181"/>
      <c r="AC821" s="181"/>
      <c r="AD821" s="181"/>
      <c r="AE821" s="181"/>
      <c r="AF821" s="181"/>
      <c r="AG821" s="181"/>
      <c r="AH821" s="181"/>
      <c r="AI821" s="181"/>
      <c r="AJ821" s="181"/>
      <c r="AK821" s="181"/>
      <c r="AL821" s="181"/>
      <c r="AM821" s="181"/>
    </row>
    <row r="822" spans="1:39" ht="12.75" customHeight="1">
      <c r="A822" s="181"/>
      <c r="B822" s="181"/>
      <c r="C822" s="181"/>
      <c r="D822" s="181"/>
      <c r="E822" s="181"/>
      <c r="F822" s="398"/>
      <c r="G822" s="398"/>
      <c r="H822" s="181"/>
      <c r="I822" s="181"/>
      <c r="J822" s="181"/>
      <c r="K822" s="181"/>
      <c r="L822" s="181"/>
      <c r="M822" s="181"/>
      <c r="N822" s="181"/>
      <c r="O822" s="181"/>
      <c r="P822" s="181"/>
      <c r="Q822" s="181"/>
      <c r="R822" s="181"/>
      <c r="S822" s="181"/>
      <c r="T822" s="181"/>
      <c r="U822" s="181"/>
      <c r="V822" s="181"/>
      <c r="W822" s="181"/>
      <c r="X822" s="181"/>
      <c r="Y822" s="181"/>
      <c r="Z822" s="181"/>
      <c r="AA822" s="181"/>
      <c r="AB822" s="181"/>
      <c r="AC822" s="181"/>
      <c r="AD822" s="181"/>
      <c r="AE822" s="181"/>
      <c r="AF822" s="181"/>
      <c r="AG822" s="181"/>
      <c r="AH822" s="181"/>
      <c r="AI822" s="181"/>
      <c r="AJ822" s="181"/>
      <c r="AK822" s="181"/>
      <c r="AL822" s="181"/>
      <c r="AM822" s="181"/>
    </row>
    <row r="823" spans="1:39" ht="12.75" customHeight="1">
      <c r="A823" s="181"/>
      <c r="B823" s="181"/>
      <c r="C823" s="181"/>
      <c r="D823" s="181"/>
      <c r="E823" s="181"/>
      <c r="F823" s="398"/>
      <c r="G823" s="398"/>
      <c r="H823" s="181"/>
      <c r="I823" s="181"/>
      <c r="J823" s="181"/>
      <c r="K823" s="181"/>
      <c r="L823" s="181"/>
      <c r="M823" s="181"/>
      <c r="N823" s="181"/>
      <c r="O823" s="181"/>
      <c r="P823" s="181"/>
      <c r="Q823" s="181"/>
      <c r="R823" s="181"/>
      <c r="S823" s="181"/>
      <c r="T823" s="181"/>
      <c r="U823" s="181"/>
      <c r="V823" s="181"/>
      <c r="W823" s="181"/>
      <c r="X823" s="181"/>
      <c r="Y823" s="181"/>
      <c r="Z823" s="181"/>
      <c r="AA823" s="181"/>
      <c r="AB823" s="181"/>
      <c r="AC823" s="181"/>
      <c r="AD823" s="181"/>
      <c r="AE823" s="181"/>
      <c r="AF823" s="181"/>
      <c r="AG823" s="181"/>
      <c r="AH823" s="181"/>
      <c r="AI823" s="181"/>
      <c r="AJ823" s="181"/>
      <c r="AK823" s="181"/>
      <c r="AL823" s="181"/>
      <c r="AM823" s="181"/>
    </row>
    <row r="824" spans="1:39" ht="12.75" customHeight="1">
      <c r="A824" s="181"/>
      <c r="B824" s="181"/>
      <c r="C824" s="181"/>
      <c r="D824" s="181"/>
      <c r="E824" s="181"/>
      <c r="F824" s="398"/>
      <c r="G824" s="398"/>
      <c r="H824" s="181"/>
      <c r="I824" s="181"/>
      <c r="J824" s="181"/>
      <c r="K824" s="181"/>
      <c r="L824" s="181"/>
      <c r="M824" s="181"/>
      <c r="N824" s="181"/>
      <c r="O824" s="181"/>
      <c r="P824" s="181"/>
      <c r="Q824" s="181"/>
      <c r="R824" s="181"/>
      <c r="S824" s="181"/>
      <c r="T824" s="181"/>
      <c r="U824" s="181"/>
      <c r="V824" s="181"/>
      <c r="W824" s="181"/>
      <c r="X824" s="181"/>
      <c r="Y824" s="181"/>
      <c r="Z824" s="181"/>
      <c r="AA824" s="181"/>
      <c r="AB824" s="181"/>
      <c r="AC824" s="181"/>
      <c r="AD824" s="181"/>
      <c r="AE824" s="181"/>
      <c r="AF824" s="181"/>
      <c r="AG824" s="181"/>
      <c r="AH824" s="181"/>
      <c r="AI824" s="181"/>
      <c r="AJ824" s="181"/>
      <c r="AK824" s="181"/>
      <c r="AL824" s="181"/>
      <c r="AM824" s="181"/>
    </row>
    <row r="825" spans="1:39" ht="12.75" customHeight="1">
      <c r="A825" s="181"/>
      <c r="B825" s="181"/>
      <c r="C825" s="181"/>
      <c r="D825" s="181"/>
      <c r="E825" s="181"/>
      <c r="F825" s="398"/>
      <c r="G825" s="398"/>
      <c r="H825" s="181"/>
      <c r="I825" s="181"/>
      <c r="J825" s="181"/>
      <c r="K825" s="181"/>
      <c r="L825" s="181"/>
      <c r="M825" s="181"/>
      <c r="N825" s="181"/>
      <c r="O825" s="181"/>
      <c r="P825" s="181"/>
      <c r="Q825" s="181"/>
      <c r="R825" s="181"/>
      <c r="S825" s="181"/>
      <c r="T825" s="181"/>
      <c r="U825" s="181"/>
      <c r="V825" s="181"/>
      <c r="W825" s="181"/>
      <c r="X825" s="181"/>
      <c r="Y825" s="181"/>
      <c r="Z825" s="181"/>
      <c r="AA825" s="181"/>
      <c r="AB825" s="181"/>
      <c r="AC825" s="181"/>
      <c r="AD825" s="181"/>
      <c r="AE825" s="181"/>
      <c r="AF825" s="181"/>
      <c r="AG825" s="181"/>
      <c r="AH825" s="181"/>
      <c r="AI825" s="181"/>
      <c r="AJ825" s="181"/>
      <c r="AK825" s="181"/>
      <c r="AL825" s="181"/>
      <c r="AM825" s="181"/>
    </row>
    <row r="826" spans="1:39" ht="12.75" customHeight="1">
      <c r="A826" s="181"/>
      <c r="B826" s="181"/>
      <c r="C826" s="181"/>
      <c r="D826" s="181"/>
      <c r="E826" s="181"/>
      <c r="F826" s="398"/>
      <c r="G826" s="398"/>
      <c r="H826" s="181"/>
      <c r="I826" s="181"/>
      <c r="J826" s="181"/>
      <c r="K826" s="181"/>
      <c r="L826" s="181"/>
      <c r="M826" s="181"/>
      <c r="N826" s="181"/>
      <c r="O826" s="181"/>
      <c r="P826" s="181"/>
      <c r="Q826" s="181"/>
      <c r="R826" s="181"/>
      <c r="S826" s="181"/>
      <c r="T826" s="181"/>
      <c r="U826" s="181"/>
      <c r="V826" s="181"/>
      <c r="W826" s="181"/>
      <c r="X826" s="181"/>
      <c r="Y826" s="181"/>
      <c r="Z826" s="181"/>
      <c r="AA826" s="181"/>
      <c r="AB826" s="181"/>
      <c r="AC826" s="181"/>
      <c r="AD826" s="181"/>
      <c r="AE826" s="181"/>
      <c r="AF826" s="181"/>
      <c r="AG826" s="181"/>
      <c r="AH826" s="181"/>
      <c r="AI826" s="181"/>
      <c r="AJ826" s="181"/>
      <c r="AK826" s="181"/>
      <c r="AL826" s="181"/>
      <c r="AM826" s="181"/>
    </row>
    <row r="827" spans="1:39" ht="12.75" customHeight="1">
      <c r="A827" s="181"/>
      <c r="B827" s="181"/>
      <c r="C827" s="181"/>
      <c r="D827" s="181"/>
      <c r="E827" s="181"/>
      <c r="F827" s="398"/>
      <c r="G827" s="398"/>
      <c r="H827" s="181"/>
      <c r="I827" s="181"/>
      <c r="J827" s="181"/>
      <c r="K827" s="181"/>
      <c r="L827" s="181"/>
      <c r="M827" s="181"/>
      <c r="N827" s="181"/>
      <c r="O827" s="181"/>
      <c r="P827" s="181"/>
      <c r="Q827" s="181"/>
      <c r="R827" s="181"/>
      <c r="S827" s="181"/>
      <c r="T827" s="181"/>
      <c r="U827" s="181"/>
      <c r="V827" s="181"/>
      <c r="W827" s="181"/>
      <c r="X827" s="181"/>
      <c r="Y827" s="181"/>
      <c r="Z827" s="181"/>
      <c r="AA827" s="181"/>
      <c r="AB827" s="181"/>
      <c r="AC827" s="181"/>
      <c r="AD827" s="181"/>
      <c r="AE827" s="181"/>
      <c r="AF827" s="181"/>
      <c r="AG827" s="181"/>
      <c r="AH827" s="181"/>
      <c r="AI827" s="181"/>
      <c r="AJ827" s="181"/>
      <c r="AK827" s="181"/>
      <c r="AL827" s="181"/>
      <c r="AM827" s="181"/>
    </row>
    <row r="828" spans="1:39" ht="12.75" customHeight="1">
      <c r="A828" s="181"/>
      <c r="B828" s="181"/>
      <c r="C828" s="181"/>
      <c r="D828" s="181"/>
      <c r="E828" s="181"/>
      <c r="F828" s="398"/>
      <c r="G828" s="398"/>
      <c r="H828" s="181"/>
      <c r="I828" s="181"/>
      <c r="J828" s="181"/>
      <c r="K828" s="181"/>
      <c r="L828" s="181"/>
      <c r="M828" s="181"/>
      <c r="N828" s="181"/>
      <c r="O828" s="181"/>
      <c r="P828" s="181"/>
      <c r="Q828" s="181"/>
      <c r="R828" s="181"/>
      <c r="S828" s="181"/>
      <c r="T828" s="181"/>
      <c r="U828" s="181"/>
      <c r="V828" s="181"/>
      <c r="W828" s="181"/>
      <c r="X828" s="181"/>
      <c r="Y828" s="181"/>
      <c r="Z828" s="181"/>
      <c r="AA828" s="181"/>
      <c r="AB828" s="181"/>
      <c r="AC828" s="181"/>
      <c r="AD828" s="181"/>
      <c r="AE828" s="181"/>
      <c r="AF828" s="181"/>
      <c r="AG828" s="181"/>
      <c r="AH828" s="181"/>
      <c r="AI828" s="181"/>
      <c r="AJ828" s="181"/>
      <c r="AK828" s="181"/>
      <c r="AL828" s="181"/>
      <c r="AM828" s="181"/>
    </row>
    <row r="829" spans="1:39" ht="12.75" customHeight="1">
      <c r="A829" s="181"/>
      <c r="B829" s="181"/>
      <c r="C829" s="181"/>
      <c r="D829" s="181"/>
      <c r="E829" s="181"/>
      <c r="F829" s="398"/>
      <c r="G829" s="398"/>
      <c r="H829" s="181"/>
      <c r="I829" s="181"/>
      <c r="J829" s="181"/>
      <c r="K829" s="181"/>
      <c r="L829" s="181"/>
      <c r="M829" s="181"/>
      <c r="N829" s="181"/>
      <c r="O829" s="181"/>
      <c r="P829" s="181"/>
      <c r="Q829" s="181"/>
      <c r="R829" s="181"/>
      <c r="S829" s="181"/>
      <c r="T829" s="181"/>
      <c r="U829" s="181"/>
      <c r="V829" s="181"/>
      <c r="W829" s="181"/>
      <c r="X829" s="181"/>
      <c r="Y829" s="181"/>
      <c r="Z829" s="181"/>
      <c r="AA829" s="181"/>
      <c r="AB829" s="181"/>
      <c r="AC829" s="181"/>
      <c r="AD829" s="181"/>
      <c r="AE829" s="181"/>
      <c r="AF829" s="181"/>
      <c r="AG829" s="181"/>
      <c r="AH829" s="181"/>
      <c r="AI829" s="181"/>
      <c r="AJ829" s="181"/>
      <c r="AK829" s="181"/>
      <c r="AL829" s="181"/>
      <c r="AM829" s="181"/>
    </row>
    <row r="830" spans="1:39" ht="12.75" customHeight="1">
      <c r="A830" s="181"/>
      <c r="B830" s="181"/>
      <c r="C830" s="181"/>
      <c r="D830" s="181"/>
      <c r="E830" s="181"/>
      <c r="F830" s="398"/>
      <c r="G830" s="398"/>
      <c r="H830" s="181"/>
      <c r="I830" s="181"/>
      <c r="J830" s="181"/>
      <c r="K830" s="181"/>
      <c r="L830" s="181"/>
      <c r="M830" s="181"/>
      <c r="N830" s="181"/>
      <c r="O830" s="181"/>
      <c r="P830" s="181"/>
      <c r="Q830" s="181"/>
      <c r="R830" s="181"/>
      <c r="S830" s="181"/>
      <c r="T830" s="181"/>
      <c r="U830" s="181"/>
      <c r="V830" s="181"/>
      <c r="W830" s="181"/>
      <c r="X830" s="181"/>
      <c r="Y830" s="181"/>
      <c r="Z830" s="181"/>
      <c r="AA830" s="181"/>
      <c r="AB830" s="181"/>
      <c r="AC830" s="181"/>
      <c r="AD830" s="181"/>
      <c r="AE830" s="181"/>
      <c r="AF830" s="181"/>
      <c r="AG830" s="181"/>
      <c r="AH830" s="181"/>
      <c r="AI830" s="181"/>
      <c r="AJ830" s="181"/>
      <c r="AK830" s="181"/>
      <c r="AL830" s="181"/>
      <c r="AM830" s="181"/>
    </row>
    <row r="831" spans="1:39" ht="12.75" customHeight="1">
      <c r="A831" s="181"/>
      <c r="B831" s="181"/>
      <c r="C831" s="181"/>
      <c r="D831" s="181"/>
      <c r="E831" s="181"/>
      <c r="F831" s="398"/>
      <c r="G831" s="398"/>
      <c r="H831" s="181"/>
      <c r="I831" s="181"/>
      <c r="J831" s="181"/>
      <c r="K831" s="181"/>
      <c r="L831" s="181"/>
      <c r="M831" s="181"/>
      <c r="N831" s="181"/>
      <c r="O831" s="181"/>
      <c r="P831" s="181"/>
      <c r="Q831" s="181"/>
      <c r="R831" s="181"/>
      <c r="S831" s="181"/>
      <c r="T831" s="181"/>
      <c r="U831" s="181"/>
      <c r="V831" s="181"/>
      <c r="W831" s="181"/>
      <c r="X831" s="181"/>
      <c r="Y831" s="181"/>
      <c r="Z831" s="181"/>
      <c r="AA831" s="181"/>
      <c r="AB831" s="181"/>
      <c r="AC831" s="181"/>
      <c r="AD831" s="181"/>
      <c r="AE831" s="181"/>
      <c r="AF831" s="181"/>
      <c r="AG831" s="181"/>
      <c r="AH831" s="181"/>
      <c r="AI831" s="181"/>
      <c r="AJ831" s="181"/>
      <c r="AK831" s="181"/>
      <c r="AL831" s="181"/>
      <c r="AM831" s="181"/>
    </row>
    <row r="832" spans="1:39" ht="12.75" customHeight="1">
      <c r="A832" s="181"/>
      <c r="B832" s="181"/>
      <c r="C832" s="181"/>
      <c r="D832" s="181"/>
      <c r="E832" s="181"/>
      <c r="F832" s="398"/>
      <c r="G832" s="398"/>
      <c r="H832" s="181"/>
      <c r="I832" s="181"/>
      <c r="J832" s="181"/>
      <c r="K832" s="181"/>
      <c r="L832" s="181"/>
      <c r="M832" s="181"/>
      <c r="N832" s="181"/>
      <c r="O832" s="181"/>
      <c r="P832" s="181"/>
      <c r="Q832" s="181"/>
      <c r="R832" s="181"/>
      <c r="S832" s="181"/>
      <c r="T832" s="181"/>
      <c r="U832" s="181"/>
      <c r="V832" s="181"/>
      <c r="W832" s="181"/>
      <c r="X832" s="181"/>
      <c r="Y832" s="181"/>
      <c r="Z832" s="181"/>
      <c r="AA832" s="181"/>
      <c r="AB832" s="181"/>
      <c r="AC832" s="181"/>
      <c r="AD832" s="181"/>
      <c r="AE832" s="181"/>
      <c r="AF832" s="181"/>
      <c r="AG832" s="181"/>
      <c r="AH832" s="181"/>
      <c r="AI832" s="181"/>
      <c r="AJ832" s="181"/>
      <c r="AK832" s="181"/>
      <c r="AL832" s="181"/>
      <c r="AM832" s="181"/>
    </row>
    <row r="833" spans="1:39" ht="12.75" customHeight="1">
      <c r="A833" s="181"/>
      <c r="B833" s="181"/>
      <c r="C833" s="181"/>
      <c r="D833" s="181"/>
      <c r="E833" s="181"/>
      <c r="F833" s="398"/>
      <c r="G833" s="398"/>
      <c r="H833" s="181"/>
      <c r="I833" s="181"/>
      <c r="J833" s="181"/>
      <c r="K833" s="181"/>
      <c r="L833" s="181"/>
      <c r="M833" s="181"/>
      <c r="N833" s="181"/>
      <c r="O833" s="181"/>
      <c r="P833" s="181"/>
      <c r="Q833" s="181"/>
      <c r="R833" s="181"/>
      <c r="S833" s="181"/>
      <c r="T833" s="181"/>
      <c r="U833" s="181"/>
      <c r="V833" s="181"/>
      <c r="W833" s="181"/>
      <c r="X833" s="181"/>
      <c r="Y833" s="181"/>
      <c r="Z833" s="181"/>
      <c r="AA833" s="181"/>
      <c r="AB833" s="181"/>
      <c r="AC833" s="181"/>
      <c r="AD833" s="181"/>
      <c r="AE833" s="181"/>
      <c r="AF833" s="181"/>
      <c r="AG833" s="181"/>
      <c r="AH833" s="181"/>
      <c r="AI833" s="181"/>
      <c r="AJ833" s="181"/>
      <c r="AK833" s="181"/>
      <c r="AL833" s="181"/>
      <c r="AM833" s="181"/>
    </row>
    <row r="834" spans="1:39" ht="12.75" customHeight="1">
      <c r="A834" s="181"/>
      <c r="B834" s="181"/>
      <c r="C834" s="181"/>
      <c r="D834" s="181"/>
      <c r="E834" s="181"/>
      <c r="F834" s="398"/>
      <c r="G834" s="398"/>
      <c r="H834" s="181"/>
      <c r="I834" s="181"/>
      <c r="J834" s="181"/>
      <c r="K834" s="181"/>
      <c r="L834" s="181"/>
      <c r="M834" s="181"/>
      <c r="N834" s="181"/>
      <c r="O834" s="181"/>
      <c r="P834" s="181"/>
      <c r="Q834" s="181"/>
      <c r="R834" s="181"/>
      <c r="S834" s="181"/>
      <c r="T834" s="181"/>
      <c r="U834" s="181"/>
      <c r="V834" s="181"/>
      <c r="W834" s="181"/>
      <c r="X834" s="181"/>
      <c r="Y834" s="181"/>
      <c r="Z834" s="181"/>
      <c r="AA834" s="181"/>
      <c r="AB834" s="181"/>
      <c r="AC834" s="181"/>
      <c r="AD834" s="181"/>
      <c r="AE834" s="181"/>
      <c r="AF834" s="181"/>
      <c r="AG834" s="181"/>
      <c r="AH834" s="181"/>
      <c r="AI834" s="181"/>
      <c r="AJ834" s="181"/>
      <c r="AK834" s="181"/>
      <c r="AL834" s="181"/>
      <c r="AM834" s="181"/>
    </row>
    <row r="835" spans="1:39" ht="12.75" customHeight="1">
      <c r="A835" s="181"/>
      <c r="B835" s="181"/>
      <c r="C835" s="181"/>
      <c r="D835" s="181"/>
      <c r="E835" s="181"/>
      <c r="F835" s="398"/>
      <c r="G835" s="398"/>
      <c r="H835" s="181"/>
      <c r="I835" s="181"/>
      <c r="J835" s="181"/>
      <c r="K835" s="181"/>
      <c r="L835" s="181"/>
      <c r="M835" s="181"/>
      <c r="N835" s="181"/>
      <c r="O835" s="181"/>
      <c r="P835" s="181"/>
      <c r="Q835" s="181"/>
      <c r="R835" s="181"/>
      <c r="S835" s="181"/>
      <c r="T835" s="181"/>
      <c r="U835" s="181"/>
      <c r="V835" s="181"/>
      <c r="W835" s="181"/>
      <c r="X835" s="181"/>
      <c r="Y835" s="181"/>
      <c r="Z835" s="181"/>
      <c r="AA835" s="181"/>
      <c r="AB835" s="181"/>
      <c r="AC835" s="181"/>
      <c r="AD835" s="181"/>
      <c r="AE835" s="181"/>
      <c r="AF835" s="181"/>
      <c r="AG835" s="181"/>
      <c r="AH835" s="181"/>
      <c r="AI835" s="181"/>
      <c r="AJ835" s="181"/>
      <c r="AK835" s="181"/>
      <c r="AL835" s="181"/>
      <c r="AM835" s="181"/>
    </row>
    <row r="836" spans="1:39" ht="12.75" customHeight="1">
      <c r="A836" s="181"/>
      <c r="B836" s="181"/>
      <c r="C836" s="181"/>
      <c r="D836" s="181"/>
      <c r="E836" s="181"/>
      <c r="F836" s="398"/>
      <c r="G836" s="398"/>
      <c r="H836" s="181"/>
      <c r="I836" s="181"/>
      <c r="J836" s="181"/>
      <c r="K836" s="181"/>
      <c r="L836" s="181"/>
      <c r="M836" s="181"/>
      <c r="N836" s="181"/>
      <c r="O836" s="181"/>
      <c r="P836" s="181"/>
      <c r="Q836" s="181"/>
      <c r="R836" s="181"/>
      <c r="S836" s="181"/>
      <c r="T836" s="181"/>
      <c r="U836" s="181"/>
      <c r="V836" s="181"/>
      <c r="W836" s="181"/>
      <c r="X836" s="181"/>
      <c r="Y836" s="181"/>
      <c r="Z836" s="181"/>
      <c r="AA836" s="181"/>
      <c r="AB836" s="181"/>
      <c r="AC836" s="181"/>
      <c r="AD836" s="181"/>
      <c r="AE836" s="181"/>
      <c r="AF836" s="181"/>
      <c r="AG836" s="181"/>
      <c r="AH836" s="181"/>
      <c r="AI836" s="181"/>
      <c r="AJ836" s="181"/>
      <c r="AK836" s="181"/>
      <c r="AL836" s="181"/>
      <c r="AM836" s="181"/>
    </row>
    <row r="837" spans="1:39" ht="12.75" customHeight="1">
      <c r="A837" s="181"/>
      <c r="B837" s="181"/>
      <c r="C837" s="181"/>
      <c r="D837" s="181"/>
      <c r="E837" s="181"/>
      <c r="F837" s="398"/>
      <c r="G837" s="398"/>
      <c r="H837" s="181"/>
      <c r="I837" s="181"/>
      <c r="J837" s="181"/>
      <c r="K837" s="181"/>
      <c r="L837" s="181"/>
      <c r="M837" s="181"/>
      <c r="N837" s="181"/>
      <c r="O837" s="181"/>
      <c r="P837" s="181"/>
      <c r="Q837" s="181"/>
      <c r="R837" s="181"/>
      <c r="S837" s="181"/>
      <c r="T837" s="181"/>
      <c r="U837" s="181"/>
      <c r="V837" s="181"/>
      <c r="W837" s="181"/>
      <c r="X837" s="181"/>
      <c r="Y837" s="181"/>
      <c r="Z837" s="181"/>
      <c r="AA837" s="181"/>
      <c r="AB837" s="181"/>
      <c r="AC837" s="181"/>
      <c r="AD837" s="181"/>
      <c r="AE837" s="181"/>
      <c r="AF837" s="181"/>
      <c r="AG837" s="181"/>
      <c r="AH837" s="181"/>
      <c r="AI837" s="181"/>
      <c r="AJ837" s="181"/>
      <c r="AK837" s="181"/>
      <c r="AL837" s="181"/>
      <c r="AM837" s="181"/>
    </row>
    <row r="838" spans="1:39" ht="12.75" customHeight="1">
      <c r="A838" s="181"/>
      <c r="B838" s="181"/>
      <c r="C838" s="181"/>
      <c r="D838" s="181"/>
      <c r="E838" s="181"/>
      <c r="F838" s="398"/>
      <c r="G838" s="398"/>
      <c r="H838" s="181"/>
      <c r="I838" s="181"/>
      <c r="J838" s="181"/>
      <c r="K838" s="181"/>
      <c r="L838" s="181"/>
      <c r="M838" s="181"/>
      <c r="N838" s="181"/>
      <c r="O838" s="181"/>
      <c r="P838" s="181"/>
      <c r="Q838" s="181"/>
      <c r="R838" s="181"/>
      <c r="S838" s="181"/>
      <c r="T838" s="181"/>
      <c r="U838" s="181"/>
      <c r="V838" s="181"/>
      <c r="W838" s="181"/>
      <c r="X838" s="181"/>
      <c r="Y838" s="181"/>
      <c r="Z838" s="181"/>
      <c r="AA838" s="181"/>
      <c r="AB838" s="181"/>
      <c r="AC838" s="181"/>
      <c r="AD838" s="181"/>
      <c r="AE838" s="181"/>
      <c r="AF838" s="181"/>
      <c r="AG838" s="181"/>
      <c r="AH838" s="181"/>
      <c r="AI838" s="181"/>
      <c r="AJ838" s="181"/>
      <c r="AK838" s="181"/>
      <c r="AL838" s="181"/>
      <c r="AM838" s="181"/>
    </row>
    <row r="839" spans="1:39" ht="12.75" customHeight="1">
      <c r="A839" s="181"/>
      <c r="B839" s="181"/>
      <c r="C839" s="181"/>
      <c r="D839" s="181"/>
      <c r="E839" s="181"/>
      <c r="F839" s="398"/>
      <c r="G839" s="398"/>
      <c r="H839" s="181"/>
      <c r="I839" s="181"/>
      <c r="J839" s="181"/>
      <c r="K839" s="181"/>
      <c r="L839" s="181"/>
      <c r="M839" s="181"/>
      <c r="N839" s="181"/>
      <c r="O839" s="181"/>
      <c r="P839" s="181"/>
      <c r="Q839" s="181"/>
      <c r="R839" s="181"/>
      <c r="S839" s="181"/>
      <c r="T839" s="181"/>
      <c r="U839" s="181"/>
      <c r="V839" s="181"/>
      <c r="W839" s="181"/>
      <c r="X839" s="181"/>
      <c r="Y839" s="181"/>
      <c r="Z839" s="181"/>
      <c r="AA839" s="181"/>
      <c r="AB839" s="181"/>
      <c r="AC839" s="181"/>
      <c r="AD839" s="181"/>
      <c r="AE839" s="181"/>
      <c r="AF839" s="181"/>
      <c r="AG839" s="181"/>
      <c r="AH839" s="181"/>
      <c r="AI839" s="181"/>
      <c r="AJ839" s="181"/>
      <c r="AK839" s="181"/>
      <c r="AL839" s="181"/>
      <c r="AM839" s="181"/>
    </row>
    <row r="840" spans="1:39" ht="12.75" customHeight="1">
      <c r="A840" s="181"/>
      <c r="B840" s="181"/>
      <c r="C840" s="181"/>
      <c r="D840" s="181"/>
      <c r="E840" s="181"/>
      <c r="F840" s="398"/>
      <c r="G840" s="398"/>
      <c r="H840" s="181"/>
      <c r="I840" s="181"/>
      <c r="J840" s="181"/>
      <c r="K840" s="181"/>
      <c r="L840" s="181"/>
      <c r="M840" s="181"/>
      <c r="N840" s="181"/>
      <c r="O840" s="181"/>
      <c r="P840" s="181"/>
      <c r="Q840" s="181"/>
      <c r="R840" s="181"/>
      <c r="S840" s="181"/>
      <c r="T840" s="181"/>
      <c r="U840" s="181"/>
      <c r="V840" s="181"/>
      <c r="W840" s="181"/>
      <c r="X840" s="181"/>
      <c r="Y840" s="181"/>
      <c r="Z840" s="181"/>
      <c r="AA840" s="181"/>
      <c r="AB840" s="181"/>
      <c r="AC840" s="181"/>
      <c r="AD840" s="181"/>
      <c r="AE840" s="181"/>
      <c r="AF840" s="181"/>
      <c r="AG840" s="181"/>
      <c r="AH840" s="181"/>
      <c r="AI840" s="181"/>
      <c r="AJ840" s="181"/>
      <c r="AK840" s="181"/>
      <c r="AL840" s="181"/>
      <c r="AM840" s="181"/>
    </row>
    <row r="841" spans="1:39" ht="12.75" customHeight="1">
      <c r="A841" s="181"/>
      <c r="B841" s="181"/>
      <c r="C841" s="181"/>
      <c r="D841" s="181"/>
      <c r="E841" s="181"/>
      <c r="F841" s="398"/>
      <c r="G841" s="398"/>
      <c r="H841" s="181"/>
      <c r="I841" s="181"/>
      <c r="J841" s="181"/>
      <c r="K841" s="181"/>
      <c r="L841" s="181"/>
      <c r="M841" s="181"/>
      <c r="N841" s="181"/>
      <c r="O841" s="181"/>
      <c r="P841" s="181"/>
      <c r="Q841" s="181"/>
      <c r="R841" s="181"/>
      <c r="S841" s="181"/>
      <c r="T841" s="181"/>
      <c r="U841" s="181"/>
      <c r="V841" s="181"/>
      <c r="W841" s="181"/>
      <c r="X841" s="181"/>
      <c r="Y841" s="181"/>
      <c r="Z841" s="181"/>
      <c r="AA841" s="181"/>
      <c r="AB841" s="181"/>
      <c r="AC841" s="181"/>
      <c r="AD841" s="181"/>
      <c r="AE841" s="181"/>
      <c r="AF841" s="181"/>
      <c r="AG841" s="181"/>
      <c r="AH841" s="181"/>
      <c r="AI841" s="181"/>
      <c r="AJ841" s="181"/>
      <c r="AK841" s="181"/>
      <c r="AL841" s="181"/>
      <c r="AM841" s="181"/>
    </row>
    <row r="842" spans="1:39" ht="12.75" customHeight="1">
      <c r="A842" s="181"/>
      <c r="B842" s="181"/>
      <c r="C842" s="181"/>
      <c r="D842" s="181"/>
      <c r="E842" s="181"/>
      <c r="F842" s="398"/>
      <c r="G842" s="398"/>
      <c r="H842" s="181"/>
      <c r="I842" s="181"/>
      <c r="J842" s="181"/>
      <c r="K842" s="181"/>
      <c r="L842" s="181"/>
      <c r="M842" s="181"/>
      <c r="N842" s="181"/>
      <c r="O842" s="181"/>
      <c r="P842" s="181"/>
      <c r="Q842" s="181"/>
      <c r="R842" s="181"/>
      <c r="S842" s="181"/>
      <c r="T842" s="181"/>
      <c r="U842" s="181"/>
      <c r="V842" s="181"/>
      <c r="W842" s="181"/>
      <c r="X842" s="181"/>
      <c r="Y842" s="181"/>
      <c r="Z842" s="181"/>
      <c r="AA842" s="181"/>
      <c r="AB842" s="181"/>
      <c r="AC842" s="181"/>
      <c r="AD842" s="181"/>
      <c r="AE842" s="181"/>
      <c r="AF842" s="181"/>
      <c r="AG842" s="181"/>
      <c r="AH842" s="181"/>
      <c r="AI842" s="181"/>
      <c r="AJ842" s="181"/>
      <c r="AK842" s="181"/>
      <c r="AL842" s="181"/>
      <c r="AM842" s="181"/>
    </row>
    <row r="843" spans="1:39" ht="12.75" customHeight="1">
      <c r="A843" s="181"/>
      <c r="B843" s="181"/>
      <c r="C843" s="181"/>
      <c r="D843" s="181"/>
      <c r="E843" s="181"/>
      <c r="F843" s="398"/>
      <c r="G843" s="398"/>
      <c r="H843" s="181"/>
      <c r="I843" s="181"/>
      <c r="J843" s="181"/>
      <c r="K843" s="181"/>
      <c r="L843" s="181"/>
      <c r="M843" s="181"/>
      <c r="N843" s="181"/>
      <c r="O843" s="181"/>
      <c r="P843" s="181"/>
      <c r="Q843" s="181"/>
      <c r="R843" s="181"/>
      <c r="S843" s="181"/>
      <c r="T843" s="181"/>
      <c r="U843" s="181"/>
      <c r="V843" s="181"/>
      <c r="W843" s="181"/>
      <c r="X843" s="181"/>
      <c r="Y843" s="181"/>
      <c r="Z843" s="181"/>
      <c r="AA843" s="181"/>
      <c r="AB843" s="181"/>
      <c r="AC843" s="181"/>
      <c r="AD843" s="181"/>
      <c r="AE843" s="181"/>
      <c r="AF843" s="181"/>
      <c r="AG843" s="181"/>
      <c r="AH843" s="181"/>
      <c r="AI843" s="181"/>
      <c r="AJ843" s="181"/>
      <c r="AK843" s="181"/>
      <c r="AL843" s="181"/>
      <c r="AM843" s="181"/>
    </row>
    <row r="844" spans="1:39" ht="12.75" customHeight="1">
      <c r="A844" s="181"/>
      <c r="B844" s="181"/>
      <c r="C844" s="181"/>
      <c r="D844" s="181"/>
      <c r="E844" s="181"/>
      <c r="F844" s="398"/>
      <c r="G844" s="398"/>
      <c r="H844" s="181"/>
      <c r="I844" s="181"/>
      <c r="J844" s="181"/>
      <c r="K844" s="181"/>
      <c r="L844" s="181"/>
      <c r="M844" s="181"/>
      <c r="N844" s="181"/>
      <c r="O844" s="181"/>
      <c r="P844" s="181"/>
      <c r="Q844" s="181"/>
      <c r="R844" s="181"/>
      <c r="S844" s="181"/>
      <c r="T844" s="181"/>
      <c r="U844" s="181"/>
      <c r="V844" s="181"/>
      <c r="W844" s="181"/>
      <c r="X844" s="181"/>
      <c r="Y844" s="181"/>
      <c r="Z844" s="181"/>
      <c r="AA844" s="181"/>
      <c r="AB844" s="181"/>
      <c r="AC844" s="181"/>
      <c r="AD844" s="181"/>
      <c r="AE844" s="181"/>
      <c r="AF844" s="181"/>
      <c r="AG844" s="181"/>
      <c r="AH844" s="181"/>
      <c r="AI844" s="181"/>
      <c r="AJ844" s="181"/>
      <c r="AK844" s="181"/>
      <c r="AL844" s="181"/>
      <c r="AM844" s="181"/>
    </row>
    <row r="845" spans="1:39" ht="12.75" customHeight="1">
      <c r="A845" s="181"/>
      <c r="B845" s="181"/>
      <c r="C845" s="181"/>
      <c r="D845" s="181"/>
      <c r="E845" s="181"/>
      <c r="F845" s="398"/>
      <c r="G845" s="398"/>
      <c r="H845" s="181"/>
      <c r="I845" s="181"/>
      <c r="J845" s="181"/>
      <c r="K845" s="181"/>
      <c r="L845" s="181"/>
      <c r="M845" s="181"/>
      <c r="N845" s="181"/>
      <c r="O845" s="181"/>
      <c r="P845" s="181"/>
      <c r="Q845" s="181"/>
      <c r="R845" s="181"/>
      <c r="S845" s="181"/>
      <c r="T845" s="181"/>
      <c r="U845" s="181"/>
      <c r="V845" s="181"/>
      <c r="W845" s="181"/>
      <c r="X845" s="181"/>
      <c r="Y845" s="181"/>
      <c r="Z845" s="181"/>
      <c r="AA845" s="181"/>
      <c r="AB845" s="181"/>
      <c r="AC845" s="181"/>
      <c r="AD845" s="181"/>
      <c r="AE845" s="181"/>
      <c r="AF845" s="181"/>
      <c r="AG845" s="181"/>
      <c r="AH845" s="181"/>
      <c r="AI845" s="181"/>
      <c r="AJ845" s="181"/>
      <c r="AK845" s="181"/>
      <c r="AL845" s="181"/>
      <c r="AM845" s="181"/>
    </row>
    <row r="846" spans="1:39" ht="12.75" customHeight="1">
      <c r="A846" s="181"/>
      <c r="B846" s="181"/>
      <c r="C846" s="181"/>
      <c r="D846" s="181"/>
      <c r="E846" s="181"/>
      <c r="F846" s="398"/>
      <c r="G846" s="398"/>
      <c r="H846" s="181"/>
      <c r="I846" s="181"/>
      <c r="J846" s="181"/>
      <c r="K846" s="181"/>
      <c r="L846" s="181"/>
      <c r="M846" s="181"/>
      <c r="N846" s="181"/>
      <c r="O846" s="181"/>
      <c r="P846" s="181"/>
      <c r="Q846" s="181"/>
      <c r="R846" s="181"/>
      <c r="S846" s="181"/>
      <c r="T846" s="181"/>
      <c r="U846" s="181"/>
      <c r="V846" s="181"/>
      <c r="W846" s="181"/>
      <c r="X846" s="181"/>
      <c r="Y846" s="181"/>
      <c r="Z846" s="181"/>
      <c r="AA846" s="181"/>
      <c r="AB846" s="181"/>
      <c r="AC846" s="181"/>
      <c r="AD846" s="181"/>
      <c r="AE846" s="181"/>
      <c r="AF846" s="181"/>
      <c r="AG846" s="181"/>
      <c r="AH846" s="181"/>
      <c r="AI846" s="181"/>
      <c r="AJ846" s="181"/>
      <c r="AK846" s="181"/>
      <c r="AL846" s="181"/>
      <c r="AM846" s="181"/>
    </row>
    <row r="847" spans="1:39" ht="12.75" customHeight="1">
      <c r="A847" s="181"/>
      <c r="B847" s="181"/>
      <c r="C847" s="181"/>
      <c r="D847" s="181"/>
      <c r="E847" s="181"/>
      <c r="F847" s="398"/>
      <c r="G847" s="398"/>
      <c r="H847" s="181"/>
      <c r="I847" s="181"/>
      <c r="J847" s="181"/>
      <c r="K847" s="181"/>
      <c r="L847" s="181"/>
      <c r="M847" s="181"/>
      <c r="N847" s="181"/>
      <c r="O847" s="181"/>
      <c r="P847" s="181"/>
      <c r="Q847" s="181"/>
      <c r="R847" s="181"/>
      <c r="S847" s="181"/>
      <c r="T847" s="181"/>
      <c r="U847" s="181"/>
      <c r="V847" s="181"/>
      <c r="W847" s="181"/>
      <c r="X847" s="181"/>
      <c r="Y847" s="181"/>
      <c r="Z847" s="181"/>
      <c r="AA847" s="181"/>
      <c r="AB847" s="181"/>
      <c r="AC847" s="181"/>
      <c r="AD847" s="181"/>
      <c r="AE847" s="181"/>
      <c r="AF847" s="181"/>
      <c r="AG847" s="181"/>
      <c r="AH847" s="181"/>
      <c r="AI847" s="181"/>
      <c r="AJ847" s="181"/>
      <c r="AK847" s="181"/>
      <c r="AL847" s="181"/>
      <c r="AM847" s="181"/>
    </row>
    <row r="848" spans="1:39" ht="12.75" customHeight="1">
      <c r="A848" s="181"/>
      <c r="B848" s="181"/>
      <c r="C848" s="181"/>
      <c r="D848" s="181"/>
      <c r="E848" s="181"/>
      <c r="F848" s="398"/>
      <c r="G848" s="398"/>
      <c r="H848" s="181"/>
      <c r="I848" s="181"/>
      <c r="J848" s="181"/>
      <c r="K848" s="181"/>
      <c r="L848" s="181"/>
      <c r="M848" s="181"/>
      <c r="N848" s="181"/>
      <c r="O848" s="181"/>
      <c r="P848" s="181"/>
      <c r="Q848" s="181"/>
      <c r="R848" s="181"/>
      <c r="S848" s="181"/>
      <c r="T848" s="181"/>
      <c r="U848" s="181"/>
      <c r="V848" s="181"/>
      <c r="W848" s="181"/>
      <c r="X848" s="181"/>
      <c r="Y848" s="181"/>
      <c r="Z848" s="181"/>
      <c r="AA848" s="181"/>
      <c r="AB848" s="181"/>
      <c r="AC848" s="181"/>
      <c r="AD848" s="181"/>
      <c r="AE848" s="181"/>
      <c r="AF848" s="181"/>
      <c r="AG848" s="181"/>
      <c r="AH848" s="181"/>
      <c r="AI848" s="181"/>
      <c r="AJ848" s="181"/>
      <c r="AK848" s="181"/>
      <c r="AL848" s="181"/>
      <c r="AM848" s="181"/>
    </row>
    <row r="849" spans="1:39" ht="12.75" customHeight="1">
      <c r="A849" s="181"/>
      <c r="B849" s="181"/>
      <c r="C849" s="181"/>
      <c r="D849" s="181"/>
      <c r="E849" s="181"/>
      <c r="F849" s="398"/>
      <c r="G849" s="398"/>
      <c r="H849" s="181"/>
      <c r="I849" s="181"/>
      <c r="J849" s="181"/>
      <c r="K849" s="181"/>
      <c r="L849" s="181"/>
      <c r="M849" s="181"/>
      <c r="N849" s="181"/>
      <c r="O849" s="181"/>
      <c r="P849" s="181"/>
      <c r="Q849" s="181"/>
      <c r="R849" s="181"/>
      <c r="S849" s="181"/>
      <c r="T849" s="181"/>
      <c r="U849" s="181"/>
      <c r="V849" s="181"/>
      <c r="W849" s="181"/>
      <c r="X849" s="181"/>
      <c r="Y849" s="181"/>
      <c r="Z849" s="181"/>
      <c r="AA849" s="181"/>
      <c r="AB849" s="181"/>
      <c r="AC849" s="181"/>
      <c r="AD849" s="181"/>
      <c r="AE849" s="181"/>
      <c r="AF849" s="181"/>
      <c r="AG849" s="181"/>
      <c r="AH849" s="181"/>
      <c r="AI849" s="181"/>
      <c r="AJ849" s="181"/>
      <c r="AK849" s="181"/>
      <c r="AL849" s="181"/>
      <c r="AM849" s="181"/>
    </row>
    <row r="850" spans="1:39" ht="12.75" customHeight="1">
      <c r="A850" s="181"/>
      <c r="B850" s="181"/>
      <c r="C850" s="181"/>
      <c r="D850" s="181"/>
      <c r="E850" s="181"/>
      <c r="F850" s="398"/>
      <c r="G850" s="398"/>
      <c r="H850" s="181"/>
      <c r="I850" s="181"/>
      <c r="J850" s="181"/>
      <c r="K850" s="181"/>
      <c r="L850" s="181"/>
      <c r="M850" s="181"/>
      <c r="N850" s="181"/>
      <c r="O850" s="181"/>
      <c r="P850" s="181"/>
      <c r="Q850" s="181"/>
      <c r="R850" s="181"/>
      <c r="S850" s="181"/>
      <c r="T850" s="181"/>
      <c r="U850" s="181"/>
      <c r="V850" s="181"/>
      <c r="W850" s="181"/>
      <c r="X850" s="181"/>
      <c r="Y850" s="181"/>
      <c r="Z850" s="181"/>
      <c r="AA850" s="181"/>
      <c r="AB850" s="181"/>
      <c r="AC850" s="181"/>
      <c r="AD850" s="181"/>
      <c r="AE850" s="181"/>
      <c r="AF850" s="181"/>
      <c r="AG850" s="181"/>
      <c r="AH850" s="181"/>
      <c r="AI850" s="181"/>
      <c r="AJ850" s="181"/>
      <c r="AK850" s="181"/>
      <c r="AL850" s="181"/>
      <c r="AM850" s="181"/>
    </row>
    <row r="851" spans="1:39" ht="12.75" customHeight="1">
      <c r="A851" s="181"/>
      <c r="B851" s="181"/>
      <c r="C851" s="181"/>
      <c r="D851" s="181"/>
      <c r="E851" s="181"/>
      <c r="F851" s="398"/>
      <c r="G851" s="398"/>
      <c r="H851" s="181"/>
      <c r="I851" s="181"/>
      <c r="J851" s="181"/>
      <c r="K851" s="181"/>
      <c r="L851" s="181"/>
      <c r="M851" s="181"/>
      <c r="N851" s="181"/>
      <c r="O851" s="181"/>
      <c r="P851" s="181"/>
      <c r="Q851" s="181"/>
      <c r="R851" s="181"/>
      <c r="S851" s="181"/>
      <c r="T851" s="181"/>
      <c r="U851" s="181"/>
      <c r="V851" s="181"/>
      <c r="W851" s="181"/>
      <c r="X851" s="181"/>
      <c r="Y851" s="181"/>
      <c r="Z851" s="181"/>
      <c r="AA851" s="181"/>
      <c r="AB851" s="181"/>
      <c r="AC851" s="181"/>
      <c r="AD851" s="181"/>
      <c r="AE851" s="181"/>
      <c r="AF851" s="181"/>
      <c r="AG851" s="181"/>
      <c r="AH851" s="181"/>
      <c r="AI851" s="181"/>
      <c r="AJ851" s="181"/>
      <c r="AK851" s="181"/>
      <c r="AL851" s="181"/>
      <c r="AM851" s="181"/>
    </row>
    <row r="852" spans="1:39" ht="12.75" customHeight="1">
      <c r="A852" s="181"/>
      <c r="B852" s="181"/>
      <c r="C852" s="181"/>
      <c r="D852" s="181"/>
      <c r="E852" s="181"/>
      <c r="F852" s="398"/>
      <c r="G852" s="398"/>
      <c r="H852" s="181"/>
      <c r="I852" s="181"/>
      <c r="J852" s="181"/>
      <c r="K852" s="181"/>
      <c r="L852" s="181"/>
      <c r="M852" s="181"/>
      <c r="N852" s="181"/>
      <c r="O852" s="181"/>
      <c r="P852" s="181"/>
      <c r="Q852" s="181"/>
      <c r="R852" s="181"/>
      <c r="S852" s="181"/>
      <c r="T852" s="181"/>
      <c r="U852" s="181"/>
      <c r="V852" s="181"/>
      <c r="W852" s="181"/>
      <c r="X852" s="181"/>
      <c r="Y852" s="181"/>
      <c r="Z852" s="181"/>
      <c r="AA852" s="181"/>
      <c r="AB852" s="181"/>
      <c r="AC852" s="181"/>
      <c r="AD852" s="181"/>
      <c r="AE852" s="181"/>
      <c r="AF852" s="181"/>
      <c r="AG852" s="181"/>
      <c r="AH852" s="181"/>
      <c r="AI852" s="181"/>
      <c r="AJ852" s="181"/>
      <c r="AK852" s="181"/>
      <c r="AL852" s="181"/>
      <c r="AM852" s="181"/>
    </row>
    <row r="853" spans="1:39" ht="12.75" customHeight="1">
      <c r="A853" s="181"/>
      <c r="B853" s="181"/>
      <c r="C853" s="181"/>
      <c r="D853" s="181"/>
      <c r="E853" s="181"/>
      <c r="F853" s="398"/>
      <c r="G853" s="398"/>
      <c r="H853" s="181"/>
      <c r="I853" s="181"/>
      <c r="J853" s="181"/>
      <c r="K853" s="181"/>
      <c r="L853" s="181"/>
      <c r="M853" s="181"/>
      <c r="N853" s="181"/>
      <c r="O853" s="181"/>
      <c r="P853" s="181"/>
      <c r="Q853" s="181"/>
      <c r="R853" s="181"/>
      <c r="S853" s="181"/>
      <c r="T853" s="181"/>
      <c r="U853" s="181"/>
      <c r="V853" s="181"/>
      <c r="W853" s="181"/>
      <c r="X853" s="181"/>
      <c r="Y853" s="181"/>
      <c r="Z853" s="181"/>
      <c r="AA853" s="181"/>
      <c r="AB853" s="181"/>
      <c r="AC853" s="181"/>
      <c r="AD853" s="181"/>
      <c r="AE853" s="181"/>
      <c r="AF853" s="181"/>
      <c r="AG853" s="181"/>
      <c r="AH853" s="181"/>
      <c r="AI853" s="181"/>
      <c r="AJ853" s="181"/>
      <c r="AK853" s="181"/>
      <c r="AL853" s="181"/>
      <c r="AM853" s="181"/>
    </row>
    <row r="854" spans="1:39" ht="12.75" customHeight="1">
      <c r="A854" s="181"/>
      <c r="B854" s="181"/>
      <c r="C854" s="181"/>
      <c r="D854" s="181"/>
      <c r="E854" s="181"/>
      <c r="F854" s="398"/>
      <c r="G854" s="398"/>
      <c r="H854" s="181"/>
      <c r="I854" s="181"/>
      <c r="J854" s="181"/>
      <c r="K854" s="181"/>
      <c r="L854" s="181"/>
      <c r="M854" s="181"/>
      <c r="N854" s="181"/>
      <c r="O854" s="181"/>
      <c r="P854" s="181"/>
      <c r="Q854" s="181"/>
      <c r="R854" s="181"/>
      <c r="S854" s="181"/>
      <c r="T854" s="181"/>
      <c r="U854" s="181"/>
      <c r="V854" s="181"/>
      <c r="W854" s="181"/>
      <c r="X854" s="181"/>
      <c r="Y854" s="181"/>
      <c r="Z854" s="181"/>
      <c r="AA854" s="181"/>
      <c r="AB854" s="181"/>
      <c r="AC854" s="181"/>
      <c r="AD854" s="181"/>
      <c r="AE854" s="181"/>
      <c r="AF854" s="181"/>
      <c r="AG854" s="181"/>
      <c r="AH854" s="181"/>
      <c r="AI854" s="181"/>
      <c r="AJ854" s="181"/>
      <c r="AK854" s="181"/>
      <c r="AL854" s="181"/>
      <c r="AM854" s="181"/>
    </row>
    <row r="855" spans="1:39" ht="12.75" customHeight="1">
      <c r="A855" s="181"/>
      <c r="B855" s="181"/>
      <c r="C855" s="181"/>
      <c r="D855" s="181"/>
      <c r="E855" s="181"/>
      <c r="F855" s="398"/>
      <c r="G855" s="398"/>
      <c r="H855" s="181"/>
      <c r="I855" s="181"/>
      <c r="J855" s="181"/>
      <c r="K855" s="181"/>
      <c r="L855" s="181"/>
      <c r="M855" s="181"/>
      <c r="N855" s="181"/>
      <c r="O855" s="181"/>
      <c r="P855" s="181"/>
      <c r="Q855" s="181"/>
      <c r="R855" s="181"/>
      <c r="S855" s="181"/>
      <c r="T855" s="181"/>
      <c r="U855" s="181"/>
      <c r="V855" s="181"/>
      <c r="W855" s="181"/>
      <c r="X855" s="181"/>
      <c r="Y855" s="181"/>
      <c r="Z855" s="181"/>
      <c r="AA855" s="181"/>
      <c r="AB855" s="181"/>
      <c r="AC855" s="181"/>
      <c r="AD855" s="181"/>
      <c r="AE855" s="181"/>
      <c r="AF855" s="181"/>
      <c r="AG855" s="181"/>
      <c r="AH855" s="181"/>
      <c r="AI855" s="181"/>
      <c r="AJ855" s="181"/>
      <c r="AK855" s="181"/>
      <c r="AL855" s="181"/>
      <c r="AM855" s="181"/>
    </row>
    <row r="856" spans="1:39" ht="12.75" customHeight="1">
      <c r="A856" s="181"/>
      <c r="B856" s="181"/>
      <c r="C856" s="181"/>
      <c r="D856" s="181"/>
      <c r="E856" s="181"/>
      <c r="F856" s="398"/>
      <c r="G856" s="398"/>
      <c r="H856" s="181"/>
      <c r="I856" s="181"/>
      <c r="J856" s="181"/>
      <c r="K856" s="181"/>
      <c r="L856" s="181"/>
      <c r="M856" s="181"/>
      <c r="N856" s="181"/>
      <c r="O856" s="181"/>
      <c r="P856" s="181"/>
      <c r="Q856" s="181"/>
      <c r="R856" s="181"/>
      <c r="S856" s="181"/>
      <c r="T856" s="181"/>
      <c r="U856" s="181"/>
      <c r="V856" s="181"/>
      <c r="W856" s="181"/>
      <c r="X856" s="181"/>
      <c r="Y856" s="181"/>
      <c r="Z856" s="181"/>
      <c r="AA856" s="181"/>
      <c r="AB856" s="181"/>
      <c r="AC856" s="181"/>
      <c r="AD856" s="181"/>
      <c r="AE856" s="181"/>
      <c r="AF856" s="181"/>
      <c r="AG856" s="181"/>
      <c r="AH856" s="181"/>
      <c r="AI856" s="181"/>
      <c r="AJ856" s="181"/>
      <c r="AK856" s="181"/>
      <c r="AL856" s="181"/>
      <c r="AM856" s="181"/>
    </row>
    <row r="857" spans="1:39" ht="12.75" customHeight="1">
      <c r="A857" s="181"/>
      <c r="B857" s="181"/>
      <c r="C857" s="181"/>
      <c r="D857" s="181"/>
      <c r="E857" s="181"/>
      <c r="F857" s="398"/>
      <c r="G857" s="398"/>
      <c r="H857" s="181"/>
      <c r="I857" s="181"/>
      <c r="J857" s="181"/>
      <c r="K857" s="181"/>
      <c r="L857" s="181"/>
      <c r="M857" s="181"/>
      <c r="N857" s="181"/>
      <c r="O857" s="181"/>
      <c r="P857" s="181"/>
      <c r="Q857" s="181"/>
      <c r="R857" s="181"/>
      <c r="S857" s="181"/>
      <c r="T857" s="181"/>
      <c r="U857" s="181"/>
      <c r="V857" s="181"/>
      <c r="W857" s="181"/>
      <c r="X857" s="181"/>
      <c r="Y857" s="181"/>
      <c r="Z857" s="181"/>
      <c r="AA857" s="181"/>
      <c r="AB857" s="181"/>
      <c r="AC857" s="181"/>
      <c r="AD857" s="181"/>
      <c r="AE857" s="181"/>
      <c r="AF857" s="181"/>
      <c r="AG857" s="181"/>
      <c r="AH857" s="181"/>
      <c r="AI857" s="181"/>
      <c r="AJ857" s="181"/>
      <c r="AK857" s="181"/>
      <c r="AL857" s="181"/>
      <c r="AM857" s="181"/>
    </row>
    <row r="858" spans="1:39" ht="12.75" customHeight="1">
      <c r="A858" s="181"/>
      <c r="B858" s="181"/>
      <c r="C858" s="181"/>
      <c r="D858" s="181"/>
      <c r="E858" s="181"/>
      <c r="F858" s="398"/>
      <c r="G858" s="398"/>
      <c r="H858" s="181"/>
      <c r="I858" s="181"/>
      <c r="J858" s="181"/>
      <c r="K858" s="181"/>
      <c r="L858" s="181"/>
      <c r="M858" s="181"/>
      <c r="N858" s="181"/>
      <c r="O858" s="181"/>
      <c r="P858" s="181"/>
      <c r="Q858" s="181"/>
      <c r="R858" s="181"/>
      <c r="S858" s="181"/>
      <c r="T858" s="181"/>
      <c r="U858" s="181"/>
      <c r="V858" s="181"/>
      <c r="W858" s="181"/>
      <c r="X858" s="181"/>
      <c r="Y858" s="181"/>
      <c r="Z858" s="181"/>
      <c r="AA858" s="181"/>
      <c r="AB858" s="181"/>
      <c r="AC858" s="181"/>
      <c r="AD858" s="181"/>
      <c r="AE858" s="181"/>
      <c r="AF858" s="181"/>
      <c r="AG858" s="181"/>
      <c r="AH858" s="181"/>
      <c r="AI858" s="181"/>
      <c r="AJ858" s="181"/>
      <c r="AK858" s="181"/>
      <c r="AL858" s="181"/>
      <c r="AM858" s="181"/>
    </row>
    <row r="859" spans="1:39" ht="12.75" customHeight="1">
      <c r="A859" s="181"/>
      <c r="B859" s="181"/>
      <c r="C859" s="181"/>
      <c r="D859" s="181"/>
      <c r="E859" s="181"/>
      <c r="F859" s="398"/>
      <c r="G859" s="398"/>
      <c r="H859" s="181"/>
      <c r="I859" s="181"/>
      <c r="J859" s="181"/>
      <c r="K859" s="181"/>
      <c r="L859" s="181"/>
      <c r="M859" s="181"/>
      <c r="N859" s="181"/>
      <c r="O859" s="181"/>
      <c r="P859" s="181"/>
      <c r="Q859" s="181"/>
      <c r="R859" s="181"/>
      <c r="S859" s="181"/>
      <c r="T859" s="181"/>
      <c r="U859" s="181"/>
      <c r="V859" s="181"/>
      <c r="W859" s="181"/>
      <c r="X859" s="181"/>
      <c r="Y859" s="181"/>
      <c r="Z859" s="181"/>
      <c r="AA859" s="181"/>
      <c r="AB859" s="181"/>
      <c r="AC859" s="181"/>
      <c r="AD859" s="181"/>
      <c r="AE859" s="181"/>
      <c r="AF859" s="181"/>
      <c r="AG859" s="181"/>
      <c r="AH859" s="181"/>
      <c r="AI859" s="181"/>
      <c r="AJ859" s="181"/>
      <c r="AK859" s="181"/>
      <c r="AL859" s="181"/>
      <c r="AM859" s="181"/>
    </row>
    <row r="860" spans="1:39" ht="12.75" customHeight="1">
      <c r="A860" s="181"/>
      <c r="B860" s="181"/>
      <c r="C860" s="181"/>
      <c r="D860" s="181"/>
      <c r="E860" s="181"/>
      <c r="F860" s="398"/>
      <c r="G860" s="398"/>
      <c r="H860" s="181"/>
      <c r="I860" s="181"/>
      <c r="J860" s="181"/>
      <c r="K860" s="181"/>
      <c r="L860" s="181"/>
      <c r="M860" s="181"/>
      <c r="N860" s="181"/>
      <c r="O860" s="181"/>
      <c r="P860" s="181"/>
      <c r="Q860" s="181"/>
      <c r="R860" s="181"/>
      <c r="S860" s="181"/>
      <c r="T860" s="181"/>
      <c r="U860" s="181"/>
      <c r="V860" s="181"/>
      <c r="W860" s="181"/>
      <c r="X860" s="181"/>
      <c r="Y860" s="181"/>
      <c r="Z860" s="181"/>
      <c r="AA860" s="181"/>
      <c r="AB860" s="181"/>
      <c r="AC860" s="181"/>
      <c r="AD860" s="181"/>
      <c r="AE860" s="181"/>
      <c r="AF860" s="181"/>
      <c r="AG860" s="181"/>
      <c r="AH860" s="181"/>
      <c r="AI860" s="181"/>
      <c r="AJ860" s="181"/>
      <c r="AK860" s="181"/>
      <c r="AL860" s="181"/>
      <c r="AM860" s="181"/>
    </row>
    <row r="861" spans="1:39" ht="12.75" customHeight="1">
      <c r="A861" s="181"/>
      <c r="B861" s="181"/>
      <c r="C861" s="181"/>
      <c r="D861" s="181"/>
      <c r="E861" s="181"/>
      <c r="F861" s="398"/>
      <c r="G861" s="398"/>
      <c r="H861" s="181"/>
      <c r="I861" s="181"/>
      <c r="J861" s="181"/>
      <c r="K861" s="181"/>
      <c r="L861" s="181"/>
      <c r="M861" s="181"/>
      <c r="N861" s="181"/>
      <c r="O861" s="181"/>
      <c r="P861" s="181"/>
      <c r="Q861" s="181"/>
      <c r="R861" s="181"/>
      <c r="S861" s="181"/>
      <c r="T861" s="181"/>
      <c r="U861" s="181"/>
      <c r="V861" s="181"/>
      <c r="W861" s="181"/>
      <c r="X861" s="181"/>
      <c r="Y861" s="181"/>
      <c r="Z861" s="181"/>
      <c r="AA861" s="181"/>
      <c r="AB861" s="181"/>
      <c r="AC861" s="181"/>
      <c r="AD861" s="181"/>
      <c r="AE861" s="181"/>
      <c r="AF861" s="181"/>
      <c r="AG861" s="181"/>
      <c r="AH861" s="181"/>
      <c r="AI861" s="181"/>
      <c r="AJ861" s="181"/>
      <c r="AK861" s="181"/>
      <c r="AL861" s="181"/>
      <c r="AM861" s="181"/>
    </row>
    <row r="862" spans="1:39" ht="12.75" customHeight="1">
      <c r="A862" s="181"/>
      <c r="B862" s="181"/>
      <c r="C862" s="181"/>
      <c r="D862" s="181"/>
      <c r="E862" s="181"/>
      <c r="F862" s="398"/>
      <c r="G862" s="398"/>
      <c r="H862" s="181"/>
      <c r="I862" s="181"/>
      <c r="J862" s="181"/>
      <c r="K862" s="181"/>
      <c r="L862" s="181"/>
      <c r="M862" s="181"/>
      <c r="N862" s="181"/>
      <c r="O862" s="181"/>
      <c r="P862" s="181"/>
      <c r="Q862" s="181"/>
      <c r="R862" s="181"/>
      <c r="S862" s="181"/>
      <c r="T862" s="181"/>
      <c r="U862" s="181"/>
      <c r="V862" s="181"/>
      <c r="W862" s="181"/>
      <c r="X862" s="181"/>
      <c r="Y862" s="181"/>
      <c r="Z862" s="181"/>
      <c r="AA862" s="181"/>
      <c r="AB862" s="181"/>
      <c r="AC862" s="181"/>
      <c r="AD862" s="181"/>
      <c r="AE862" s="181"/>
      <c r="AF862" s="181"/>
      <c r="AG862" s="181"/>
      <c r="AH862" s="181"/>
      <c r="AI862" s="181"/>
      <c r="AJ862" s="181"/>
      <c r="AK862" s="181"/>
      <c r="AL862" s="181"/>
      <c r="AM862" s="181"/>
    </row>
    <row r="863" spans="1:39" ht="12.75" customHeight="1">
      <c r="A863" s="181"/>
      <c r="B863" s="181"/>
      <c r="C863" s="181"/>
      <c r="D863" s="181"/>
      <c r="E863" s="181"/>
      <c r="F863" s="398"/>
      <c r="G863" s="398"/>
      <c r="H863" s="181"/>
      <c r="I863" s="181"/>
      <c r="J863" s="181"/>
      <c r="K863" s="181"/>
      <c r="L863" s="181"/>
      <c r="M863" s="181"/>
      <c r="N863" s="181"/>
      <c r="O863" s="181"/>
      <c r="P863" s="181"/>
      <c r="Q863" s="181"/>
      <c r="R863" s="181"/>
      <c r="S863" s="181"/>
      <c r="T863" s="181"/>
      <c r="U863" s="181"/>
      <c r="V863" s="181"/>
      <c r="W863" s="181"/>
      <c r="X863" s="181"/>
      <c r="Y863" s="181"/>
      <c r="Z863" s="181"/>
      <c r="AA863" s="181"/>
      <c r="AB863" s="181"/>
      <c r="AC863" s="181"/>
      <c r="AD863" s="181"/>
      <c r="AE863" s="181"/>
      <c r="AF863" s="181"/>
      <c r="AG863" s="181"/>
      <c r="AH863" s="181"/>
      <c r="AI863" s="181"/>
      <c r="AJ863" s="181"/>
      <c r="AK863" s="181"/>
      <c r="AL863" s="181"/>
      <c r="AM863" s="181"/>
    </row>
    <row r="864" spans="1:39" ht="12.75" customHeight="1">
      <c r="A864" s="181"/>
      <c r="B864" s="181"/>
      <c r="C864" s="181"/>
      <c r="D864" s="181"/>
      <c r="E864" s="181"/>
      <c r="F864" s="398"/>
      <c r="G864" s="398"/>
      <c r="H864" s="181"/>
      <c r="I864" s="181"/>
      <c r="J864" s="181"/>
      <c r="K864" s="181"/>
      <c r="L864" s="181"/>
      <c r="M864" s="181"/>
      <c r="N864" s="181"/>
      <c r="O864" s="181"/>
      <c r="P864" s="181"/>
      <c r="Q864" s="181"/>
      <c r="R864" s="181"/>
      <c r="S864" s="181"/>
      <c r="T864" s="181"/>
      <c r="U864" s="181"/>
      <c r="V864" s="181"/>
      <c r="W864" s="181"/>
      <c r="X864" s="181"/>
      <c r="Y864" s="181"/>
      <c r="Z864" s="181"/>
      <c r="AA864" s="181"/>
      <c r="AB864" s="181"/>
      <c r="AC864" s="181"/>
      <c r="AD864" s="181"/>
      <c r="AE864" s="181"/>
      <c r="AF864" s="181"/>
      <c r="AG864" s="181"/>
      <c r="AH864" s="181"/>
      <c r="AI864" s="181"/>
      <c r="AJ864" s="181"/>
      <c r="AK864" s="181"/>
      <c r="AL864" s="181"/>
      <c r="AM864" s="181"/>
    </row>
    <row r="865" spans="1:39" ht="12.75" customHeight="1">
      <c r="A865" s="181"/>
      <c r="B865" s="181"/>
      <c r="C865" s="181"/>
      <c r="D865" s="181"/>
      <c r="E865" s="181"/>
      <c r="F865" s="398"/>
      <c r="G865" s="398"/>
      <c r="H865" s="181"/>
      <c r="I865" s="181"/>
      <c r="J865" s="181"/>
      <c r="K865" s="181"/>
      <c r="L865" s="181"/>
      <c r="M865" s="181"/>
      <c r="N865" s="181"/>
      <c r="O865" s="181"/>
      <c r="P865" s="181"/>
      <c r="Q865" s="181"/>
      <c r="R865" s="181"/>
      <c r="S865" s="181"/>
      <c r="T865" s="181"/>
      <c r="U865" s="181"/>
      <c r="V865" s="181"/>
      <c r="W865" s="181"/>
      <c r="X865" s="181"/>
      <c r="Y865" s="181"/>
      <c r="Z865" s="181"/>
      <c r="AA865" s="181"/>
      <c r="AB865" s="181"/>
      <c r="AC865" s="181"/>
      <c r="AD865" s="181"/>
      <c r="AE865" s="181"/>
      <c r="AF865" s="181"/>
      <c r="AG865" s="181"/>
      <c r="AH865" s="181"/>
      <c r="AI865" s="181"/>
      <c r="AJ865" s="181"/>
      <c r="AK865" s="181"/>
      <c r="AL865" s="181"/>
      <c r="AM865" s="181"/>
    </row>
    <row r="866" spans="1:39" ht="12.75" customHeight="1">
      <c r="A866" s="181"/>
      <c r="B866" s="181"/>
      <c r="C866" s="181"/>
      <c r="D866" s="181"/>
      <c r="E866" s="181"/>
      <c r="F866" s="398"/>
      <c r="G866" s="398"/>
      <c r="H866" s="181"/>
      <c r="I866" s="181"/>
      <c r="J866" s="181"/>
      <c r="K866" s="181"/>
      <c r="L866" s="181"/>
      <c r="M866" s="181"/>
      <c r="N866" s="181"/>
      <c r="O866" s="181"/>
      <c r="P866" s="181"/>
      <c r="Q866" s="181"/>
      <c r="R866" s="181"/>
      <c r="S866" s="181"/>
      <c r="T866" s="181"/>
      <c r="U866" s="181"/>
      <c r="V866" s="181"/>
      <c r="W866" s="181"/>
      <c r="X866" s="181"/>
      <c r="Y866" s="181"/>
      <c r="Z866" s="181"/>
      <c r="AA866" s="181"/>
      <c r="AB866" s="181"/>
      <c r="AC866" s="181"/>
      <c r="AD866" s="181"/>
      <c r="AE866" s="181"/>
      <c r="AF866" s="181"/>
      <c r="AG866" s="181"/>
      <c r="AH866" s="181"/>
      <c r="AI866" s="181"/>
      <c r="AJ866" s="181"/>
      <c r="AK866" s="181"/>
      <c r="AL866" s="181"/>
      <c r="AM866" s="181"/>
    </row>
    <row r="867" spans="1:39" ht="12.75" customHeight="1">
      <c r="A867" s="181"/>
      <c r="B867" s="181"/>
      <c r="C867" s="181"/>
      <c r="D867" s="181"/>
      <c r="E867" s="181"/>
      <c r="F867" s="398"/>
      <c r="G867" s="398"/>
      <c r="H867" s="181"/>
      <c r="I867" s="181"/>
      <c r="J867" s="181"/>
      <c r="K867" s="181"/>
      <c r="L867" s="181"/>
      <c r="M867" s="181"/>
      <c r="N867" s="181"/>
      <c r="O867" s="181"/>
      <c r="P867" s="181"/>
      <c r="Q867" s="181"/>
      <c r="R867" s="181"/>
      <c r="S867" s="181"/>
      <c r="T867" s="181"/>
      <c r="U867" s="181"/>
      <c r="V867" s="181"/>
      <c r="W867" s="181"/>
      <c r="X867" s="181"/>
      <c r="Y867" s="181"/>
      <c r="Z867" s="181"/>
      <c r="AA867" s="181"/>
      <c r="AB867" s="181"/>
      <c r="AC867" s="181"/>
      <c r="AD867" s="181"/>
      <c r="AE867" s="181"/>
      <c r="AF867" s="181"/>
      <c r="AG867" s="181"/>
      <c r="AH867" s="181"/>
      <c r="AI867" s="181"/>
      <c r="AJ867" s="181"/>
      <c r="AK867" s="181"/>
      <c r="AL867" s="181"/>
      <c r="AM867" s="181"/>
    </row>
    <row r="868" spans="1:39" ht="12.75" customHeight="1">
      <c r="A868" s="181"/>
      <c r="B868" s="181"/>
      <c r="C868" s="181"/>
      <c r="D868" s="181"/>
      <c r="E868" s="181"/>
      <c r="F868" s="398"/>
      <c r="G868" s="398"/>
      <c r="H868" s="181"/>
      <c r="I868" s="181"/>
      <c r="J868" s="181"/>
      <c r="K868" s="181"/>
      <c r="L868" s="181"/>
      <c r="M868" s="181"/>
      <c r="N868" s="181"/>
      <c r="O868" s="181"/>
      <c r="P868" s="181"/>
      <c r="Q868" s="181"/>
      <c r="R868" s="181"/>
      <c r="S868" s="181"/>
      <c r="T868" s="181"/>
      <c r="U868" s="181"/>
      <c r="V868" s="181"/>
      <c r="W868" s="181"/>
      <c r="X868" s="181"/>
      <c r="Y868" s="181"/>
      <c r="Z868" s="181"/>
      <c r="AA868" s="181"/>
      <c r="AB868" s="181"/>
      <c r="AC868" s="181"/>
      <c r="AD868" s="181"/>
      <c r="AE868" s="181"/>
      <c r="AF868" s="181"/>
      <c r="AG868" s="181"/>
      <c r="AH868" s="181"/>
      <c r="AI868" s="181"/>
      <c r="AJ868" s="181"/>
      <c r="AK868" s="181"/>
      <c r="AL868" s="181"/>
      <c r="AM868" s="181"/>
    </row>
    <row r="869" spans="1:39" ht="12.75" customHeight="1">
      <c r="A869" s="181"/>
      <c r="B869" s="181"/>
      <c r="C869" s="181"/>
      <c r="D869" s="181"/>
      <c r="E869" s="181"/>
      <c r="F869" s="398"/>
      <c r="G869" s="398"/>
      <c r="H869" s="181"/>
      <c r="I869" s="181"/>
      <c r="J869" s="181"/>
      <c r="K869" s="181"/>
      <c r="L869" s="181"/>
      <c r="M869" s="181"/>
      <c r="N869" s="181"/>
      <c r="O869" s="181"/>
      <c r="P869" s="181"/>
      <c r="Q869" s="181"/>
      <c r="R869" s="181"/>
      <c r="S869" s="181"/>
      <c r="T869" s="181"/>
      <c r="U869" s="181"/>
      <c r="V869" s="181"/>
      <c r="W869" s="181"/>
      <c r="X869" s="181"/>
      <c r="Y869" s="181"/>
      <c r="Z869" s="181"/>
      <c r="AA869" s="181"/>
      <c r="AB869" s="181"/>
      <c r="AC869" s="181"/>
      <c r="AD869" s="181"/>
      <c r="AE869" s="181"/>
      <c r="AF869" s="181"/>
      <c r="AG869" s="181"/>
      <c r="AH869" s="181"/>
      <c r="AI869" s="181"/>
      <c r="AJ869" s="181"/>
      <c r="AK869" s="181"/>
      <c r="AL869" s="181"/>
      <c r="AM869" s="181"/>
    </row>
    <row r="870" spans="1:39" ht="12.75" customHeight="1">
      <c r="A870" s="181"/>
      <c r="B870" s="181"/>
      <c r="C870" s="181"/>
      <c r="D870" s="181"/>
      <c r="E870" s="181"/>
      <c r="F870" s="398"/>
      <c r="G870" s="398"/>
      <c r="H870" s="181"/>
      <c r="I870" s="181"/>
      <c r="J870" s="181"/>
      <c r="K870" s="181"/>
      <c r="L870" s="181"/>
      <c r="M870" s="181"/>
      <c r="N870" s="181"/>
      <c r="O870" s="181"/>
      <c r="P870" s="181"/>
      <c r="Q870" s="181"/>
      <c r="R870" s="181"/>
      <c r="S870" s="181"/>
      <c r="T870" s="181"/>
      <c r="U870" s="181"/>
      <c r="V870" s="181"/>
      <c r="W870" s="181"/>
      <c r="X870" s="181"/>
      <c r="Y870" s="181"/>
      <c r="Z870" s="181"/>
      <c r="AA870" s="181"/>
      <c r="AB870" s="181"/>
      <c r="AC870" s="181"/>
      <c r="AD870" s="181"/>
      <c r="AE870" s="181"/>
      <c r="AF870" s="181"/>
      <c r="AG870" s="181"/>
      <c r="AH870" s="181"/>
      <c r="AI870" s="181"/>
      <c r="AJ870" s="181"/>
      <c r="AK870" s="181"/>
      <c r="AL870" s="181"/>
      <c r="AM870" s="181"/>
    </row>
    <row r="871" spans="1:39" ht="12.75" customHeight="1">
      <c r="A871" s="181"/>
      <c r="B871" s="181"/>
      <c r="C871" s="181"/>
      <c r="D871" s="181"/>
      <c r="E871" s="181"/>
      <c r="F871" s="398"/>
      <c r="G871" s="398"/>
      <c r="H871" s="181"/>
      <c r="I871" s="181"/>
      <c r="J871" s="181"/>
      <c r="K871" s="181"/>
      <c r="L871" s="181"/>
      <c r="M871" s="181"/>
      <c r="N871" s="181"/>
      <c r="O871" s="181"/>
      <c r="P871" s="181"/>
      <c r="Q871" s="181"/>
      <c r="R871" s="181"/>
      <c r="S871" s="181"/>
      <c r="T871" s="181"/>
      <c r="U871" s="181"/>
      <c r="V871" s="181"/>
      <c r="W871" s="181"/>
      <c r="X871" s="181"/>
      <c r="Y871" s="181"/>
      <c r="Z871" s="181"/>
      <c r="AA871" s="181"/>
      <c r="AB871" s="181"/>
      <c r="AC871" s="181"/>
      <c r="AD871" s="181"/>
      <c r="AE871" s="181"/>
      <c r="AF871" s="181"/>
      <c r="AG871" s="181"/>
      <c r="AH871" s="181"/>
      <c r="AI871" s="181"/>
      <c r="AJ871" s="181"/>
      <c r="AK871" s="181"/>
      <c r="AL871" s="181"/>
      <c r="AM871" s="181"/>
    </row>
    <row r="872" spans="1:39" ht="12.75" customHeight="1">
      <c r="A872" s="181"/>
      <c r="B872" s="181"/>
      <c r="C872" s="181"/>
      <c r="D872" s="181"/>
      <c r="E872" s="181"/>
      <c r="F872" s="398"/>
      <c r="G872" s="398"/>
      <c r="H872" s="181"/>
      <c r="I872" s="181"/>
      <c r="J872" s="181"/>
      <c r="K872" s="181"/>
      <c r="L872" s="181"/>
      <c r="M872" s="181"/>
      <c r="N872" s="181"/>
      <c r="O872" s="181"/>
      <c r="P872" s="181"/>
      <c r="Q872" s="181"/>
      <c r="R872" s="181"/>
      <c r="S872" s="181"/>
      <c r="T872" s="181"/>
      <c r="U872" s="181"/>
      <c r="V872" s="181"/>
      <c r="W872" s="181"/>
      <c r="X872" s="181"/>
      <c r="Y872" s="181"/>
      <c r="Z872" s="181"/>
      <c r="AA872" s="181"/>
      <c r="AB872" s="181"/>
      <c r="AC872" s="181"/>
      <c r="AD872" s="181"/>
      <c r="AE872" s="181"/>
      <c r="AF872" s="181"/>
      <c r="AG872" s="181"/>
      <c r="AH872" s="181"/>
      <c r="AI872" s="181"/>
      <c r="AJ872" s="181"/>
      <c r="AK872" s="181"/>
      <c r="AL872" s="181"/>
      <c r="AM872" s="181"/>
    </row>
    <row r="873" spans="1:39" ht="12.75" customHeight="1">
      <c r="A873" s="181"/>
      <c r="B873" s="181"/>
      <c r="C873" s="181"/>
      <c r="D873" s="181"/>
      <c r="E873" s="181"/>
      <c r="F873" s="398"/>
      <c r="G873" s="398"/>
      <c r="H873" s="181"/>
      <c r="I873" s="181"/>
      <c r="J873" s="181"/>
      <c r="K873" s="181"/>
      <c r="L873" s="181"/>
      <c r="M873" s="181"/>
      <c r="N873" s="181"/>
      <c r="O873" s="181"/>
      <c r="P873" s="181"/>
      <c r="Q873" s="181"/>
      <c r="R873" s="181"/>
      <c r="S873" s="181"/>
      <c r="T873" s="181"/>
      <c r="U873" s="181"/>
      <c r="V873" s="181"/>
      <c r="W873" s="181"/>
      <c r="X873" s="181"/>
      <c r="Y873" s="181"/>
      <c r="Z873" s="181"/>
      <c r="AA873" s="181"/>
      <c r="AB873" s="181"/>
      <c r="AC873" s="181"/>
      <c r="AD873" s="181"/>
      <c r="AE873" s="181"/>
      <c r="AF873" s="181"/>
      <c r="AG873" s="181"/>
      <c r="AH873" s="181"/>
      <c r="AI873" s="181"/>
      <c r="AJ873" s="181"/>
      <c r="AK873" s="181"/>
      <c r="AL873" s="181"/>
      <c r="AM873" s="181"/>
    </row>
    <row r="874" spans="1:39" ht="12.75" customHeight="1">
      <c r="A874" s="181"/>
      <c r="B874" s="181"/>
      <c r="C874" s="181"/>
      <c r="D874" s="181"/>
      <c r="E874" s="181"/>
      <c r="F874" s="398"/>
      <c r="G874" s="398"/>
      <c r="H874" s="181"/>
      <c r="I874" s="181"/>
      <c r="J874" s="181"/>
      <c r="K874" s="181"/>
      <c r="L874" s="181"/>
      <c r="M874" s="181"/>
      <c r="N874" s="181"/>
      <c r="O874" s="181"/>
      <c r="P874" s="181"/>
      <c r="Q874" s="181"/>
      <c r="R874" s="181"/>
      <c r="S874" s="181"/>
      <c r="T874" s="181"/>
      <c r="U874" s="181"/>
      <c r="V874" s="181"/>
      <c r="W874" s="181"/>
      <c r="X874" s="181"/>
      <c r="Y874" s="181"/>
      <c r="Z874" s="181"/>
      <c r="AA874" s="181"/>
      <c r="AB874" s="181"/>
      <c r="AC874" s="181"/>
      <c r="AD874" s="181"/>
      <c r="AE874" s="181"/>
      <c r="AF874" s="181"/>
      <c r="AG874" s="181"/>
      <c r="AH874" s="181"/>
      <c r="AI874" s="181"/>
      <c r="AJ874" s="181"/>
      <c r="AK874" s="181"/>
      <c r="AL874" s="181"/>
      <c r="AM874" s="181"/>
    </row>
    <row r="875" spans="1:39" ht="12.75" customHeight="1">
      <c r="A875" s="181"/>
      <c r="B875" s="181"/>
      <c r="C875" s="181"/>
      <c r="D875" s="181"/>
      <c r="E875" s="181"/>
      <c r="F875" s="398"/>
      <c r="G875" s="398"/>
      <c r="H875" s="181"/>
      <c r="I875" s="181"/>
      <c r="J875" s="181"/>
      <c r="K875" s="181"/>
      <c r="L875" s="181"/>
      <c r="M875" s="181"/>
      <c r="N875" s="181"/>
      <c r="O875" s="181"/>
      <c r="P875" s="181"/>
      <c r="Q875" s="181"/>
      <c r="R875" s="181"/>
      <c r="S875" s="181"/>
      <c r="T875" s="181"/>
      <c r="U875" s="181"/>
      <c r="V875" s="181"/>
      <c r="W875" s="181"/>
      <c r="X875" s="181"/>
      <c r="Y875" s="181"/>
      <c r="Z875" s="181"/>
      <c r="AA875" s="181"/>
      <c r="AB875" s="181"/>
      <c r="AC875" s="181"/>
      <c r="AD875" s="181"/>
      <c r="AE875" s="181"/>
      <c r="AF875" s="181"/>
      <c r="AG875" s="181"/>
      <c r="AH875" s="181"/>
      <c r="AI875" s="181"/>
      <c r="AJ875" s="181"/>
      <c r="AK875" s="181"/>
      <c r="AL875" s="181"/>
      <c r="AM875" s="181"/>
    </row>
    <row r="876" spans="1:39" ht="12.75" customHeight="1">
      <c r="A876" s="181"/>
      <c r="B876" s="181"/>
      <c r="C876" s="181"/>
      <c r="D876" s="181"/>
      <c r="E876" s="181"/>
      <c r="F876" s="398"/>
      <c r="G876" s="398"/>
      <c r="H876" s="181"/>
      <c r="I876" s="181"/>
      <c r="J876" s="181"/>
      <c r="K876" s="181"/>
      <c r="L876" s="181"/>
      <c r="M876" s="181"/>
      <c r="N876" s="181"/>
      <c r="O876" s="181"/>
      <c r="P876" s="181"/>
      <c r="Q876" s="181"/>
      <c r="R876" s="181"/>
      <c r="S876" s="181"/>
      <c r="T876" s="181"/>
      <c r="U876" s="181"/>
      <c r="V876" s="181"/>
      <c r="W876" s="181"/>
      <c r="X876" s="181"/>
      <c r="Y876" s="181"/>
      <c r="Z876" s="181"/>
      <c r="AA876" s="181"/>
      <c r="AB876" s="181"/>
      <c r="AC876" s="181"/>
      <c r="AD876" s="181"/>
      <c r="AE876" s="181"/>
      <c r="AF876" s="181"/>
      <c r="AG876" s="181"/>
      <c r="AH876" s="181"/>
      <c r="AI876" s="181"/>
      <c r="AJ876" s="181"/>
      <c r="AK876" s="181"/>
      <c r="AL876" s="181"/>
      <c r="AM876" s="181"/>
    </row>
    <row r="877" spans="1:39" ht="12.75" customHeight="1">
      <c r="A877" s="181"/>
      <c r="B877" s="181"/>
      <c r="C877" s="181"/>
      <c r="D877" s="181"/>
      <c r="E877" s="181"/>
      <c r="F877" s="398"/>
      <c r="G877" s="398"/>
      <c r="H877" s="181"/>
      <c r="I877" s="181"/>
      <c r="J877" s="181"/>
      <c r="K877" s="181"/>
      <c r="L877" s="181"/>
      <c r="M877" s="181"/>
      <c r="N877" s="181"/>
      <c r="O877" s="181"/>
      <c r="P877" s="181"/>
      <c r="Q877" s="181"/>
      <c r="R877" s="181"/>
      <c r="S877" s="181"/>
      <c r="T877" s="181"/>
      <c r="U877" s="181"/>
      <c r="V877" s="181"/>
      <c r="W877" s="181"/>
      <c r="X877" s="181"/>
      <c r="Y877" s="181"/>
      <c r="Z877" s="181"/>
      <c r="AA877" s="181"/>
      <c r="AB877" s="181"/>
      <c r="AC877" s="181"/>
      <c r="AD877" s="181"/>
      <c r="AE877" s="181"/>
      <c r="AF877" s="181"/>
      <c r="AG877" s="181"/>
      <c r="AH877" s="181"/>
      <c r="AI877" s="181"/>
      <c r="AJ877" s="181"/>
      <c r="AK877" s="181"/>
      <c r="AL877" s="181"/>
      <c r="AM877" s="181"/>
    </row>
    <row r="878" spans="1:39" ht="12.75" customHeight="1">
      <c r="A878" s="181"/>
      <c r="B878" s="181"/>
      <c r="C878" s="181"/>
      <c r="D878" s="181"/>
      <c r="E878" s="181"/>
      <c r="F878" s="398"/>
      <c r="G878" s="398"/>
      <c r="H878" s="181"/>
      <c r="I878" s="181"/>
      <c r="J878" s="181"/>
      <c r="K878" s="181"/>
      <c r="L878" s="181"/>
      <c r="M878" s="181"/>
      <c r="N878" s="181"/>
      <c r="O878" s="181"/>
      <c r="P878" s="181"/>
      <c r="Q878" s="181"/>
      <c r="R878" s="181"/>
      <c r="S878" s="181"/>
      <c r="T878" s="181"/>
      <c r="U878" s="181"/>
      <c r="V878" s="181"/>
      <c r="W878" s="181"/>
      <c r="X878" s="181"/>
      <c r="Y878" s="181"/>
      <c r="Z878" s="181"/>
      <c r="AA878" s="181"/>
      <c r="AB878" s="181"/>
      <c r="AC878" s="181"/>
      <c r="AD878" s="181"/>
      <c r="AE878" s="181"/>
      <c r="AF878" s="181"/>
      <c r="AG878" s="181"/>
      <c r="AH878" s="181"/>
      <c r="AI878" s="181"/>
      <c r="AJ878" s="181"/>
      <c r="AK878" s="181"/>
      <c r="AL878" s="181"/>
      <c r="AM878" s="181"/>
    </row>
    <row r="879" spans="1:39" ht="12.75" customHeight="1">
      <c r="A879" s="181"/>
      <c r="B879" s="181"/>
      <c r="C879" s="181"/>
      <c r="D879" s="181"/>
      <c r="E879" s="181"/>
      <c r="F879" s="398"/>
      <c r="G879" s="398"/>
      <c r="H879" s="181"/>
      <c r="I879" s="181"/>
      <c r="J879" s="181"/>
      <c r="K879" s="181"/>
      <c r="L879" s="181"/>
      <c r="M879" s="181"/>
      <c r="N879" s="181"/>
      <c r="O879" s="181"/>
      <c r="P879" s="181"/>
      <c r="Q879" s="181"/>
      <c r="R879" s="181"/>
      <c r="S879" s="181"/>
      <c r="T879" s="181"/>
      <c r="U879" s="181"/>
      <c r="V879" s="181"/>
      <c r="W879" s="181"/>
      <c r="X879" s="181"/>
      <c r="Y879" s="181"/>
      <c r="Z879" s="181"/>
      <c r="AA879" s="181"/>
      <c r="AB879" s="181"/>
      <c r="AC879" s="181"/>
      <c r="AD879" s="181"/>
      <c r="AE879" s="181"/>
      <c r="AF879" s="181"/>
      <c r="AG879" s="181"/>
      <c r="AH879" s="181"/>
      <c r="AI879" s="181"/>
      <c r="AJ879" s="181"/>
      <c r="AK879" s="181"/>
      <c r="AL879" s="181"/>
      <c r="AM879" s="181"/>
    </row>
    <row r="880" spans="1:39" ht="12.75" customHeight="1">
      <c r="A880" s="181"/>
      <c r="B880" s="181"/>
      <c r="C880" s="181"/>
      <c r="D880" s="181"/>
      <c r="E880" s="181"/>
      <c r="F880" s="398"/>
      <c r="G880" s="398"/>
      <c r="H880" s="181"/>
      <c r="I880" s="181"/>
      <c r="J880" s="181"/>
      <c r="K880" s="181"/>
      <c r="L880" s="181"/>
      <c r="M880" s="181"/>
      <c r="N880" s="181"/>
      <c r="O880" s="181"/>
      <c r="P880" s="181"/>
      <c r="Q880" s="181"/>
      <c r="R880" s="181"/>
      <c r="S880" s="181"/>
      <c r="T880" s="181"/>
      <c r="U880" s="181"/>
      <c r="V880" s="181"/>
      <c r="W880" s="181"/>
      <c r="X880" s="181"/>
      <c r="Y880" s="181"/>
      <c r="Z880" s="181"/>
      <c r="AA880" s="181"/>
      <c r="AB880" s="181"/>
      <c r="AC880" s="181"/>
      <c r="AD880" s="181"/>
      <c r="AE880" s="181"/>
      <c r="AF880" s="181"/>
      <c r="AG880" s="181"/>
      <c r="AH880" s="181"/>
      <c r="AI880" s="181"/>
      <c r="AJ880" s="181"/>
      <c r="AK880" s="181"/>
      <c r="AL880" s="181"/>
      <c r="AM880" s="181"/>
    </row>
    <row r="881" spans="1:39" ht="12.75" customHeight="1">
      <c r="A881" s="181"/>
      <c r="B881" s="181"/>
      <c r="C881" s="181"/>
      <c r="D881" s="181"/>
      <c r="E881" s="181"/>
      <c r="F881" s="398"/>
      <c r="G881" s="398"/>
      <c r="H881" s="181"/>
      <c r="I881" s="181"/>
      <c r="J881" s="181"/>
      <c r="K881" s="181"/>
      <c r="L881" s="181"/>
      <c r="M881" s="181"/>
      <c r="N881" s="181"/>
      <c r="O881" s="181"/>
      <c r="P881" s="181"/>
      <c r="Q881" s="181"/>
      <c r="R881" s="181"/>
      <c r="S881" s="181"/>
      <c r="T881" s="181"/>
      <c r="U881" s="181"/>
      <c r="V881" s="181"/>
      <c r="W881" s="181"/>
      <c r="X881" s="181"/>
      <c r="Y881" s="181"/>
      <c r="Z881" s="181"/>
      <c r="AA881" s="181"/>
      <c r="AB881" s="181"/>
      <c r="AC881" s="181"/>
      <c r="AD881" s="181"/>
      <c r="AE881" s="181"/>
      <c r="AF881" s="181"/>
      <c r="AG881" s="181"/>
      <c r="AH881" s="181"/>
      <c r="AI881" s="181"/>
      <c r="AJ881" s="181"/>
      <c r="AK881" s="181"/>
      <c r="AL881" s="181"/>
      <c r="AM881" s="181"/>
    </row>
    <row r="882" spans="1:39" ht="12.75" customHeight="1">
      <c r="A882" s="181"/>
      <c r="B882" s="181"/>
      <c r="C882" s="181"/>
      <c r="D882" s="181"/>
      <c r="E882" s="181"/>
      <c r="F882" s="398"/>
      <c r="G882" s="398"/>
      <c r="H882" s="181"/>
      <c r="I882" s="181"/>
      <c r="J882" s="181"/>
      <c r="K882" s="181"/>
      <c r="L882" s="181"/>
      <c r="M882" s="181"/>
      <c r="N882" s="181"/>
      <c r="O882" s="181"/>
      <c r="P882" s="181"/>
      <c r="Q882" s="181"/>
      <c r="R882" s="181"/>
      <c r="S882" s="181"/>
      <c r="T882" s="181"/>
      <c r="U882" s="181"/>
      <c r="V882" s="181"/>
      <c r="W882" s="181"/>
      <c r="X882" s="181"/>
      <c r="Y882" s="181"/>
      <c r="Z882" s="181"/>
      <c r="AA882" s="181"/>
      <c r="AB882" s="181"/>
      <c r="AC882" s="181"/>
      <c r="AD882" s="181"/>
      <c r="AE882" s="181"/>
      <c r="AF882" s="181"/>
      <c r="AG882" s="181"/>
      <c r="AH882" s="181"/>
      <c r="AI882" s="181"/>
      <c r="AJ882" s="181"/>
      <c r="AK882" s="181"/>
      <c r="AL882" s="181"/>
      <c r="AM882" s="181"/>
    </row>
    <row r="883" spans="1:39" ht="12.75" customHeight="1">
      <c r="A883" s="181"/>
      <c r="B883" s="181"/>
      <c r="C883" s="181"/>
      <c r="D883" s="181"/>
      <c r="E883" s="181"/>
      <c r="F883" s="398"/>
      <c r="G883" s="398"/>
      <c r="H883" s="181"/>
      <c r="I883" s="181"/>
      <c r="J883" s="181"/>
      <c r="K883" s="181"/>
      <c r="L883" s="181"/>
      <c r="M883" s="181"/>
      <c r="N883" s="181"/>
      <c r="O883" s="181"/>
      <c r="P883" s="181"/>
      <c r="Q883" s="181"/>
      <c r="R883" s="181"/>
      <c r="S883" s="181"/>
      <c r="T883" s="181"/>
      <c r="U883" s="181"/>
      <c r="V883" s="181"/>
      <c r="W883" s="181"/>
      <c r="X883" s="181"/>
      <c r="Y883" s="181"/>
      <c r="Z883" s="181"/>
      <c r="AA883" s="181"/>
      <c r="AB883" s="181"/>
      <c r="AC883" s="181"/>
      <c r="AD883" s="181"/>
      <c r="AE883" s="181"/>
      <c r="AF883" s="181"/>
      <c r="AG883" s="181"/>
      <c r="AH883" s="181"/>
      <c r="AI883" s="181"/>
      <c r="AJ883" s="181"/>
      <c r="AK883" s="181"/>
      <c r="AL883" s="181"/>
      <c r="AM883" s="181"/>
    </row>
    <row r="884" spans="1:39" ht="12.75" customHeight="1">
      <c r="A884" s="181"/>
      <c r="B884" s="181"/>
      <c r="C884" s="181"/>
      <c r="D884" s="181"/>
      <c r="E884" s="181"/>
      <c r="F884" s="398"/>
      <c r="G884" s="398"/>
      <c r="H884" s="181"/>
      <c r="I884" s="181"/>
      <c r="J884" s="181"/>
      <c r="K884" s="181"/>
      <c r="L884" s="181"/>
      <c r="M884" s="181"/>
      <c r="N884" s="181"/>
      <c r="O884" s="181"/>
      <c r="P884" s="181"/>
      <c r="Q884" s="181"/>
      <c r="R884" s="181"/>
      <c r="S884" s="181"/>
      <c r="T884" s="181"/>
      <c r="U884" s="181"/>
      <c r="V884" s="181"/>
      <c r="W884" s="181"/>
      <c r="X884" s="181"/>
      <c r="Y884" s="181"/>
      <c r="Z884" s="181"/>
      <c r="AA884" s="181"/>
      <c r="AB884" s="181"/>
      <c r="AC884" s="181"/>
      <c r="AD884" s="181"/>
      <c r="AE884" s="181"/>
      <c r="AF884" s="181"/>
      <c r="AG884" s="181"/>
      <c r="AH884" s="181"/>
      <c r="AI884" s="181"/>
      <c r="AJ884" s="181"/>
      <c r="AK884" s="181"/>
      <c r="AL884" s="181"/>
      <c r="AM884" s="181"/>
    </row>
    <row r="885" spans="1:39" ht="12.75" customHeight="1">
      <c r="A885" s="181"/>
      <c r="B885" s="181"/>
      <c r="C885" s="181"/>
      <c r="D885" s="181"/>
      <c r="E885" s="181"/>
      <c r="F885" s="398"/>
      <c r="G885" s="398"/>
      <c r="H885" s="181"/>
      <c r="I885" s="181"/>
      <c r="J885" s="181"/>
      <c r="K885" s="181"/>
      <c r="L885" s="181"/>
      <c r="M885" s="181"/>
      <c r="N885" s="181"/>
      <c r="O885" s="181"/>
      <c r="P885" s="181"/>
      <c r="Q885" s="181"/>
      <c r="R885" s="181"/>
      <c r="S885" s="181"/>
      <c r="T885" s="181"/>
      <c r="U885" s="181"/>
      <c r="V885" s="181"/>
      <c r="W885" s="181"/>
      <c r="X885" s="181"/>
      <c r="Y885" s="181"/>
      <c r="Z885" s="181"/>
      <c r="AA885" s="181"/>
      <c r="AB885" s="181"/>
      <c r="AC885" s="181"/>
      <c r="AD885" s="181"/>
      <c r="AE885" s="181"/>
      <c r="AF885" s="181"/>
      <c r="AG885" s="181"/>
      <c r="AH885" s="181"/>
      <c r="AI885" s="181"/>
      <c r="AJ885" s="181"/>
      <c r="AK885" s="181"/>
      <c r="AL885" s="181"/>
      <c r="AM885" s="181"/>
    </row>
    <row r="886" spans="1:39" ht="12.75" customHeight="1">
      <c r="A886" s="181"/>
      <c r="B886" s="181"/>
      <c r="C886" s="181"/>
      <c r="D886" s="181"/>
      <c r="E886" s="181"/>
      <c r="F886" s="398"/>
      <c r="G886" s="398"/>
      <c r="H886" s="181"/>
      <c r="I886" s="181"/>
      <c r="J886" s="181"/>
      <c r="K886" s="181"/>
      <c r="L886" s="181"/>
      <c r="M886" s="181"/>
      <c r="N886" s="181"/>
      <c r="O886" s="181"/>
      <c r="P886" s="181"/>
      <c r="Q886" s="181"/>
      <c r="R886" s="181"/>
      <c r="S886" s="181"/>
      <c r="T886" s="181"/>
      <c r="U886" s="181"/>
      <c r="V886" s="181"/>
      <c r="W886" s="181"/>
      <c r="X886" s="181"/>
      <c r="Y886" s="181"/>
      <c r="Z886" s="181"/>
      <c r="AA886" s="181"/>
      <c r="AB886" s="181"/>
      <c r="AC886" s="181"/>
      <c r="AD886" s="181"/>
      <c r="AE886" s="181"/>
      <c r="AF886" s="181"/>
      <c r="AG886" s="181"/>
      <c r="AH886" s="181"/>
      <c r="AI886" s="181"/>
      <c r="AJ886" s="181"/>
      <c r="AK886" s="181"/>
      <c r="AL886" s="181"/>
      <c r="AM886" s="181"/>
    </row>
    <row r="887" spans="1:39" ht="12.75" customHeight="1">
      <c r="A887" s="181"/>
      <c r="B887" s="181"/>
      <c r="C887" s="181"/>
      <c r="D887" s="181"/>
      <c r="E887" s="181"/>
      <c r="F887" s="398"/>
      <c r="G887" s="398"/>
      <c r="H887" s="181"/>
      <c r="I887" s="181"/>
      <c r="J887" s="181"/>
      <c r="K887" s="181"/>
      <c r="L887" s="181"/>
      <c r="M887" s="181"/>
      <c r="N887" s="181"/>
      <c r="O887" s="181"/>
      <c r="P887" s="181"/>
      <c r="Q887" s="181"/>
      <c r="R887" s="181"/>
      <c r="S887" s="181"/>
      <c r="T887" s="181"/>
      <c r="U887" s="181"/>
      <c r="V887" s="181"/>
      <c r="W887" s="181"/>
      <c r="X887" s="181"/>
      <c r="Y887" s="181"/>
      <c r="Z887" s="181"/>
      <c r="AA887" s="181"/>
      <c r="AB887" s="181"/>
      <c r="AC887" s="181"/>
      <c r="AD887" s="181"/>
      <c r="AE887" s="181"/>
      <c r="AF887" s="181"/>
      <c r="AG887" s="181"/>
      <c r="AH887" s="181"/>
      <c r="AI887" s="181"/>
      <c r="AJ887" s="181"/>
      <c r="AK887" s="181"/>
      <c r="AL887" s="181"/>
      <c r="AM887" s="181"/>
    </row>
    <row r="888" spans="1:39" ht="12.75" customHeight="1">
      <c r="A888" s="181"/>
      <c r="B888" s="181"/>
      <c r="C888" s="181"/>
      <c r="D888" s="181"/>
      <c r="E888" s="181"/>
      <c r="F888" s="398"/>
      <c r="G888" s="398"/>
      <c r="H888" s="181"/>
      <c r="I888" s="181"/>
      <c r="J888" s="181"/>
      <c r="K888" s="181"/>
      <c r="L888" s="181"/>
      <c r="M888" s="181"/>
      <c r="N888" s="181"/>
      <c r="O888" s="181"/>
      <c r="P888" s="181"/>
      <c r="Q888" s="181"/>
      <c r="R888" s="181"/>
      <c r="S888" s="181"/>
      <c r="T888" s="181"/>
      <c r="U888" s="181"/>
      <c r="V888" s="181"/>
      <c r="W888" s="181"/>
      <c r="X888" s="181"/>
      <c r="Y888" s="181"/>
      <c r="Z888" s="181"/>
      <c r="AA888" s="181"/>
      <c r="AB888" s="181"/>
      <c r="AC888" s="181"/>
      <c r="AD888" s="181"/>
      <c r="AE888" s="181"/>
      <c r="AF888" s="181"/>
      <c r="AG888" s="181"/>
      <c r="AH888" s="181"/>
      <c r="AI888" s="181"/>
      <c r="AJ888" s="181"/>
      <c r="AK888" s="181"/>
      <c r="AL888" s="181"/>
      <c r="AM888" s="181"/>
    </row>
    <row r="889" spans="1:39" ht="12.75" customHeight="1">
      <c r="A889" s="181"/>
      <c r="B889" s="181"/>
      <c r="C889" s="181"/>
      <c r="D889" s="181"/>
      <c r="E889" s="181"/>
      <c r="F889" s="398"/>
      <c r="G889" s="398"/>
      <c r="H889" s="181"/>
      <c r="I889" s="181"/>
      <c r="J889" s="181"/>
      <c r="K889" s="181"/>
      <c r="L889" s="181"/>
      <c r="M889" s="181"/>
      <c r="N889" s="181"/>
      <c r="O889" s="181"/>
      <c r="P889" s="181"/>
      <c r="Q889" s="181"/>
      <c r="R889" s="181"/>
      <c r="S889" s="181"/>
      <c r="T889" s="181"/>
      <c r="U889" s="181"/>
      <c r="V889" s="181"/>
      <c r="W889" s="181"/>
      <c r="X889" s="181"/>
      <c r="Y889" s="181"/>
      <c r="Z889" s="181"/>
      <c r="AA889" s="181"/>
      <c r="AB889" s="181"/>
      <c r="AC889" s="181"/>
      <c r="AD889" s="181"/>
      <c r="AE889" s="181"/>
      <c r="AF889" s="181"/>
      <c r="AG889" s="181"/>
      <c r="AH889" s="181"/>
      <c r="AI889" s="181"/>
      <c r="AJ889" s="181"/>
      <c r="AK889" s="181"/>
      <c r="AL889" s="181"/>
      <c r="AM889" s="181"/>
    </row>
    <row r="890" spans="1:39" ht="12.75" customHeight="1">
      <c r="A890" s="181"/>
      <c r="B890" s="181"/>
      <c r="C890" s="181"/>
      <c r="D890" s="181"/>
      <c r="E890" s="181"/>
      <c r="F890" s="398"/>
      <c r="G890" s="398"/>
      <c r="H890" s="181"/>
      <c r="I890" s="181"/>
      <c r="J890" s="181"/>
      <c r="K890" s="181"/>
      <c r="L890" s="181"/>
      <c r="M890" s="181"/>
      <c r="N890" s="181"/>
      <c r="O890" s="181"/>
      <c r="P890" s="181"/>
      <c r="Q890" s="181"/>
      <c r="R890" s="181"/>
      <c r="S890" s="181"/>
      <c r="T890" s="181"/>
      <c r="U890" s="181"/>
      <c r="V890" s="181"/>
      <c r="W890" s="181"/>
      <c r="X890" s="181"/>
      <c r="Y890" s="181"/>
      <c r="Z890" s="181"/>
      <c r="AA890" s="181"/>
      <c r="AB890" s="181"/>
      <c r="AC890" s="181"/>
      <c r="AD890" s="181"/>
      <c r="AE890" s="181"/>
      <c r="AF890" s="181"/>
      <c r="AG890" s="181"/>
      <c r="AH890" s="181"/>
      <c r="AI890" s="181"/>
      <c r="AJ890" s="181"/>
      <c r="AK890" s="181"/>
      <c r="AL890" s="181"/>
      <c r="AM890" s="181"/>
    </row>
    <row r="891" spans="1:39" ht="12.75" customHeight="1">
      <c r="A891" s="181"/>
      <c r="B891" s="181"/>
      <c r="C891" s="181"/>
      <c r="D891" s="181"/>
      <c r="E891" s="181"/>
      <c r="F891" s="398"/>
      <c r="G891" s="398"/>
      <c r="H891" s="181"/>
      <c r="I891" s="181"/>
      <c r="J891" s="181"/>
      <c r="K891" s="181"/>
      <c r="L891" s="181"/>
      <c r="M891" s="181"/>
      <c r="N891" s="181"/>
      <c r="O891" s="181"/>
      <c r="P891" s="181"/>
      <c r="Q891" s="181"/>
      <c r="R891" s="181"/>
      <c r="S891" s="181"/>
      <c r="T891" s="181"/>
      <c r="U891" s="181"/>
      <c r="V891" s="181"/>
      <c r="W891" s="181"/>
      <c r="X891" s="181"/>
      <c r="Y891" s="181"/>
      <c r="Z891" s="181"/>
      <c r="AA891" s="181"/>
      <c r="AB891" s="181"/>
      <c r="AC891" s="181"/>
      <c r="AD891" s="181"/>
      <c r="AE891" s="181"/>
      <c r="AF891" s="181"/>
      <c r="AG891" s="181"/>
      <c r="AH891" s="181"/>
      <c r="AI891" s="181"/>
      <c r="AJ891" s="181"/>
      <c r="AK891" s="181"/>
      <c r="AL891" s="181"/>
      <c r="AM891" s="181"/>
    </row>
    <row r="892" spans="1:39" ht="12.75" customHeight="1">
      <c r="A892" s="181"/>
      <c r="B892" s="181"/>
      <c r="C892" s="181"/>
      <c r="D892" s="181"/>
      <c r="E892" s="181"/>
      <c r="F892" s="398"/>
      <c r="G892" s="398"/>
      <c r="H892" s="181"/>
      <c r="I892" s="181"/>
      <c r="J892" s="181"/>
      <c r="K892" s="181"/>
      <c r="L892" s="181"/>
      <c r="M892" s="181"/>
      <c r="N892" s="181"/>
      <c r="O892" s="181"/>
      <c r="P892" s="181"/>
      <c r="Q892" s="181"/>
      <c r="R892" s="181"/>
      <c r="S892" s="181"/>
      <c r="T892" s="181"/>
      <c r="U892" s="181"/>
      <c r="V892" s="181"/>
      <c r="W892" s="181"/>
      <c r="X892" s="181"/>
      <c r="Y892" s="181"/>
      <c r="Z892" s="181"/>
      <c r="AA892" s="181"/>
      <c r="AB892" s="181"/>
      <c r="AC892" s="181"/>
      <c r="AD892" s="181"/>
      <c r="AE892" s="181"/>
      <c r="AF892" s="181"/>
      <c r="AG892" s="181"/>
      <c r="AH892" s="181"/>
      <c r="AI892" s="181"/>
      <c r="AJ892" s="181"/>
      <c r="AK892" s="181"/>
      <c r="AL892" s="181"/>
      <c r="AM892" s="181"/>
    </row>
    <row r="893" spans="1:39" ht="12.75" customHeight="1">
      <c r="A893" s="181"/>
      <c r="B893" s="181"/>
      <c r="C893" s="181"/>
      <c r="D893" s="181"/>
      <c r="E893" s="181"/>
      <c r="F893" s="398"/>
      <c r="G893" s="398"/>
      <c r="H893" s="181"/>
      <c r="I893" s="181"/>
      <c r="J893" s="181"/>
      <c r="K893" s="181"/>
      <c r="L893" s="181"/>
      <c r="M893" s="181"/>
      <c r="N893" s="181"/>
      <c r="O893" s="181"/>
      <c r="P893" s="181"/>
      <c r="Q893" s="181"/>
      <c r="R893" s="181"/>
      <c r="S893" s="181"/>
      <c r="T893" s="181"/>
      <c r="U893" s="181"/>
      <c r="V893" s="181"/>
      <c r="W893" s="181"/>
      <c r="X893" s="181"/>
      <c r="Y893" s="181"/>
      <c r="Z893" s="181"/>
      <c r="AA893" s="181"/>
      <c r="AB893" s="181"/>
      <c r="AC893" s="181"/>
      <c r="AD893" s="181"/>
      <c r="AE893" s="181"/>
      <c r="AF893" s="181"/>
      <c r="AG893" s="181"/>
      <c r="AH893" s="181"/>
      <c r="AI893" s="181"/>
      <c r="AJ893" s="181"/>
      <c r="AK893" s="181"/>
      <c r="AL893" s="181"/>
      <c r="AM893" s="181"/>
    </row>
    <row r="894" spans="1:39" ht="12.75" customHeight="1">
      <c r="A894" s="181"/>
      <c r="B894" s="181"/>
      <c r="C894" s="181"/>
      <c r="D894" s="181"/>
      <c r="E894" s="181"/>
      <c r="F894" s="398"/>
      <c r="G894" s="398"/>
      <c r="H894" s="181"/>
      <c r="I894" s="181"/>
      <c r="J894" s="181"/>
      <c r="K894" s="181"/>
      <c r="L894" s="181"/>
      <c r="M894" s="181"/>
      <c r="N894" s="181"/>
      <c r="O894" s="181"/>
      <c r="P894" s="181"/>
      <c r="Q894" s="181"/>
      <c r="R894" s="181"/>
      <c r="S894" s="181"/>
      <c r="T894" s="181"/>
      <c r="U894" s="181"/>
      <c r="V894" s="181"/>
      <c r="W894" s="181"/>
      <c r="X894" s="181"/>
      <c r="Y894" s="181"/>
      <c r="Z894" s="181"/>
      <c r="AA894" s="181"/>
      <c r="AB894" s="181"/>
      <c r="AC894" s="181"/>
      <c r="AD894" s="181"/>
      <c r="AE894" s="181"/>
      <c r="AF894" s="181"/>
      <c r="AG894" s="181"/>
      <c r="AH894" s="181"/>
      <c r="AI894" s="181"/>
      <c r="AJ894" s="181"/>
      <c r="AK894" s="181"/>
      <c r="AL894" s="181"/>
      <c r="AM894" s="181"/>
    </row>
    <row r="895" spans="1:39" ht="12.75" customHeight="1">
      <c r="A895" s="181"/>
      <c r="B895" s="181"/>
      <c r="C895" s="181"/>
      <c r="D895" s="181"/>
      <c r="E895" s="181"/>
      <c r="F895" s="398"/>
      <c r="G895" s="398"/>
      <c r="H895" s="181"/>
      <c r="I895" s="181"/>
      <c r="J895" s="181"/>
      <c r="K895" s="181"/>
      <c r="L895" s="181"/>
      <c r="M895" s="181"/>
      <c r="N895" s="181"/>
      <c r="O895" s="181"/>
      <c r="P895" s="181"/>
      <c r="Q895" s="181"/>
      <c r="R895" s="181"/>
      <c r="S895" s="181"/>
      <c r="T895" s="181"/>
      <c r="U895" s="181"/>
      <c r="V895" s="181"/>
      <c r="W895" s="181"/>
      <c r="X895" s="181"/>
      <c r="Y895" s="181"/>
      <c r="Z895" s="181"/>
      <c r="AA895" s="181"/>
      <c r="AB895" s="181"/>
      <c r="AC895" s="181"/>
      <c r="AD895" s="181"/>
      <c r="AE895" s="181"/>
      <c r="AF895" s="181"/>
      <c r="AG895" s="181"/>
      <c r="AH895" s="181"/>
      <c r="AI895" s="181"/>
      <c r="AJ895" s="181"/>
      <c r="AK895" s="181"/>
      <c r="AL895" s="181"/>
      <c r="AM895" s="181"/>
    </row>
    <row r="896" spans="1:39" ht="12.75" customHeight="1">
      <c r="A896" s="181"/>
      <c r="B896" s="181"/>
      <c r="C896" s="181"/>
      <c r="D896" s="181"/>
      <c r="E896" s="181"/>
      <c r="F896" s="398"/>
      <c r="G896" s="398"/>
      <c r="H896" s="181"/>
      <c r="I896" s="181"/>
      <c r="J896" s="181"/>
      <c r="K896" s="181"/>
      <c r="L896" s="181"/>
      <c r="M896" s="181"/>
      <c r="N896" s="181"/>
      <c r="O896" s="181"/>
      <c r="P896" s="181"/>
      <c r="Q896" s="181"/>
      <c r="R896" s="181"/>
      <c r="S896" s="181"/>
      <c r="T896" s="181"/>
      <c r="U896" s="181"/>
      <c r="V896" s="181"/>
      <c r="W896" s="181"/>
      <c r="X896" s="181"/>
      <c r="Y896" s="181"/>
      <c r="Z896" s="181"/>
      <c r="AA896" s="181"/>
      <c r="AB896" s="181"/>
      <c r="AC896" s="181"/>
      <c r="AD896" s="181"/>
      <c r="AE896" s="181"/>
      <c r="AF896" s="181"/>
      <c r="AG896" s="181"/>
      <c r="AH896" s="181"/>
      <c r="AI896" s="181"/>
      <c r="AJ896" s="181"/>
      <c r="AK896" s="181"/>
      <c r="AL896" s="181"/>
      <c r="AM896" s="181"/>
    </row>
    <row r="897" spans="1:39" ht="12.75" customHeight="1">
      <c r="A897" s="181"/>
      <c r="B897" s="181"/>
      <c r="C897" s="181"/>
      <c r="D897" s="181"/>
      <c r="E897" s="181"/>
      <c r="F897" s="398"/>
      <c r="G897" s="398"/>
      <c r="H897" s="181"/>
      <c r="I897" s="181"/>
      <c r="J897" s="181"/>
      <c r="K897" s="181"/>
      <c r="L897" s="181"/>
      <c r="M897" s="181"/>
      <c r="N897" s="181"/>
      <c r="O897" s="181"/>
      <c r="P897" s="181"/>
      <c r="Q897" s="181"/>
      <c r="R897" s="181"/>
      <c r="S897" s="181"/>
      <c r="T897" s="181"/>
      <c r="U897" s="181"/>
      <c r="V897" s="181"/>
      <c r="W897" s="181"/>
      <c r="X897" s="181"/>
      <c r="Y897" s="181"/>
      <c r="Z897" s="181"/>
      <c r="AA897" s="181"/>
      <c r="AB897" s="181"/>
      <c r="AC897" s="181"/>
      <c r="AD897" s="181"/>
      <c r="AE897" s="181"/>
      <c r="AF897" s="181"/>
      <c r="AG897" s="181"/>
      <c r="AH897" s="181"/>
      <c r="AI897" s="181"/>
      <c r="AJ897" s="181"/>
      <c r="AK897" s="181"/>
      <c r="AL897" s="181"/>
      <c r="AM897" s="181"/>
    </row>
    <row r="898" spans="1:39" ht="12.75" customHeight="1">
      <c r="A898" s="181"/>
      <c r="B898" s="181"/>
      <c r="C898" s="181"/>
      <c r="D898" s="181"/>
      <c r="E898" s="181"/>
      <c r="F898" s="398"/>
      <c r="G898" s="398"/>
      <c r="H898" s="181"/>
      <c r="I898" s="181"/>
      <c r="J898" s="181"/>
      <c r="K898" s="181"/>
      <c r="L898" s="181"/>
      <c r="M898" s="181"/>
      <c r="N898" s="181"/>
      <c r="O898" s="181"/>
      <c r="P898" s="181"/>
      <c r="Q898" s="181"/>
      <c r="R898" s="181"/>
      <c r="S898" s="181"/>
      <c r="T898" s="181"/>
      <c r="U898" s="181"/>
      <c r="V898" s="181"/>
      <c r="W898" s="181"/>
      <c r="X898" s="181"/>
      <c r="Y898" s="181"/>
      <c r="Z898" s="181"/>
      <c r="AA898" s="181"/>
      <c r="AB898" s="181"/>
      <c r="AC898" s="181"/>
      <c r="AD898" s="181"/>
      <c r="AE898" s="181"/>
      <c r="AF898" s="181"/>
      <c r="AG898" s="181"/>
      <c r="AH898" s="181"/>
      <c r="AI898" s="181"/>
      <c r="AJ898" s="181"/>
      <c r="AK898" s="181"/>
      <c r="AL898" s="181"/>
      <c r="AM898" s="181"/>
    </row>
    <row r="899" spans="1:39" ht="12.75" customHeight="1">
      <c r="A899" s="181"/>
      <c r="B899" s="181"/>
      <c r="C899" s="181"/>
      <c r="D899" s="181"/>
      <c r="E899" s="181"/>
      <c r="F899" s="398"/>
      <c r="G899" s="398"/>
      <c r="H899" s="181"/>
      <c r="I899" s="181"/>
      <c r="J899" s="181"/>
      <c r="K899" s="181"/>
      <c r="L899" s="181"/>
      <c r="M899" s="181"/>
      <c r="N899" s="181"/>
      <c r="O899" s="181"/>
      <c r="P899" s="181"/>
      <c r="Q899" s="181"/>
      <c r="R899" s="181"/>
      <c r="S899" s="181"/>
      <c r="T899" s="181"/>
      <c r="U899" s="181"/>
      <c r="V899" s="181"/>
      <c r="W899" s="181"/>
      <c r="X899" s="181"/>
      <c r="Y899" s="181"/>
      <c r="Z899" s="181"/>
      <c r="AA899" s="181"/>
      <c r="AB899" s="181"/>
      <c r="AC899" s="181"/>
      <c r="AD899" s="181"/>
      <c r="AE899" s="181"/>
      <c r="AF899" s="181"/>
      <c r="AG899" s="181"/>
      <c r="AH899" s="181"/>
      <c r="AI899" s="181"/>
      <c r="AJ899" s="181"/>
      <c r="AK899" s="181"/>
      <c r="AL899" s="181"/>
      <c r="AM899" s="181"/>
    </row>
    <row r="900" spans="1:39" ht="12.75" customHeight="1">
      <c r="A900" s="181"/>
      <c r="B900" s="181"/>
      <c r="C900" s="181"/>
      <c r="D900" s="181"/>
      <c r="E900" s="181"/>
      <c r="F900" s="398"/>
      <c r="G900" s="398"/>
      <c r="H900" s="181"/>
      <c r="I900" s="181"/>
      <c r="J900" s="181"/>
      <c r="K900" s="181"/>
      <c r="L900" s="181"/>
      <c r="M900" s="181"/>
      <c r="N900" s="181"/>
      <c r="O900" s="181"/>
      <c r="P900" s="181"/>
      <c r="Q900" s="181"/>
      <c r="R900" s="181"/>
      <c r="S900" s="181"/>
      <c r="T900" s="181"/>
      <c r="U900" s="181"/>
      <c r="V900" s="181"/>
      <c r="W900" s="181"/>
      <c r="X900" s="181"/>
      <c r="Y900" s="181"/>
      <c r="Z900" s="181"/>
      <c r="AA900" s="181"/>
      <c r="AB900" s="181"/>
      <c r="AC900" s="181"/>
      <c r="AD900" s="181"/>
      <c r="AE900" s="181"/>
      <c r="AF900" s="181"/>
      <c r="AG900" s="181"/>
      <c r="AH900" s="181"/>
      <c r="AI900" s="181"/>
      <c r="AJ900" s="181"/>
      <c r="AK900" s="181"/>
      <c r="AL900" s="181"/>
      <c r="AM900" s="181"/>
    </row>
    <row r="901" spans="1:39" ht="12.75" customHeight="1">
      <c r="A901" s="181"/>
      <c r="B901" s="181"/>
      <c r="C901" s="181"/>
      <c r="D901" s="181"/>
      <c r="E901" s="181"/>
      <c r="F901" s="398"/>
      <c r="G901" s="398"/>
      <c r="H901" s="181"/>
      <c r="I901" s="181"/>
      <c r="J901" s="181"/>
      <c r="K901" s="181"/>
      <c r="L901" s="181"/>
      <c r="M901" s="181"/>
      <c r="N901" s="181"/>
      <c r="O901" s="181"/>
      <c r="P901" s="181"/>
      <c r="Q901" s="181"/>
      <c r="R901" s="181"/>
      <c r="S901" s="181"/>
      <c r="T901" s="181"/>
      <c r="U901" s="181"/>
      <c r="V901" s="181"/>
      <c r="W901" s="181"/>
      <c r="X901" s="181"/>
      <c r="Y901" s="181"/>
      <c r="Z901" s="181"/>
      <c r="AA901" s="181"/>
      <c r="AB901" s="181"/>
      <c r="AC901" s="181"/>
      <c r="AD901" s="181"/>
      <c r="AE901" s="181"/>
      <c r="AF901" s="181"/>
      <c r="AG901" s="181"/>
      <c r="AH901" s="181"/>
      <c r="AI901" s="181"/>
      <c r="AJ901" s="181"/>
      <c r="AK901" s="181"/>
      <c r="AL901" s="181"/>
      <c r="AM901" s="181"/>
    </row>
    <row r="902" spans="1:39" ht="12.75" customHeight="1">
      <c r="A902" s="181"/>
      <c r="B902" s="181"/>
      <c r="C902" s="181"/>
      <c r="D902" s="181"/>
      <c r="E902" s="181"/>
      <c r="F902" s="398"/>
      <c r="G902" s="398"/>
      <c r="H902" s="181"/>
      <c r="I902" s="181"/>
      <c r="J902" s="181"/>
      <c r="K902" s="181"/>
      <c r="L902" s="181"/>
      <c r="M902" s="181"/>
      <c r="N902" s="181"/>
      <c r="O902" s="181"/>
      <c r="P902" s="181"/>
      <c r="Q902" s="181"/>
      <c r="R902" s="181"/>
      <c r="S902" s="181"/>
      <c r="T902" s="181"/>
      <c r="U902" s="181"/>
      <c r="V902" s="181"/>
      <c r="W902" s="181"/>
      <c r="X902" s="181"/>
      <c r="Y902" s="181"/>
      <c r="Z902" s="181"/>
      <c r="AA902" s="181"/>
      <c r="AB902" s="181"/>
      <c r="AC902" s="181"/>
      <c r="AD902" s="181"/>
      <c r="AE902" s="181"/>
      <c r="AF902" s="181"/>
      <c r="AG902" s="181"/>
      <c r="AH902" s="181"/>
      <c r="AI902" s="181"/>
      <c r="AJ902" s="181"/>
      <c r="AK902" s="181"/>
      <c r="AL902" s="181"/>
      <c r="AM902" s="181"/>
    </row>
    <row r="903" spans="1:39" ht="12.75" customHeight="1">
      <c r="A903" s="181"/>
      <c r="B903" s="181"/>
      <c r="C903" s="181"/>
      <c r="D903" s="181"/>
      <c r="E903" s="181"/>
      <c r="F903" s="398"/>
      <c r="G903" s="398"/>
      <c r="H903" s="181"/>
      <c r="I903" s="181"/>
      <c r="J903" s="181"/>
      <c r="K903" s="181"/>
      <c r="L903" s="181"/>
      <c r="M903" s="181"/>
      <c r="N903" s="181"/>
      <c r="O903" s="181"/>
      <c r="P903" s="181"/>
      <c r="Q903" s="181"/>
      <c r="R903" s="181"/>
      <c r="S903" s="181"/>
      <c r="T903" s="181"/>
      <c r="U903" s="181"/>
      <c r="V903" s="181"/>
      <c r="W903" s="181"/>
      <c r="X903" s="181"/>
      <c r="Y903" s="181"/>
      <c r="Z903" s="181"/>
      <c r="AA903" s="181"/>
      <c r="AB903" s="181"/>
      <c r="AC903" s="181"/>
      <c r="AD903" s="181"/>
      <c r="AE903" s="181"/>
      <c r="AF903" s="181"/>
      <c r="AG903" s="181"/>
      <c r="AH903" s="181"/>
      <c r="AI903" s="181"/>
      <c r="AJ903" s="181"/>
      <c r="AK903" s="181"/>
      <c r="AL903" s="181"/>
      <c r="AM903" s="181"/>
    </row>
    <row r="904" spans="1:39" ht="12.75" customHeight="1">
      <c r="A904" s="181"/>
      <c r="B904" s="181"/>
      <c r="C904" s="181"/>
      <c r="D904" s="181"/>
      <c r="E904" s="181"/>
      <c r="F904" s="398"/>
      <c r="G904" s="398"/>
      <c r="H904" s="181"/>
      <c r="I904" s="181"/>
      <c r="J904" s="181"/>
      <c r="K904" s="181"/>
      <c r="L904" s="181"/>
      <c r="M904" s="181"/>
      <c r="N904" s="181"/>
      <c r="O904" s="181"/>
      <c r="P904" s="181"/>
      <c r="Q904" s="181"/>
      <c r="R904" s="181"/>
      <c r="S904" s="181"/>
      <c r="T904" s="181"/>
      <c r="U904" s="181"/>
      <c r="V904" s="181"/>
      <c r="W904" s="181"/>
      <c r="X904" s="181"/>
      <c r="Y904" s="181"/>
      <c r="Z904" s="181"/>
      <c r="AA904" s="181"/>
      <c r="AB904" s="181"/>
      <c r="AC904" s="181"/>
      <c r="AD904" s="181"/>
      <c r="AE904" s="181"/>
      <c r="AF904" s="181"/>
      <c r="AG904" s="181"/>
      <c r="AH904" s="181"/>
      <c r="AI904" s="181"/>
      <c r="AJ904" s="181"/>
      <c r="AK904" s="181"/>
      <c r="AL904" s="181"/>
      <c r="AM904" s="181"/>
    </row>
    <row r="905" spans="1:39" ht="12.75" customHeight="1">
      <c r="A905" s="181"/>
      <c r="B905" s="181"/>
      <c r="C905" s="181"/>
      <c r="D905" s="181"/>
      <c r="E905" s="181"/>
      <c r="F905" s="398"/>
      <c r="G905" s="398"/>
      <c r="H905" s="181"/>
      <c r="I905" s="181"/>
      <c r="J905" s="181"/>
      <c r="K905" s="181"/>
      <c r="L905" s="181"/>
      <c r="M905" s="181"/>
      <c r="N905" s="181"/>
      <c r="O905" s="181"/>
      <c r="P905" s="181"/>
      <c r="Q905" s="181"/>
      <c r="R905" s="181"/>
      <c r="S905" s="181"/>
      <c r="T905" s="181"/>
      <c r="U905" s="181"/>
      <c r="V905" s="181"/>
      <c r="W905" s="181"/>
      <c r="X905" s="181"/>
      <c r="Y905" s="181"/>
      <c r="Z905" s="181"/>
      <c r="AA905" s="181"/>
      <c r="AB905" s="181"/>
      <c r="AC905" s="181"/>
      <c r="AD905" s="181"/>
      <c r="AE905" s="181"/>
      <c r="AF905" s="181"/>
      <c r="AG905" s="181"/>
      <c r="AH905" s="181"/>
      <c r="AI905" s="181"/>
      <c r="AJ905" s="181"/>
      <c r="AK905" s="181"/>
      <c r="AL905" s="181"/>
      <c r="AM905" s="181"/>
    </row>
    <row r="906" spans="1:39" ht="12.75" customHeight="1">
      <c r="A906" s="181"/>
      <c r="B906" s="181"/>
      <c r="C906" s="181"/>
      <c r="D906" s="181"/>
      <c r="E906" s="181"/>
      <c r="F906" s="398"/>
      <c r="G906" s="398"/>
      <c r="H906" s="181"/>
      <c r="I906" s="181"/>
      <c r="J906" s="181"/>
      <c r="K906" s="181"/>
      <c r="L906" s="181"/>
      <c r="M906" s="181"/>
      <c r="N906" s="181"/>
      <c r="O906" s="181"/>
      <c r="P906" s="181"/>
      <c r="Q906" s="181"/>
      <c r="R906" s="181"/>
      <c r="S906" s="181"/>
      <c r="T906" s="181"/>
      <c r="U906" s="181"/>
      <c r="V906" s="181"/>
      <c r="W906" s="181"/>
      <c r="X906" s="181"/>
      <c r="Y906" s="181"/>
      <c r="Z906" s="181"/>
      <c r="AA906" s="181"/>
      <c r="AB906" s="181"/>
      <c r="AC906" s="181"/>
      <c r="AD906" s="181"/>
      <c r="AE906" s="181"/>
      <c r="AF906" s="181"/>
      <c r="AG906" s="181"/>
      <c r="AH906" s="181"/>
      <c r="AI906" s="181"/>
      <c r="AJ906" s="181"/>
      <c r="AK906" s="181"/>
      <c r="AL906" s="181"/>
      <c r="AM906" s="181"/>
    </row>
    <row r="907" spans="1:39" ht="12.75" customHeight="1">
      <c r="A907" s="181"/>
      <c r="B907" s="181"/>
      <c r="C907" s="181"/>
      <c r="D907" s="181"/>
      <c r="E907" s="181"/>
      <c r="F907" s="398"/>
      <c r="G907" s="398"/>
      <c r="H907" s="181"/>
      <c r="I907" s="181"/>
      <c r="J907" s="181"/>
      <c r="K907" s="181"/>
      <c r="L907" s="181"/>
      <c r="M907" s="181"/>
      <c r="N907" s="181"/>
      <c r="O907" s="181"/>
      <c r="P907" s="181"/>
      <c r="Q907" s="181"/>
      <c r="R907" s="181"/>
      <c r="S907" s="181"/>
      <c r="T907" s="181"/>
      <c r="U907" s="181"/>
      <c r="V907" s="181"/>
      <c r="W907" s="181"/>
      <c r="X907" s="181"/>
      <c r="Y907" s="181"/>
      <c r="Z907" s="181"/>
      <c r="AA907" s="181"/>
      <c r="AB907" s="181"/>
      <c r="AC907" s="181"/>
      <c r="AD907" s="181"/>
      <c r="AE907" s="181"/>
      <c r="AF907" s="181"/>
      <c r="AG907" s="181"/>
      <c r="AH907" s="181"/>
      <c r="AI907" s="181"/>
      <c r="AJ907" s="181"/>
      <c r="AK907" s="181"/>
      <c r="AL907" s="181"/>
      <c r="AM907" s="181"/>
    </row>
    <row r="908" spans="1:39" ht="12.75" customHeight="1">
      <c r="A908" s="181"/>
      <c r="B908" s="181"/>
      <c r="C908" s="181"/>
      <c r="D908" s="181"/>
      <c r="E908" s="181"/>
      <c r="F908" s="398"/>
      <c r="G908" s="398"/>
      <c r="H908" s="181"/>
      <c r="I908" s="181"/>
      <c r="J908" s="181"/>
      <c r="K908" s="181"/>
      <c r="L908" s="181"/>
      <c r="M908" s="181"/>
      <c r="N908" s="181"/>
      <c r="O908" s="181"/>
      <c r="P908" s="181"/>
      <c r="Q908" s="181"/>
      <c r="R908" s="181"/>
      <c r="S908" s="181"/>
      <c r="T908" s="181"/>
      <c r="U908" s="181"/>
      <c r="V908" s="181"/>
      <c r="W908" s="181"/>
      <c r="X908" s="181"/>
      <c r="Y908" s="181"/>
      <c r="Z908" s="181"/>
      <c r="AA908" s="181"/>
      <c r="AB908" s="181"/>
      <c r="AC908" s="181"/>
      <c r="AD908" s="181"/>
      <c r="AE908" s="181"/>
      <c r="AF908" s="181"/>
      <c r="AG908" s="181"/>
      <c r="AH908" s="181"/>
      <c r="AI908" s="181"/>
      <c r="AJ908" s="181"/>
      <c r="AK908" s="181"/>
      <c r="AL908" s="181"/>
      <c r="AM908" s="181"/>
    </row>
    <row r="909" spans="1:39" ht="12.75" customHeight="1">
      <c r="A909" s="181"/>
      <c r="B909" s="181"/>
      <c r="C909" s="181"/>
      <c r="D909" s="181"/>
      <c r="E909" s="181"/>
      <c r="F909" s="398"/>
      <c r="G909" s="398"/>
      <c r="H909" s="181"/>
      <c r="I909" s="181"/>
      <c r="J909" s="181"/>
      <c r="K909" s="181"/>
      <c r="L909" s="181"/>
      <c r="M909" s="181"/>
      <c r="N909" s="181"/>
      <c r="O909" s="181"/>
      <c r="P909" s="181"/>
      <c r="Q909" s="181"/>
      <c r="R909" s="181"/>
      <c r="S909" s="181"/>
      <c r="T909" s="181"/>
      <c r="U909" s="181"/>
      <c r="V909" s="181"/>
      <c r="W909" s="181"/>
      <c r="X909" s="181"/>
      <c r="Y909" s="181"/>
      <c r="Z909" s="181"/>
      <c r="AA909" s="181"/>
      <c r="AB909" s="181"/>
      <c r="AC909" s="181"/>
      <c r="AD909" s="181"/>
      <c r="AE909" s="181"/>
      <c r="AF909" s="181"/>
      <c r="AG909" s="181"/>
      <c r="AH909" s="181"/>
      <c r="AI909" s="181"/>
      <c r="AJ909" s="181"/>
      <c r="AK909" s="181"/>
      <c r="AL909" s="181"/>
      <c r="AM909" s="181"/>
    </row>
    <row r="910" spans="1:39" ht="12.75" customHeight="1">
      <c r="A910" s="181"/>
      <c r="B910" s="181"/>
      <c r="C910" s="181"/>
      <c r="D910" s="181"/>
      <c r="E910" s="181"/>
      <c r="F910" s="398"/>
      <c r="G910" s="398"/>
      <c r="H910" s="181"/>
      <c r="I910" s="181"/>
      <c r="J910" s="181"/>
      <c r="K910" s="181"/>
      <c r="L910" s="181"/>
      <c r="M910" s="181"/>
      <c r="N910" s="181"/>
      <c r="O910" s="181"/>
      <c r="P910" s="181"/>
      <c r="Q910" s="181"/>
      <c r="R910" s="181"/>
      <c r="S910" s="181"/>
      <c r="T910" s="181"/>
      <c r="U910" s="181"/>
      <c r="V910" s="181"/>
      <c r="W910" s="181"/>
      <c r="X910" s="181"/>
      <c r="Y910" s="181"/>
      <c r="Z910" s="181"/>
      <c r="AA910" s="181"/>
      <c r="AB910" s="181"/>
      <c r="AC910" s="181"/>
      <c r="AD910" s="181"/>
      <c r="AE910" s="181"/>
      <c r="AF910" s="181"/>
      <c r="AG910" s="181"/>
      <c r="AH910" s="181"/>
      <c r="AI910" s="181"/>
      <c r="AJ910" s="181"/>
      <c r="AK910" s="181"/>
      <c r="AL910" s="181"/>
      <c r="AM910" s="181"/>
    </row>
    <row r="911" spans="1:39" ht="12.75" customHeight="1">
      <c r="A911" s="181"/>
      <c r="B911" s="181"/>
      <c r="C911" s="181"/>
      <c r="D911" s="181"/>
      <c r="E911" s="181"/>
      <c r="F911" s="398"/>
      <c r="G911" s="398"/>
      <c r="H911" s="181"/>
      <c r="I911" s="181"/>
      <c r="J911" s="181"/>
      <c r="K911" s="181"/>
      <c r="L911" s="181"/>
      <c r="M911" s="181"/>
      <c r="N911" s="181"/>
      <c r="O911" s="181"/>
      <c r="P911" s="181"/>
      <c r="Q911" s="181"/>
      <c r="R911" s="181"/>
      <c r="S911" s="181"/>
      <c r="T911" s="181"/>
      <c r="U911" s="181"/>
      <c r="V911" s="181"/>
      <c r="W911" s="181"/>
      <c r="X911" s="181"/>
      <c r="Y911" s="181"/>
      <c r="Z911" s="181"/>
      <c r="AA911" s="181"/>
      <c r="AB911" s="181"/>
      <c r="AC911" s="181"/>
      <c r="AD911" s="181"/>
      <c r="AE911" s="181"/>
      <c r="AF911" s="181"/>
      <c r="AG911" s="181"/>
      <c r="AH911" s="181"/>
      <c r="AI911" s="181"/>
      <c r="AJ911" s="181"/>
      <c r="AK911" s="181"/>
      <c r="AL911" s="181"/>
      <c r="AM911" s="181"/>
    </row>
    <row r="912" spans="1:39" ht="12.75" customHeight="1">
      <c r="A912" s="181"/>
      <c r="B912" s="181"/>
      <c r="C912" s="181"/>
      <c r="D912" s="181"/>
      <c r="E912" s="181"/>
      <c r="F912" s="398"/>
      <c r="G912" s="398"/>
      <c r="H912" s="181"/>
      <c r="I912" s="181"/>
      <c r="J912" s="181"/>
      <c r="K912" s="181"/>
      <c r="L912" s="181"/>
      <c r="M912" s="181"/>
      <c r="N912" s="181"/>
      <c r="O912" s="181"/>
      <c r="P912" s="181"/>
      <c r="Q912" s="181"/>
      <c r="R912" s="181"/>
      <c r="S912" s="181"/>
      <c r="T912" s="181"/>
      <c r="U912" s="181"/>
      <c r="V912" s="181"/>
      <c r="W912" s="181"/>
      <c r="X912" s="181"/>
      <c r="Y912" s="181"/>
      <c r="Z912" s="181"/>
      <c r="AA912" s="181"/>
      <c r="AB912" s="181"/>
      <c r="AC912" s="181"/>
      <c r="AD912" s="181"/>
      <c r="AE912" s="181"/>
      <c r="AF912" s="181"/>
      <c r="AG912" s="181"/>
      <c r="AH912" s="181"/>
      <c r="AI912" s="181"/>
      <c r="AJ912" s="181"/>
      <c r="AK912" s="181"/>
      <c r="AL912" s="181"/>
      <c r="AM912" s="181"/>
    </row>
    <row r="913" spans="1:39" ht="12.75" customHeight="1">
      <c r="A913" s="181"/>
      <c r="B913" s="181"/>
      <c r="C913" s="181"/>
      <c r="D913" s="181"/>
      <c r="E913" s="181"/>
      <c r="F913" s="398"/>
      <c r="G913" s="398"/>
      <c r="H913" s="181"/>
      <c r="I913" s="181"/>
      <c r="J913" s="181"/>
      <c r="K913" s="181"/>
      <c r="L913" s="181"/>
      <c r="M913" s="181"/>
      <c r="N913" s="181"/>
      <c r="O913" s="181"/>
      <c r="P913" s="181"/>
      <c r="Q913" s="181"/>
      <c r="R913" s="181"/>
      <c r="S913" s="181"/>
      <c r="T913" s="181"/>
      <c r="U913" s="181"/>
      <c r="V913" s="181"/>
      <c r="W913" s="181"/>
      <c r="X913" s="181"/>
      <c r="Y913" s="181"/>
      <c r="Z913" s="181"/>
      <c r="AA913" s="181"/>
      <c r="AB913" s="181"/>
      <c r="AC913" s="181"/>
      <c r="AD913" s="181"/>
      <c r="AE913" s="181"/>
      <c r="AF913" s="181"/>
      <c r="AG913" s="181"/>
      <c r="AH913" s="181"/>
      <c r="AI913" s="181"/>
      <c r="AJ913" s="181"/>
      <c r="AK913" s="181"/>
      <c r="AL913" s="181"/>
      <c r="AM913" s="181"/>
    </row>
    <row r="914" spans="1:39" ht="12.75" customHeight="1">
      <c r="A914" s="181"/>
      <c r="B914" s="181"/>
      <c r="C914" s="181"/>
      <c r="D914" s="181"/>
      <c r="E914" s="181"/>
      <c r="F914" s="398"/>
      <c r="G914" s="398"/>
      <c r="H914" s="181"/>
      <c r="I914" s="181"/>
      <c r="J914" s="181"/>
      <c r="K914" s="181"/>
      <c r="L914" s="181"/>
      <c r="M914" s="181"/>
      <c r="N914" s="181"/>
      <c r="O914" s="181"/>
      <c r="P914" s="181"/>
      <c r="Q914" s="181"/>
      <c r="R914" s="181"/>
      <c r="S914" s="181"/>
      <c r="T914" s="181"/>
      <c r="U914" s="181"/>
      <c r="V914" s="181"/>
      <c r="W914" s="181"/>
      <c r="X914" s="181"/>
      <c r="Y914" s="181"/>
      <c r="Z914" s="181"/>
      <c r="AA914" s="181"/>
      <c r="AB914" s="181"/>
      <c r="AC914" s="181"/>
      <c r="AD914" s="181"/>
      <c r="AE914" s="181"/>
      <c r="AF914" s="181"/>
      <c r="AG914" s="181"/>
      <c r="AH914" s="181"/>
      <c r="AI914" s="181"/>
      <c r="AJ914" s="181"/>
      <c r="AK914" s="181"/>
      <c r="AL914" s="181"/>
      <c r="AM914" s="181"/>
    </row>
    <row r="915" spans="1:39" ht="12.75" customHeight="1">
      <c r="A915" s="181"/>
      <c r="B915" s="181"/>
      <c r="C915" s="181"/>
      <c r="D915" s="181"/>
      <c r="E915" s="181"/>
      <c r="F915" s="398"/>
      <c r="G915" s="398"/>
      <c r="H915" s="181"/>
      <c r="I915" s="181"/>
      <c r="J915" s="181"/>
      <c r="K915" s="181"/>
      <c r="L915" s="181"/>
      <c r="M915" s="181"/>
      <c r="N915" s="181"/>
      <c r="O915" s="181"/>
      <c r="P915" s="181"/>
      <c r="Q915" s="181"/>
      <c r="R915" s="181"/>
      <c r="S915" s="181"/>
      <c r="T915" s="181"/>
      <c r="U915" s="181"/>
      <c r="V915" s="181"/>
      <c r="W915" s="181"/>
      <c r="X915" s="181"/>
      <c r="Y915" s="181"/>
      <c r="Z915" s="181"/>
      <c r="AA915" s="181"/>
      <c r="AB915" s="181"/>
      <c r="AC915" s="181"/>
      <c r="AD915" s="181"/>
      <c r="AE915" s="181"/>
      <c r="AF915" s="181"/>
      <c r="AG915" s="181"/>
      <c r="AH915" s="181"/>
      <c r="AI915" s="181"/>
      <c r="AJ915" s="181"/>
      <c r="AK915" s="181"/>
      <c r="AL915" s="181"/>
      <c r="AM915" s="181"/>
    </row>
    <row r="916" spans="1:39" ht="12.75" customHeight="1">
      <c r="A916" s="181"/>
      <c r="B916" s="181"/>
      <c r="C916" s="181"/>
      <c r="D916" s="181"/>
      <c r="E916" s="181"/>
      <c r="F916" s="398"/>
      <c r="G916" s="398"/>
      <c r="H916" s="181"/>
      <c r="I916" s="181"/>
      <c r="J916" s="181"/>
      <c r="K916" s="181"/>
      <c r="L916" s="181"/>
      <c r="M916" s="181"/>
      <c r="N916" s="181"/>
      <c r="O916" s="181"/>
      <c r="P916" s="181"/>
      <c r="Q916" s="181"/>
      <c r="R916" s="181"/>
      <c r="S916" s="181"/>
      <c r="T916" s="181"/>
      <c r="U916" s="181"/>
      <c r="V916" s="181"/>
      <c r="W916" s="181"/>
      <c r="X916" s="181"/>
      <c r="Y916" s="181"/>
      <c r="Z916" s="181"/>
      <c r="AA916" s="181"/>
      <c r="AB916" s="181"/>
      <c r="AC916" s="181"/>
      <c r="AD916" s="181"/>
      <c r="AE916" s="181"/>
      <c r="AF916" s="181"/>
      <c r="AG916" s="181"/>
      <c r="AH916" s="181"/>
      <c r="AI916" s="181"/>
      <c r="AJ916" s="181"/>
      <c r="AK916" s="181"/>
      <c r="AL916" s="181"/>
      <c r="AM916" s="181"/>
    </row>
    <row r="917" spans="1:39" ht="12.75" customHeight="1">
      <c r="A917" s="181"/>
      <c r="B917" s="181"/>
      <c r="C917" s="181"/>
      <c r="D917" s="181"/>
      <c r="E917" s="181"/>
      <c r="F917" s="398"/>
      <c r="G917" s="398"/>
      <c r="H917" s="181"/>
      <c r="I917" s="181"/>
      <c r="J917" s="181"/>
      <c r="K917" s="181"/>
      <c r="L917" s="181"/>
      <c r="M917" s="181"/>
      <c r="N917" s="181"/>
      <c r="O917" s="181"/>
      <c r="P917" s="181"/>
      <c r="Q917" s="181"/>
      <c r="R917" s="181"/>
      <c r="S917" s="181"/>
      <c r="T917" s="181"/>
      <c r="U917" s="181"/>
      <c r="V917" s="181"/>
      <c r="W917" s="181"/>
      <c r="X917" s="181"/>
      <c r="Y917" s="181"/>
      <c r="Z917" s="181"/>
      <c r="AA917" s="181"/>
      <c r="AB917" s="181"/>
      <c r="AC917" s="181"/>
      <c r="AD917" s="181"/>
      <c r="AE917" s="181"/>
      <c r="AF917" s="181"/>
      <c r="AG917" s="181"/>
      <c r="AH917" s="181"/>
      <c r="AI917" s="181"/>
      <c r="AJ917" s="181"/>
      <c r="AK917" s="181"/>
      <c r="AL917" s="181"/>
      <c r="AM917" s="181"/>
    </row>
    <row r="918" spans="1:39" ht="12.75" customHeight="1">
      <c r="A918" s="181"/>
      <c r="B918" s="181"/>
      <c r="C918" s="181"/>
      <c r="D918" s="181"/>
      <c r="E918" s="181"/>
      <c r="F918" s="398"/>
      <c r="G918" s="398"/>
      <c r="H918" s="181"/>
      <c r="I918" s="181"/>
      <c r="J918" s="181"/>
      <c r="K918" s="181"/>
      <c r="L918" s="181"/>
      <c r="M918" s="181"/>
      <c r="N918" s="181"/>
      <c r="O918" s="181"/>
      <c r="P918" s="181"/>
      <c r="Q918" s="181"/>
      <c r="R918" s="181"/>
      <c r="S918" s="181"/>
      <c r="T918" s="181"/>
      <c r="U918" s="181"/>
      <c r="V918" s="181"/>
      <c r="W918" s="181"/>
      <c r="X918" s="181"/>
      <c r="Y918" s="181"/>
      <c r="Z918" s="181"/>
      <c r="AA918" s="181"/>
      <c r="AB918" s="181"/>
      <c r="AC918" s="181"/>
      <c r="AD918" s="181"/>
      <c r="AE918" s="181"/>
      <c r="AF918" s="181"/>
      <c r="AG918" s="181"/>
      <c r="AH918" s="181"/>
      <c r="AI918" s="181"/>
      <c r="AJ918" s="181"/>
      <c r="AK918" s="181"/>
      <c r="AL918" s="181"/>
      <c r="AM918" s="181"/>
    </row>
    <row r="919" spans="1:39" ht="12.75" customHeight="1">
      <c r="A919" s="181"/>
      <c r="B919" s="181"/>
      <c r="C919" s="181"/>
      <c r="D919" s="181"/>
      <c r="E919" s="181"/>
      <c r="F919" s="398"/>
      <c r="G919" s="398"/>
      <c r="H919" s="181"/>
      <c r="I919" s="181"/>
      <c r="J919" s="181"/>
      <c r="K919" s="181"/>
      <c r="L919" s="181"/>
      <c r="M919" s="181"/>
      <c r="N919" s="181"/>
      <c r="O919" s="181"/>
      <c r="P919" s="181"/>
      <c r="Q919" s="181"/>
      <c r="R919" s="181"/>
      <c r="S919" s="181"/>
      <c r="T919" s="181"/>
      <c r="U919" s="181"/>
      <c r="V919" s="181"/>
      <c r="W919" s="181"/>
      <c r="X919" s="181"/>
      <c r="Y919" s="181"/>
      <c r="Z919" s="181"/>
      <c r="AA919" s="181"/>
      <c r="AB919" s="181"/>
      <c r="AC919" s="181"/>
      <c r="AD919" s="181"/>
      <c r="AE919" s="181"/>
      <c r="AF919" s="181"/>
      <c r="AG919" s="181"/>
      <c r="AH919" s="181"/>
      <c r="AI919" s="181"/>
      <c r="AJ919" s="181"/>
      <c r="AK919" s="181"/>
      <c r="AL919" s="181"/>
      <c r="AM919" s="181"/>
    </row>
    <row r="920" spans="1:39" ht="12.75" customHeight="1">
      <c r="A920" s="181"/>
      <c r="B920" s="181"/>
      <c r="C920" s="181"/>
      <c r="D920" s="181"/>
      <c r="E920" s="181"/>
      <c r="F920" s="398"/>
      <c r="G920" s="398"/>
      <c r="H920" s="181"/>
      <c r="I920" s="181"/>
      <c r="J920" s="181"/>
      <c r="K920" s="181"/>
      <c r="L920" s="181"/>
      <c r="M920" s="181"/>
      <c r="N920" s="181"/>
      <c r="O920" s="181"/>
      <c r="P920" s="181"/>
      <c r="Q920" s="181"/>
      <c r="R920" s="181"/>
      <c r="S920" s="181"/>
      <c r="T920" s="181"/>
      <c r="U920" s="181"/>
      <c r="V920" s="181"/>
      <c r="W920" s="181"/>
      <c r="X920" s="181"/>
      <c r="Y920" s="181"/>
      <c r="Z920" s="181"/>
      <c r="AA920" s="181"/>
      <c r="AB920" s="181"/>
      <c r="AC920" s="181"/>
      <c r="AD920" s="181"/>
      <c r="AE920" s="181"/>
      <c r="AF920" s="181"/>
      <c r="AG920" s="181"/>
      <c r="AH920" s="181"/>
      <c r="AI920" s="181"/>
      <c r="AJ920" s="181"/>
      <c r="AK920" s="181"/>
      <c r="AL920" s="181"/>
      <c r="AM920" s="181"/>
    </row>
    <row r="921" spans="1:39" ht="12.75" customHeight="1">
      <c r="A921" s="181"/>
      <c r="B921" s="181"/>
      <c r="C921" s="181"/>
      <c r="D921" s="181"/>
      <c r="E921" s="181"/>
      <c r="F921" s="398"/>
      <c r="G921" s="398"/>
      <c r="H921" s="181"/>
      <c r="I921" s="181"/>
      <c r="J921" s="181"/>
      <c r="K921" s="181"/>
      <c r="L921" s="181"/>
      <c r="M921" s="181"/>
      <c r="N921" s="181"/>
      <c r="O921" s="181"/>
      <c r="P921" s="181"/>
      <c r="Q921" s="181"/>
      <c r="R921" s="181"/>
      <c r="S921" s="181"/>
      <c r="T921" s="181"/>
      <c r="U921" s="181"/>
      <c r="V921" s="181"/>
      <c r="W921" s="181"/>
      <c r="X921" s="181"/>
      <c r="Y921" s="181"/>
      <c r="Z921" s="181"/>
      <c r="AA921" s="181"/>
      <c r="AB921" s="181"/>
      <c r="AC921" s="181"/>
      <c r="AD921" s="181"/>
      <c r="AE921" s="181"/>
      <c r="AF921" s="181"/>
      <c r="AG921" s="181"/>
      <c r="AH921" s="181"/>
      <c r="AI921" s="181"/>
      <c r="AJ921" s="181"/>
      <c r="AK921" s="181"/>
      <c r="AL921" s="181"/>
      <c r="AM921" s="181"/>
    </row>
    <row r="922" spans="1:39" ht="12.75" customHeight="1">
      <c r="A922" s="181"/>
      <c r="B922" s="181"/>
      <c r="C922" s="181"/>
      <c r="D922" s="181"/>
      <c r="E922" s="181"/>
      <c r="F922" s="398"/>
      <c r="G922" s="398"/>
      <c r="H922" s="181"/>
      <c r="I922" s="181"/>
      <c r="J922" s="181"/>
      <c r="K922" s="181"/>
      <c r="L922" s="181"/>
      <c r="M922" s="181"/>
      <c r="N922" s="181"/>
      <c r="O922" s="181"/>
      <c r="P922" s="181"/>
      <c r="Q922" s="181"/>
      <c r="R922" s="181"/>
      <c r="S922" s="181"/>
      <c r="T922" s="181"/>
      <c r="U922" s="181"/>
      <c r="V922" s="181"/>
      <c r="W922" s="181"/>
      <c r="X922" s="181"/>
      <c r="Y922" s="181"/>
      <c r="Z922" s="181"/>
      <c r="AA922" s="181"/>
      <c r="AB922" s="181"/>
      <c r="AC922" s="181"/>
      <c r="AD922" s="181"/>
      <c r="AE922" s="181"/>
      <c r="AF922" s="181"/>
      <c r="AG922" s="181"/>
      <c r="AH922" s="181"/>
      <c r="AI922" s="181"/>
      <c r="AJ922" s="181"/>
      <c r="AK922" s="181"/>
      <c r="AL922" s="181"/>
      <c r="AM922" s="181"/>
    </row>
    <row r="923" spans="1:39" ht="12.75" customHeight="1">
      <c r="A923" s="181"/>
      <c r="B923" s="181"/>
      <c r="C923" s="181"/>
      <c r="D923" s="181"/>
      <c r="E923" s="181"/>
      <c r="F923" s="398"/>
      <c r="G923" s="398"/>
      <c r="H923" s="181"/>
      <c r="I923" s="181"/>
      <c r="J923" s="181"/>
      <c r="K923" s="181"/>
      <c r="L923" s="181"/>
      <c r="M923" s="181"/>
      <c r="N923" s="181"/>
      <c r="O923" s="181"/>
      <c r="P923" s="181"/>
      <c r="Q923" s="181"/>
      <c r="R923" s="181"/>
      <c r="S923" s="181"/>
      <c r="T923" s="181"/>
      <c r="U923" s="181"/>
      <c r="V923" s="181"/>
      <c r="W923" s="181"/>
      <c r="X923" s="181"/>
      <c r="Y923" s="181"/>
      <c r="Z923" s="181"/>
      <c r="AA923" s="181"/>
      <c r="AB923" s="181"/>
      <c r="AC923" s="181"/>
      <c r="AD923" s="181"/>
      <c r="AE923" s="181"/>
      <c r="AF923" s="181"/>
      <c r="AG923" s="181"/>
      <c r="AH923" s="181"/>
      <c r="AI923" s="181"/>
      <c r="AJ923" s="181"/>
      <c r="AK923" s="181"/>
      <c r="AL923" s="181"/>
      <c r="AM923" s="181"/>
    </row>
    <row r="924" spans="1:39" ht="12.75" customHeight="1">
      <c r="A924" s="181"/>
      <c r="B924" s="181"/>
      <c r="C924" s="181"/>
      <c r="D924" s="181"/>
      <c r="E924" s="181"/>
      <c r="F924" s="398"/>
      <c r="G924" s="398"/>
      <c r="H924" s="181"/>
      <c r="I924" s="181"/>
      <c r="J924" s="181"/>
      <c r="K924" s="181"/>
      <c r="L924" s="181"/>
      <c r="M924" s="181"/>
      <c r="N924" s="181"/>
      <c r="O924" s="181"/>
      <c r="P924" s="181"/>
      <c r="Q924" s="181"/>
      <c r="R924" s="181"/>
      <c r="S924" s="181"/>
      <c r="T924" s="181"/>
      <c r="U924" s="181"/>
      <c r="V924" s="181"/>
      <c r="W924" s="181"/>
      <c r="X924" s="181"/>
      <c r="Y924" s="181"/>
      <c r="Z924" s="181"/>
      <c r="AA924" s="181"/>
      <c r="AB924" s="181"/>
      <c r="AC924" s="181"/>
      <c r="AD924" s="181"/>
      <c r="AE924" s="181"/>
      <c r="AF924" s="181"/>
      <c r="AG924" s="181"/>
      <c r="AH924" s="181"/>
      <c r="AI924" s="181"/>
      <c r="AJ924" s="181"/>
      <c r="AK924" s="181"/>
      <c r="AL924" s="181"/>
      <c r="AM924" s="181"/>
    </row>
    <row r="925" spans="1:39" ht="12.75" customHeight="1">
      <c r="A925" s="181"/>
      <c r="B925" s="181"/>
      <c r="C925" s="181"/>
      <c r="D925" s="181"/>
      <c r="E925" s="181"/>
      <c r="F925" s="398"/>
      <c r="G925" s="398"/>
      <c r="H925" s="181"/>
      <c r="I925" s="181"/>
      <c r="J925" s="181"/>
      <c r="K925" s="181"/>
      <c r="L925" s="181"/>
      <c r="M925" s="181"/>
      <c r="N925" s="181"/>
      <c r="O925" s="181"/>
      <c r="P925" s="181"/>
      <c r="Q925" s="181"/>
      <c r="R925" s="181"/>
      <c r="S925" s="181"/>
      <c r="T925" s="181"/>
      <c r="U925" s="181"/>
      <c r="V925" s="181"/>
      <c r="W925" s="181"/>
      <c r="X925" s="181"/>
      <c r="Y925" s="181"/>
      <c r="Z925" s="181"/>
      <c r="AA925" s="181"/>
      <c r="AB925" s="181"/>
      <c r="AC925" s="181"/>
      <c r="AD925" s="181"/>
      <c r="AE925" s="181"/>
      <c r="AF925" s="181"/>
      <c r="AG925" s="181"/>
      <c r="AH925" s="181"/>
      <c r="AI925" s="181"/>
      <c r="AJ925" s="181"/>
      <c r="AK925" s="181"/>
      <c r="AL925" s="181"/>
      <c r="AM925" s="181"/>
    </row>
    <row r="926" spans="1:39" ht="12.75" customHeight="1">
      <c r="A926" s="181"/>
      <c r="B926" s="181"/>
      <c r="C926" s="181"/>
      <c r="D926" s="181"/>
      <c r="E926" s="181"/>
      <c r="F926" s="398"/>
      <c r="G926" s="398"/>
      <c r="H926" s="181"/>
      <c r="I926" s="181"/>
      <c r="J926" s="181"/>
      <c r="K926" s="181"/>
      <c r="L926" s="181"/>
      <c r="M926" s="181"/>
      <c r="N926" s="181"/>
      <c r="O926" s="181"/>
      <c r="P926" s="181"/>
      <c r="Q926" s="181"/>
      <c r="R926" s="181"/>
      <c r="S926" s="181"/>
      <c r="T926" s="181"/>
      <c r="U926" s="181"/>
      <c r="V926" s="181"/>
      <c r="W926" s="181"/>
      <c r="X926" s="181"/>
      <c r="Y926" s="181"/>
      <c r="Z926" s="181"/>
      <c r="AA926" s="181"/>
      <c r="AB926" s="181"/>
      <c r="AC926" s="181"/>
      <c r="AD926" s="181"/>
      <c r="AE926" s="181"/>
      <c r="AF926" s="181"/>
      <c r="AG926" s="181"/>
      <c r="AH926" s="181"/>
      <c r="AI926" s="181"/>
      <c r="AJ926" s="181"/>
      <c r="AK926" s="181"/>
      <c r="AL926" s="181"/>
      <c r="AM926" s="181"/>
    </row>
    <row r="927" spans="1:39" ht="12.75" customHeight="1">
      <c r="A927" s="181"/>
      <c r="B927" s="181"/>
      <c r="C927" s="181"/>
      <c r="D927" s="181"/>
      <c r="E927" s="181"/>
      <c r="F927" s="398"/>
      <c r="G927" s="398"/>
      <c r="H927" s="181"/>
      <c r="I927" s="181"/>
      <c r="J927" s="181"/>
      <c r="K927" s="181"/>
      <c r="L927" s="181"/>
      <c r="M927" s="181"/>
      <c r="N927" s="181"/>
      <c r="O927" s="181"/>
      <c r="P927" s="181"/>
      <c r="Q927" s="181"/>
      <c r="R927" s="181"/>
      <c r="S927" s="181"/>
      <c r="T927" s="181"/>
      <c r="U927" s="181"/>
      <c r="V927" s="181"/>
      <c r="W927" s="181"/>
      <c r="X927" s="181"/>
      <c r="Y927" s="181"/>
      <c r="Z927" s="181"/>
      <c r="AA927" s="181"/>
      <c r="AB927" s="181"/>
      <c r="AC927" s="181"/>
      <c r="AD927" s="181"/>
      <c r="AE927" s="181"/>
      <c r="AF927" s="181"/>
      <c r="AG927" s="181"/>
      <c r="AH927" s="181"/>
      <c r="AI927" s="181"/>
      <c r="AJ927" s="181"/>
      <c r="AK927" s="181"/>
      <c r="AL927" s="181"/>
      <c r="AM927" s="181"/>
    </row>
    <row r="928" spans="1:39" ht="12.75" customHeight="1">
      <c r="A928" s="181"/>
      <c r="B928" s="181"/>
      <c r="C928" s="181"/>
      <c r="D928" s="181"/>
      <c r="E928" s="181"/>
      <c r="F928" s="398"/>
      <c r="G928" s="398"/>
      <c r="H928" s="181"/>
      <c r="I928" s="181"/>
      <c r="J928" s="181"/>
      <c r="K928" s="181"/>
      <c r="L928" s="181"/>
      <c r="M928" s="181"/>
      <c r="N928" s="181"/>
      <c r="O928" s="181"/>
      <c r="P928" s="181"/>
      <c r="Q928" s="181"/>
      <c r="R928" s="181"/>
      <c r="S928" s="181"/>
      <c r="T928" s="181"/>
      <c r="U928" s="181"/>
      <c r="V928" s="181"/>
      <c r="W928" s="181"/>
      <c r="X928" s="181"/>
      <c r="Y928" s="181"/>
      <c r="Z928" s="181"/>
      <c r="AA928" s="181"/>
      <c r="AB928" s="181"/>
      <c r="AC928" s="181"/>
      <c r="AD928" s="181"/>
      <c r="AE928" s="181"/>
      <c r="AF928" s="181"/>
      <c r="AG928" s="181"/>
      <c r="AH928" s="181"/>
      <c r="AI928" s="181"/>
      <c r="AJ928" s="181"/>
      <c r="AK928" s="181"/>
      <c r="AL928" s="181"/>
      <c r="AM928" s="181"/>
    </row>
    <row r="929" spans="1:39" ht="12.75" customHeight="1">
      <c r="A929" s="181"/>
      <c r="B929" s="181"/>
      <c r="C929" s="181"/>
      <c r="D929" s="181"/>
      <c r="E929" s="181"/>
      <c r="F929" s="398"/>
      <c r="G929" s="398"/>
      <c r="H929" s="181"/>
      <c r="I929" s="181"/>
      <c r="J929" s="181"/>
      <c r="K929" s="181"/>
      <c r="L929" s="181"/>
      <c r="M929" s="181"/>
      <c r="N929" s="181"/>
      <c r="O929" s="181"/>
      <c r="P929" s="181"/>
      <c r="Q929" s="181"/>
      <c r="R929" s="181"/>
      <c r="S929" s="181"/>
      <c r="T929" s="181"/>
      <c r="U929" s="181"/>
      <c r="V929" s="181"/>
      <c r="W929" s="181"/>
      <c r="X929" s="181"/>
      <c r="Y929" s="181"/>
      <c r="Z929" s="181"/>
      <c r="AA929" s="181"/>
      <c r="AB929" s="181"/>
      <c r="AC929" s="181"/>
      <c r="AD929" s="181"/>
      <c r="AE929" s="181"/>
      <c r="AF929" s="181"/>
      <c r="AG929" s="181"/>
      <c r="AH929" s="181"/>
      <c r="AI929" s="181"/>
      <c r="AJ929" s="181"/>
      <c r="AK929" s="181"/>
      <c r="AL929" s="181"/>
      <c r="AM929" s="181"/>
    </row>
    <row r="930" spans="1:39" ht="12.75" customHeight="1">
      <c r="A930" s="181"/>
      <c r="B930" s="181"/>
      <c r="C930" s="181"/>
      <c r="D930" s="181"/>
      <c r="E930" s="181"/>
      <c r="F930" s="398"/>
      <c r="G930" s="398"/>
      <c r="H930" s="181"/>
      <c r="I930" s="181"/>
      <c r="J930" s="181"/>
      <c r="K930" s="181"/>
      <c r="L930" s="181"/>
      <c r="M930" s="181"/>
      <c r="N930" s="181"/>
      <c r="O930" s="181"/>
      <c r="P930" s="181"/>
      <c r="Q930" s="181"/>
      <c r="R930" s="181"/>
      <c r="S930" s="181"/>
      <c r="T930" s="181"/>
      <c r="U930" s="181"/>
      <c r="V930" s="181"/>
      <c r="W930" s="181"/>
      <c r="X930" s="181"/>
      <c r="Y930" s="181"/>
      <c r="Z930" s="181"/>
      <c r="AA930" s="181"/>
      <c r="AB930" s="181"/>
      <c r="AC930" s="181"/>
      <c r="AD930" s="181"/>
      <c r="AE930" s="181"/>
      <c r="AF930" s="181"/>
      <c r="AG930" s="181"/>
      <c r="AH930" s="181"/>
      <c r="AI930" s="181"/>
      <c r="AJ930" s="181"/>
      <c r="AK930" s="181"/>
      <c r="AL930" s="181"/>
      <c r="AM930" s="181"/>
    </row>
    <row r="931" spans="1:39" ht="12.75" customHeight="1">
      <c r="A931" s="181"/>
      <c r="B931" s="181"/>
      <c r="C931" s="181"/>
      <c r="D931" s="181"/>
      <c r="E931" s="181"/>
      <c r="F931" s="398"/>
      <c r="G931" s="398"/>
      <c r="H931" s="181"/>
      <c r="I931" s="181"/>
      <c r="J931" s="181"/>
      <c r="K931" s="181"/>
      <c r="L931" s="181"/>
      <c r="M931" s="181"/>
      <c r="N931" s="181"/>
      <c r="O931" s="181"/>
      <c r="P931" s="181"/>
      <c r="Q931" s="181"/>
      <c r="R931" s="181"/>
      <c r="S931" s="181"/>
      <c r="T931" s="181"/>
      <c r="U931" s="181"/>
      <c r="V931" s="181"/>
      <c r="W931" s="181"/>
      <c r="X931" s="181"/>
      <c r="Y931" s="181"/>
      <c r="Z931" s="181"/>
      <c r="AA931" s="181"/>
      <c r="AB931" s="181"/>
      <c r="AC931" s="181"/>
      <c r="AD931" s="181"/>
      <c r="AE931" s="181"/>
      <c r="AF931" s="181"/>
      <c r="AG931" s="181"/>
      <c r="AH931" s="181"/>
      <c r="AI931" s="181"/>
      <c r="AJ931" s="181"/>
      <c r="AK931" s="181"/>
      <c r="AL931" s="181"/>
      <c r="AM931" s="181"/>
    </row>
    <row r="932" spans="1:39" ht="12.75" customHeight="1">
      <c r="A932" s="181"/>
      <c r="B932" s="181"/>
      <c r="C932" s="181"/>
      <c r="D932" s="181"/>
      <c r="E932" s="181"/>
      <c r="F932" s="398"/>
      <c r="G932" s="398"/>
      <c r="H932" s="181"/>
      <c r="I932" s="181"/>
      <c r="J932" s="181"/>
      <c r="K932" s="181"/>
      <c r="L932" s="181"/>
      <c r="M932" s="181"/>
      <c r="N932" s="181"/>
      <c r="O932" s="181"/>
      <c r="P932" s="181"/>
      <c r="Q932" s="181"/>
      <c r="R932" s="181"/>
      <c r="S932" s="181"/>
      <c r="T932" s="181"/>
      <c r="U932" s="181"/>
      <c r="V932" s="181"/>
      <c r="W932" s="181"/>
      <c r="X932" s="181"/>
      <c r="Y932" s="181"/>
      <c r="Z932" s="181"/>
      <c r="AA932" s="181"/>
      <c r="AB932" s="181"/>
      <c r="AC932" s="181"/>
      <c r="AD932" s="181"/>
      <c r="AE932" s="181"/>
      <c r="AF932" s="181"/>
      <c r="AG932" s="181"/>
      <c r="AH932" s="181"/>
      <c r="AI932" s="181"/>
      <c r="AJ932" s="181"/>
      <c r="AK932" s="181"/>
      <c r="AL932" s="181"/>
      <c r="AM932" s="181"/>
    </row>
    <row r="933" spans="1:39" ht="12.75" customHeight="1">
      <c r="A933" s="181"/>
      <c r="B933" s="181"/>
      <c r="C933" s="181"/>
      <c r="D933" s="181"/>
      <c r="E933" s="181"/>
      <c r="F933" s="398"/>
      <c r="G933" s="398"/>
      <c r="H933" s="181"/>
      <c r="I933" s="181"/>
      <c r="J933" s="181"/>
      <c r="K933" s="181"/>
      <c r="L933" s="181"/>
      <c r="M933" s="181"/>
      <c r="N933" s="181"/>
      <c r="O933" s="181"/>
      <c r="P933" s="181"/>
      <c r="Q933" s="181"/>
      <c r="R933" s="181"/>
      <c r="S933" s="181"/>
      <c r="T933" s="181"/>
      <c r="U933" s="181"/>
      <c r="V933" s="181"/>
      <c r="W933" s="181"/>
      <c r="X933" s="181"/>
      <c r="Y933" s="181"/>
      <c r="Z933" s="181"/>
      <c r="AA933" s="181"/>
      <c r="AB933" s="181"/>
      <c r="AC933" s="181"/>
      <c r="AD933" s="181"/>
      <c r="AE933" s="181"/>
      <c r="AF933" s="181"/>
      <c r="AG933" s="181"/>
      <c r="AH933" s="181"/>
      <c r="AI933" s="181"/>
      <c r="AJ933" s="181"/>
      <c r="AK933" s="181"/>
      <c r="AL933" s="181"/>
      <c r="AM933" s="181"/>
    </row>
    <row r="934" spans="1:39" ht="12.75" customHeight="1">
      <c r="A934" s="181"/>
      <c r="B934" s="181"/>
      <c r="C934" s="181"/>
      <c r="D934" s="181"/>
      <c r="E934" s="181"/>
      <c r="F934" s="398"/>
      <c r="G934" s="398"/>
      <c r="H934" s="181"/>
      <c r="I934" s="181"/>
      <c r="J934" s="181"/>
      <c r="K934" s="181"/>
      <c r="L934" s="181"/>
      <c r="M934" s="181"/>
      <c r="N934" s="181"/>
      <c r="O934" s="181"/>
      <c r="P934" s="181"/>
      <c r="Q934" s="181"/>
      <c r="R934" s="181"/>
      <c r="S934" s="181"/>
      <c r="T934" s="181"/>
      <c r="U934" s="181"/>
      <c r="V934" s="181"/>
      <c r="W934" s="181"/>
      <c r="X934" s="181"/>
      <c r="Y934" s="181"/>
      <c r="Z934" s="181"/>
      <c r="AA934" s="181"/>
      <c r="AB934" s="181"/>
      <c r="AC934" s="181"/>
      <c r="AD934" s="181"/>
      <c r="AE934" s="181"/>
      <c r="AF934" s="181"/>
      <c r="AG934" s="181"/>
      <c r="AH934" s="181"/>
      <c r="AI934" s="181"/>
      <c r="AJ934" s="181"/>
      <c r="AK934" s="181"/>
      <c r="AL934" s="181"/>
      <c r="AM934" s="181"/>
    </row>
    <row r="935" spans="1:39" ht="12.75" customHeight="1">
      <c r="A935" s="181"/>
      <c r="B935" s="181"/>
      <c r="C935" s="181"/>
      <c r="D935" s="181"/>
      <c r="E935" s="181"/>
      <c r="F935" s="398"/>
      <c r="G935" s="398"/>
      <c r="H935" s="181"/>
      <c r="I935" s="181"/>
      <c r="J935" s="181"/>
      <c r="K935" s="181"/>
      <c r="L935" s="181"/>
      <c r="M935" s="181"/>
      <c r="N935" s="181"/>
      <c r="O935" s="181"/>
      <c r="P935" s="181"/>
      <c r="Q935" s="181"/>
      <c r="R935" s="181"/>
      <c r="S935" s="181"/>
      <c r="T935" s="181"/>
      <c r="U935" s="181"/>
      <c r="V935" s="181"/>
      <c r="W935" s="181"/>
      <c r="X935" s="181"/>
      <c r="Y935" s="181"/>
      <c r="Z935" s="181"/>
      <c r="AA935" s="181"/>
      <c r="AB935" s="181"/>
      <c r="AC935" s="181"/>
      <c r="AD935" s="181"/>
      <c r="AE935" s="181"/>
      <c r="AF935" s="181"/>
      <c r="AG935" s="181"/>
      <c r="AH935" s="181"/>
      <c r="AI935" s="181"/>
      <c r="AJ935" s="181"/>
      <c r="AK935" s="181"/>
      <c r="AL935" s="181"/>
      <c r="AM935" s="181"/>
    </row>
    <row r="936" spans="1:39" ht="12.75" customHeight="1">
      <c r="A936" s="181"/>
      <c r="B936" s="181"/>
      <c r="C936" s="181"/>
      <c r="D936" s="181"/>
      <c r="E936" s="181"/>
      <c r="F936" s="398"/>
      <c r="G936" s="398"/>
      <c r="H936" s="181"/>
      <c r="I936" s="181"/>
      <c r="J936" s="181"/>
      <c r="K936" s="181"/>
      <c r="L936" s="181"/>
      <c r="M936" s="181"/>
      <c r="N936" s="181"/>
      <c r="O936" s="181"/>
      <c r="P936" s="181"/>
      <c r="Q936" s="181"/>
      <c r="R936" s="181"/>
      <c r="S936" s="181"/>
      <c r="T936" s="181"/>
      <c r="U936" s="181"/>
      <c r="V936" s="181"/>
      <c r="W936" s="181"/>
      <c r="X936" s="181"/>
      <c r="Y936" s="181"/>
      <c r="Z936" s="181"/>
      <c r="AA936" s="181"/>
      <c r="AB936" s="181"/>
      <c r="AC936" s="181"/>
      <c r="AD936" s="181"/>
      <c r="AE936" s="181"/>
      <c r="AF936" s="181"/>
      <c r="AG936" s="181"/>
      <c r="AH936" s="181"/>
      <c r="AI936" s="181"/>
      <c r="AJ936" s="181"/>
      <c r="AK936" s="181"/>
      <c r="AL936" s="181"/>
      <c r="AM936" s="181"/>
    </row>
    <row r="937" spans="1:39" ht="12.75" customHeight="1">
      <c r="A937" s="181"/>
      <c r="B937" s="181"/>
      <c r="C937" s="181"/>
      <c r="D937" s="181"/>
      <c r="E937" s="181"/>
      <c r="F937" s="398"/>
      <c r="G937" s="398"/>
      <c r="H937" s="181"/>
      <c r="I937" s="181"/>
      <c r="J937" s="181"/>
      <c r="K937" s="181"/>
      <c r="L937" s="181"/>
      <c r="M937" s="181"/>
      <c r="N937" s="181"/>
      <c r="O937" s="181"/>
      <c r="P937" s="181"/>
      <c r="Q937" s="181"/>
      <c r="R937" s="181"/>
      <c r="S937" s="181"/>
      <c r="T937" s="181"/>
      <c r="U937" s="181"/>
      <c r="V937" s="181"/>
      <c r="W937" s="181"/>
      <c r="X937" s="181"/>
      <c r="Y937" s="181"/>
      <c r="Z937" s="181"/>
      <c r="AA937" s="181"/>
      <c r="AB937" s="181"/>
      <c r="AC937" s="181"/>
      <c r="AD937" s="181"/>
      <c r="AE937" s="181"/>
      <c r="AF937" s="181"/>
      <c r="AG937" s="181"/>
      <c r="AH937" s="181"/>
      <c r="AI937" s="181"/>
      <c r="AJ937" s="181"/>
      <c r="AK937" s="181"/>
      <c r="AL937" s="181"/>
      <c r="AM937" s="181"/>
    </row>
    <row r="938" spans="1:39" ht="12.75" customHeight="1">
      <c r="A938" s="181"/>
      <c r="B938" s="181"/>
      <c r="C938" s="181"/>
      <c r="D938" s="181"/>
      <c r="E938" s="181"/>
      <c r="F938" s="398"/>
      <c r="G938" s="398"/>
      <c r="H938" s="181"/>
      <c r="I938" s="181"/>
      <c r="J938" s="181"/>
      <c r="K938" s="181"/>
      <c r="L938" s="181"/>
      <c r="M938" s="181"/>
      <c r="N938" s="181"/>
      <c r="O938" s="181"/>
      <c r="P938" s="181"/>
      <c r="Q938" s="181"/>
      <c r="R938" s="181"/>
      <c r="S938" s="181"/>
      <c r="T938" s="181"/>
      <c r="U938" s="181"/>
      <c r="V938" s="181"/>
      <c r="W938" s="181"/>
      <c r="X938" s="181"/>
      <c r="Y938" s="181"/>
      <c r="Z938" s="181"/>
      <c r="AA938" s="181"/>
      <c r="AB938" s="181"/>
      <c r="AC938" s="181"/>
      <c r="AD938" s="181"/>
      <c r="AE938" s="181"/>
      <c r="AF938" s="181"/>
      <c r="AG938" s="181"/>
      <c r="AH938" s="181"/>
      <c r="AI938" s="181"/>
      <c r="AJ938" s="181"/>
      <c r="AK938" s="181"/>
      <c r="AL938" s="181"/>
      <c r="AM938" s="181"/>
    </row>
    <row r="939" spans="1:39" ht="12.75" customHeight="1">
      <c r="A939" s="181"/>
      <c r="B939" s="181"/>
      <c r="C939" s="181"/>
      <c r="D939" s="181"/>
      <c r="E939" s="181"/>
      <c r="F939" s="398"/>
      <c r="G939" s="398"/>
      <c r="H939" s="181"/>
      <c r="I939" s="181"/>
      <c r="J939" s="181"/>
      <c r="K939" s="181"/>
      <c r="L939" s="181"/>
      <c r="M939" s="181"/>
      <c r="N939" s="181"/>
      <c r="O939" s="181"/>
      <c r="P939" s="181"/>
      <c r="Q939" s="181"/>
      <c r="R939" s="181"/>
      <c r="S939" s="181"/>
      <c r="T939" s="181"/>
      <c r="U939" s="181"/>
      <c r="V939" s="181"/>
      <c r="W939" s="181"/>
      <c r="X939" s="181"/>
      <c r="Y939" s="181"/>
      <c r="Z939" s="181"/>
      <c r="AA939" s="181"/>
      <c r="AB939" s="181"/>
      <c r="AC939" s="181"/>
      <c r="AD939" s="181"/>
      <c r="AE939" s="181"/>
      <c r="AF939" s="181"/>
      <c r="AG939" s="181"/>
      <c r="AH939" s="181"/>
      <c r="AI939" s="181"/>
      <c r="AJ939" s="181"/>
      <c r="AK939" s="181"/>
      <c r="AL939" s="181"/>
      <c r="AM939" s="181"/>
    </row>
    <row r="940" spans="1:39" ht="12.75" customHeight="1">
      <c r="A940" s="181"/>
      <c r="B940" s="181"/>
      <c r="C940" s="181"/>
      <c r="D940" s="181"/>
      <c r="E940" s="181"/>
      <c r="F940" s="398"/>
      <c r="G940" s="398"/>
      <c r="H940" s="181"/>
      <c r="I940" s="181"/>
      <c r="J940" s="181"/>
      <c r="K940" s="181"/>
      <c r="L940" s="181"/>
      <c r="M940" s="181"/>
      <c r="N940" s="181"/>
      <c r="O940" s="181"/>
      <c r="P940" s="181"/>
      <c r="Q940" s="181"/>
      <c r="R940" s="181"/>
      <c r="S940" s="181"/>
      <c r="T940" s="181"/>
      <c r="U940" s="181"/>
      <c r="V940" s="181"/>
      <c r="W940" s="181"/>
      <c r="X940" s="181"/>
      <c r="Y940" s="181"/>
      <c r="Z940" s="181"/>
      <c r="AA940" s="181"/>
      <c r="AB940" s="181"/>
      <c r="AC940" s="181"/>
      <c r="AD940" s="181"/>
      <c r="AE940" s="181"/>
      <c r="AF940" s="181"/>
      <c r="AG940" s="181"/>
      <c r="AH940" s="181"/>
      <c r="AI940" s="181"/>
      <c r="AJ940" s="181"/>
      <c r="AK940" s="181"/>
      <c r="AL940" s="181"/>
      <c r="AM940" s="181"/>
    </row>
    <row r="941" spans="1:39" ht="12.75" customHeight="1">
      <c r="A941" s="181"/>
      <c r="B941" s="181"/>
      <c r="C941" s="181"/>
      <c r="D941" s="181"/>
      <c r="E941" s="181"/>
      <c r="F941" s="398"/>
      <c r="G941" s="398"/>
      <c r="H941" s="181"/>
      <c r="I941" s="181"/>
      <c r="J941" s="181"/>
      <c r="K941" s="181"/>
      <c r="L941" s="181"/>
      <c r="M941" s="181"/>
      <c r="N941" s="181"/>
      <c r="O941" s="181"/>
      <c r="P941" s="181"/>
      <c r="Q941" s="181"/>
      <c r="R941" s="181"/>
      <c r="S941" s="181"/>
      <c r="T941" s="181"/>
      <c r="U941" s="181"/>
      <c r="V941" s="181"/>
      <c r="W941" s="181"/>
      <c r="X941" s="181"/>
      <c r="Y941" s="181"/>
      <c r="Z941" s="181"/>
      <c r="AA941" s="181"/>
      <c r="AB941" s="181"/>
      <c r="AC941" s="181"/>
      <c r="AD941" s="181"/>
      <c r="AE941" s="181"/>
      <c r="AF941" s="181"/>
      <c r="AG941" s="181"/>
      <c r="AH941" s="181"/>
      <c r="AI941" s="181"/>
      <c r="AJ941" s="181"/>
      <c r="AK941" s="181"/>
      <c r="AL941" s="181"/>
      <c r="AM941" s="181"/>
    </row>
    <row r="942" spans="1:39" ht="12.75" customHeight="1">
      <c r="A942" s="181"/>
      <c r="B942" s="181"/>
      <c r="C942" s="181"/>
      <c r="D942" s="181"/>
      <c r="E942" s="181"/>
      <c r="F942" s="398"/>
      <c r="G942" s="398"/>
      <c r="H942" s="181"/>
      <c r="I942" s="181"/>
      <c r="J942" s="181"/>
      <c r="K942" s="181"/>
      <c r="L942" s="181"/>
      <c r="M942" s="181"/>
      <c r="N942" s="181"/>
      <c r="O942" s="181"/>
      <c r="P942" s="181"/>
      <c r="Q942" s="181"/>
      <c r="R942" s="181"/>
      <c r="S942" s="181"/>
      <c r="T942" s="181"/>
      <c r="U942" s="181"/>
      <c r="V942" s="181"/>
      <c r="W942" s="181"/>
      <c r="X942" s="181"/>
      <c r="Y942" s="181"/>
      <c r="Z942" s="181"/>
      <c r="AA942" s="181"/>
      <c r="AB942" s="181"/>
      <c r="AC942" s="181"/>
      <c r="AD942" s="181"/>
      <c r="AE942" s="181"/>
      <c r="AF942" s="181"/>
      <c r="AG942" s="181"/>
      <c r="AH942" s="181"/>
      <c r="AI942" s="181"/>
      <c r="AJ942" s="181"/>
      <c r="AK942" s="181"/>
      <c r="AL942" s="181"/>
      <c r="AM942" s="181"/>
    </row>
    <row r="943" spans="1:39" ht="12.75" customHeight="1">
      <c r="A943" s="181"/>
      <c r="B943" s="181"/>
      <c r="C943" s="181"/>
      <c r="D943" s="181"/>
      <c r="E943" s="181"/>
      <c r="F943" s="398"/>
      <c r="G943" s="398"/>
      <c r="H943" s="181"/>
      <c r="I943" s="181"/>
      <c r="J943" s="181"/>
      <c r="K943" s="181"/>
      <c r="L943" s="181"/>
      <c r="M943" s="181"/>
      <c r="N943" s="181"/>
      <c r="O943" s="181"/>
      <c r="P943" s="181"/>
      <c r="Q943" s="181"/>
      <c r="R943" s="181"/>
      <c r="S943" s="181"/>
      <c r="T943" s="181"/>
      <c r="U943" s="181"/>
      <c r="V943" s="181"/>
      <c r="W943" s="181"/>
      <c r="X943" s="181"/>
      <c r="Y943" s="181"/>
      <c r="Z943" s="181"/>
      <c r="AA943" s="181"/>
      <c r="AB943" s="181"/>
      <c r="AC943" s="181"/>
      <c r="AD943" s="181"/>
      <c r="AE943" s="181"/>
      <c r="AF943" s="181"/>
      <c r="AG943" s="181"/>
      <c r="AH943" s="181"/>
      <c r="AI943" s="181"/>
      <c r="AJ943" s="181"/>
      <c r="AK943" s="181"/>
      <c r="AL943" s="181"/>
      <c r="AM943" s="181"/>
    </row>
    <row r="944" spans="1:39" ht="12.75" customHeight="1">
      <c r="A944" s="181"/>
      <c r="B944" s="181"/>
      <c r="C944" s="181"/>
      <c r="D944" s="181"/>
      <c r="E944" s="181"/>
      <c r="F944" s="398"/>
      <c r="G944" s="398"/>
      <c r="H944" s="181"/>
      <c r="I944" s="181"/>
      <c r="J944" s="181"/>
      <c r="K944" s="181"/>
      <c r="L944" s="181"/>
      <c r="M944" s="181"/>
      <c r="N944" s="181"/>
      <c r="O944" s="181"/>
      <c r="P944" s="181"/>
      <c r="Q944" s="181"/>
      <c r="R944" s="181"/>
      <c r="S944" s="181"/>
      <c r="T944" s="181"/>
      <c r="U944" s="181"/>
      <c r="V944" s="181"/>
      <c r="W944" s="181"/>
      <c r="X944" s="181"/>
      <c r="Y944" s="181"/>
      <c r="Z944" s="181"/>
      <c r="AA944" s="181"/>
      <c r="AB944" s="181"/>
      <c r="AC944" s="181"/>
      <c r="AD944" s="181"/>
      <c r="AE944" s="181"/>
      <c r="AF944" s="181"/>
      <c r="AG944" s="181"/>
      <c r="AH944" s="181"/>
      <c r="AI944" s="181"/>
      <c r="AJ944" s="181"/>
      <c r="AK944" s="181"/>
      <c r="AL944" s="181"/>
      <c r="AM944" s="181"/>
    </row>
    <row r="945" spans="1:39" ht="12.75" customHeight="1">
      <c r="A945" s="181"/>
      <c r="B945" s="181"/>
      <c r="C945" s="181"/>
      <c r="D945" s="181"/>
      <c r="E945" s="181"/>
      <c r="F945" s="398"/>
      <c r="G945" s="398"/>
      <c r="H945" s="181"/>
      <c r="I945" s="181"/>
      <c r="J945" s="181"/>
      <c r="K945" s="181"/>
      <c r="L945" s="181"/>
      <c r="M945" s="181"/>
      <c r="N945" s="181"/>
      <c r="O945" s="181"/>
      <c r="P945" s="181"/>
      <c r="Q945" s="181"/>
      <c r="R945" s="181"/>
      <c r="S945" s="181"/>
      <c r="T945" s="181"/>
      <c r="U945" s="181"/>
      <c r="V945" s="181"/>
      <c r="W945" s="181"/>
      <c r="X945" s="181"/>
      <c r="Y945" s="181"/>
      <c r="Z945" s="181"/>
      <c r="AA945" s="181"/>
      <c r="AB945" s="181"/>
      <c r="AC945" s="181"/>
      <c r="AD945" s="181"/>
      <c r="AE945" s="181"/>
      <c r="AF945" s="181"/>
      <c r="AG945" s="181"/>
      <c r="AH945" s="181"/>
      <c r="AI945" s="181"/>
      <c r="AJ945" s="181"/>
      <c r="AK945" s="181"/>
      <c r="AL945" s="181"/>
      <c r="AM945" s="181"/>
    </row>
    <row r="946" spans="1:39" ht="12.75" customHeight="1">
      <c r="A946" s="181"/>
      <c r="B946" s="181"/>
      <c r="C946" s="181"/>
      <c r="D946" s="181"/>
      <c r="E946" s="181"/>
      <c r="F946" s="398"/>
      <c r="G946" s="398"/>
      <c r="H946" s="181"/>
      <c r="I946" s="181"/>
      <c r="J946" s="181"/>
      <c r="K946" s="181"/>
      <c r="L946" s="181"/>
      <c r="M946" s="181"/>
      <c r="N946" s="181"/>
      <c r="O946" s="181"/>
      <c r="P946" s="181"/>
      <c r="Q946" s="181"/>
      <c r="R946" s="181"/>
      <c r="S946" s="181"/>
      <c r="T946" s="181"/>
      <c r="U946" s="181"/>
      <c r="V946" s="181"/>
      <c r="W946" s="181"/>
      <c r="X946" s="181"/>
      <c r="Y946" s="181"/>
      <c r="Z946" s="181"/>
      <c r="AA946" s="181"/>
      <c r="AB946" s="181"/>
      <c r="AC946" s="181"/>
      <c r="AD946" s="181"/>
      <c r="AE946" s="181"/>
      <c r="AF946" s="181"/>
      <c r="AG946" s="181"/>
      <c r="AH946" s="181"/>
      <c r="AI946" s="181"/>
      <c r="AJ946" s="181"/>
      <c r="AK946" s="181"/>
      <c r="AL946" s="181"/>
      <c r="AM946" s="181"/>
    </row>
    <row r="947" spans="1:39" ht="12.75" customHeight="1">
      <c r="A947" s="181"/>
      <c r="B947" s="181"/>
      <c r="C947" s="181"/>
      <c r="D947" s="181"/>
      <c r="E947" s="181"/>
      <c r="F947" s="398"/>
      <c r="G947" s="398"/>
      <c r="H947" s="181"/>
      <c r="I947" s="181"/>
      <c r="J947" s="181"/>
      <c r="K947" s="181"/>
      <c r="L947" s="181"/>
      <c r="M947" s="181"/>
      <c r="N947" s="181"/>
      <c r="O947" s="181"/>
      <c r="P947" s="181"/>
      <c r="Q947" s="181"/>
      <c r="R947" s="181"/>
      <c r="S947" s="181"/>
      <c r="T947" s="181"/>
      <c r="U947" s="181"/>
      <c r="V947" s="181"/>
      <c r="W947" s="181"/>
      <c r="X947" s="181"/>
      <c r="Y947" s="181"/>
      <c r="Z947" s="181"/>
      <c r="AA947" s="181"/>
      <c r="AB947" s="181"/>
      <c r="AC947" s="181"/>
      <c r="AD947" s="181"/>
      <c r="AE947" s="181"/>
      <c r="AF947" s="181"/>
      <c r="AG947" s="181"/>
      <c r="AH947" s="181"/>
      <c r="AI947" s="181"/>
      <c r="AJ947" s="181"/>
      <c r="AK947" s="181"/>
      <c r="AL947" s="181"/>
      <c r="AM947" s="181"/>
    </row>
    <row r="948" spans="1:39" ht="12.75" customHeight="1">
      <c r="A948" s="181"/>
      <c r="B948" s="181"/>
      <c r="C948" s="181"/>
      <c r="D948" s="181"/>
      <c r="E948" s="181"/>
      <c r="F948" s="398"/>
      <c r="G948" s="398"/>
      <c r="H948" s="181"/>
      <c r="I948" s="181"/>
      <c r="J948" s="181"/>
      <c r="K948" s="181"/>
      <c r="L948" s="181"/>
      <c r="M948" s="181"/>
      <c r="N948" s="181"/>
      <c r="O948" s="181"/>
      <c r="P948" s="181"/>
      <c r="Q948" s="181"/>
      <c r="R948" s="181"/>
      <c r="S948" s="181"/>
      <c r="T948" s="181"/>
      <c r="U948" s="181"/>
      <c r="V948" s="181"/>
      <c r="W948" s="181"/>
      <c r="X948" s="181"/>
      <c r="Y948" s="181"/>
      <c r="Z948" s="181"/>
      <c r="AA948" s="181"/>
      <c r="AB948" s="181"/>
      <c r="AC948" s="181"/>
      <c r="AD948" s="181"/>
      <c r="AE948" s="181"/>
      <c r="AF948" s="181"/>
      <c r="AG948" s="181"/>
      <c r="AH948" s="181"/>
      <c r="AI948" s="181"/>
      <c r="AJ948" s="181"/>
      <c r="AK948" s="181"/>
      <c r="AL948" s="181"/>
      <c r="AM948" s="181"/>
    </row>
    <row r="949" spans="1:39" ht="12.75" customHeight="1">
      <c r="A949" s="181"/>
      <c r="B949" s="181"/>
      <c r="C949" s="181"/>
      <c r="D949" s="181"/>
      <c r="E949" s="181"/>
      <c r="F949" s="398"/>
      <c r="G949" s="398"/>
      <c r="H949" s="181"/>
      <c r="I949" s="181"/>
      <c r="J949" s="181"/>
      <c r="K949" s="181"/>
      <c r="L949" s="181"/>
      <c r="M949" s="181"/>
      <c r="N949" s="181"/>
      <c r="O949" s="181"/>
      <c r="P949" s="181"/>
      <c r="Q949" s="181"/>
      <c r="R949" s="181"/>
      <c r="S949" s="181"/>
      <c r="T949" s="181"/>
      <c r="U949" s="181"/>
      <c r="V949" s="181"/>
      <c r="W949" s="181"/>
      <c r="X949" s="181"/>
      <c r="Y949" s="181"/>
      <c r="Z949" s="181"/>
      <c r="AA949" s="181"/>
      <c r="AB949" s="181"/>
      <c r="AC949" s="181"/>
      <c r="AD949" s="181"/>
      <c r="AE949" s="181"/>
      <c r="AF949" s="181"/>
      <c r="AG949" s="181"/>
      <c r="AH949" s="181"/>
      <c r="AI949" s="181"/>
      <c r="AJ949" s="181"/>
      <c r="AK949" s="181"/>
      <c r="AL949" s="181"/>
      <c r="AM949" s="181"/>
    </row>
    <row r="950" spans="1:39" ht="12.75" customHeight="1">
      <c r="A950" s="181"/>
      <c r="B950" s="181"/>
      <c r="C950" s="181"/>
      <c r="D950" s="181"/>
      <c r="E950" s="181"/>
      <c r="F950" s="398"/>
      <c r="G950" s="398"/>
      <c r="H950" s="181"/>
      <c r="I950" s="181"/>
      <c r="J950" s="181"/>
      <c r="K950" s="181"/>
      <c r="L950" s="181"/>
      <c r="M950" s="181"/>
      <c r="N950" s="181"/>
      <c r="O950" s="181"/>
      <c r="P950" s="181"/>
      <c r="Q950" s="181"/>
      <c r="R950" s="181"/>
      <c r="S950" s="181"/>
      <c r="T950" s="181"/>
      <c r="U950" s="181"/>
      <c r="V950" s="181"/>
      <c r="W950" s="181"/>
      <c r="X950" s="181"/>
      <c r="Y950" s="181"/>
      <c r="Z950" s="181"/>
      <c r="AA950" s="181"/>
      <c r="AB950" s="181"/>
      <c r="AC950" s="181"/>
      <c r="AD950" s="181"/>
      <c r="AE950" s="181"/>
      <c r="AF950" s="181"/>
      <c r="AG950" s="181"/>
      <c r="AH950" s="181"/>
      <c r="AI950" s="181"/>
      <c r="AJ950" s="181"/>
      <c r="AK950" s="181"/>
      <c r="AL950" s="181"/>
      <c r="AM950" s="181"/>
    </row>
    <row r="951" spans="1:39" ht="12.75" customHeight="1">
      <c r="A951" s="181"/>
      <c r="B951" s="181"/>
      <c r="C951" s="181"/>
      <c r="D951" s="181"/>
      <c r="E951" s="181"/>
      <c r="F951" s="398"/>
      <c r="G951" s="398"/>
      <c r="H951" s="181"/>
      <c r="I951" s="181"/>
      <c r="J951" s="181"/>
      <c r="K951" s="181"/>
      <c r="L951" s="181"/>
      <c r="M951" s="181"/>
      <c r="N951" s="181"/>
      <c r="O951" s="181"/>
      <c r="P951" s="181"/>
      <c r="Q951" s="181"/>
      <c r="R951" s="181"/>
      <c r="S951" s="181"/>
      <c r="T951" s="181"/>
      <c r="U951" s="181"/>
      <c r="V951" s="181"/>
      <c r="W951" s="181"/>
      <c r="X951" s="181"/>
      <c r="Y951" s="181"/>
      <c r="Z951" s="181"/>
      <c r="AA951" s="181"/>
      <c r="AB951" s="181"/>
      <c r="AC951" s="181"/>
      <c r="AD951" s="181"/>
      <c r="AE951" s="181"/>
      <c r="AF951" s="181"/>
      <c r="AG951" s="181"/>
      <c r="AH951" s="181"/>
      <c r="AI951" s="181"/>
      <c r="AJ951" s="181"/>
      <c r="AK951" s="181"/>
      <c r="AL951" s="181"/>
      <c r="AM951" s="181"/>
    </row>
    <row r="952" spans="1:39" ht="12.75" customHeight="1">
      <c r="A952" s="181"/>
      <c r="B952" s="181"/>
      <c r="C952" s="181"/>
      <c r="D952" s="181"/>
      <c r="E952" s="181"/>
      <c r="F952" s="398"/>
      <c r="G952" s="398"/>
      <c r="H952" s="181"/>
      <c r="I952" s="181"/>
      <c r="J952" s="181"/>
      <c r="K952" s="181"/>
      <c r="L952" s="181"/>
      <c r="M952" s="181"/>
      <c r="N952" s="181"/>
      <c r="O952" s="181"/>
      <c r="P952" s="181"/>
      <c r="Q952" s="181"/>
      <c r="R952" s="181"/>
      <c r="S952" s="181"/>
      <c r="T952" s="181"/>
      <c r="U952" s="181"/>
      <c r="V952" s="181"/>
      <c r="W952" s="181"/>
      <c r="X952" s="181"/>
      <c r="Y952" s="181"/>
      <c r="Z952" s="181"/>
      <c r="AA952" s="181"/>
      <c r="AB952" s="181"/>
      <c r="AC952" s="181"/>
      <c r="AD952" s="181"/>
      <c r="AE952" s="181"/>
      <c r="AF952" s="181"/>
      <c r="AG952" s="181"/>
      <c r="AH952" s="181"/>
      <c r="AI952" s="181"/>
      <c r="AJ952" s="181"/>
      <c r="AK952" s="181"/>
      <c r="AL952" s="181"/>
      <c r="AM952" s="181"/>
    </row>
    <row r="953" spans="1:39" ht="12.75" customHeight="1">
      <c r="A953" s="181"/>
      <c r="B953" s="181"/>
      <c r="C953" s="181"/>
      <c r="D953" s="181"/>
      <c r="E953" s="181"/>
      <c r="F953" s="398"/>
      <c r="G953" s="398"/>
      <c r="H953" s="181"/>
      <c r="I953" s="181"/>
      <c r="J953" s="181"/>
      <c r="K953" s="181"/>
      <c r="L953" s="181"/>
      <c r="M953" s="181"/>
      <c r="N953" s="181"/>
      <c r="O953" s="181"/>
      <c r="P953" s="181"/>
      <c r="Q953" s="181"/>
      <c r="R953" s="181"/>
      <c r="S953" s="181"/>
      <c r="T953" s="181"/>
      <c r="U953" s="181"/>
      <c r="V953" s="181"/>
      <c r="W953" s="181"/>
      <c r="X953" s="181"/>
      <c r="Y953" s="181"/>
      <c r="Z953" s="181"/>
      <c r="AA953" s="181"/>
      <c r="AB953" s="181"/>
      <c r="AC953" s="181"/>
      <c r="AD953" s="181"/>
      <c r="AE953" s="181"/>
      <c r="AF953" s="181"/>
      <c r="AG953" s="181"/>
      <c r="AH953" s="181"/>
      <c r="AI953" s="181"/>
      <c r="AJ953" s="181"/>
      <c r="AK953" s="181"/>
      <c r="AL953" s="181"/>
      <c r="AM953" s="181"/>
    </row>
    <row r="954" spans="1:39" ht="12.75" customHeight="1">
      <c r="A954" s="181"/>
      <c r="B954" s="181"/>
      <c r="C954" s="181"/>
      <c r="D954" s="181"/>
      <c r="E954" s="181"/>
      <c r="F954" s="398"/>
      <c r="G954" s="398"/>
      <c r="H954" s="181"/>
      <c r="I954" s="181"/>
      <c r="J954" s="181"/>
      <c r="K954" s="181"/>
      <c r="L954" s="181"/>
      <c r="M954" s="181"/>
      <c r="N954" s="181"/>
      <c r="O954" s="181"/>
      <c r="P954" s="181"/>
      <c r="Q954" s="181"/>
      <c r="R954" s="181"/>
      <c r="S954" s="181"/>
      <c r="T954" s="181"/>
      <c r="U954" s="181"/>
      <c r="V954" s="181"/>
      <c r="W954" s="181"/>
      <c r="X954" s="181"/>
      <c r="Y954" s="181"/>
      <c r="Z954" s="181"/>
      <c r="AA954" s="181"/>
      <c r="AB954" s="181"/>
      <c r="AC954" s="181"/>
      <c r="AD954" s="181"/>
      <c r="AE954" s="181"/>
      <c r="AF954" s="181"/>
      <c r="AG954" s="181"/>
      <c r="AH954" s="181"/>
      <c r="AI954" s="181"/>
      <c r="AJ954" s="181"/>
      <c r="AK954" s="181"/>
      <c r="AL954" s="181"/>
      <c r="AM954" s="181"/>
    </row>
    <row r="955" spans="1:39" ht="12.75" customHeight="1">
      <c r="A955" s="181"/>
      <c r="B955" s="181"/>
      <c r="C955" s="181"/>
      <c r="D955" s="181"/>
      <c r="E955" s="181"/>
      <c r="F955" s="398"/>
      <c r="G955" s="398"/>
      <c r="H955" s="181"/>
      <c r="I955" s="181"/>
      <c r="J955" s="181"/>
      <c r="K955" s="181"/>
      <c r="L955" s="181"/>
      <c r="M955" s="181"/>
      <c r="N955" s="181"/>
      <c r="O955" s="181"/>
      <c r="P955" s="181"/>
      <c r="Q955" s="181"/>
      <c r="R955" s="181"/>
      <c r="S955" s="181"/>
      <c r="T955" s="181"/>
      <c r="U955" s="181"/>
      <c r="V955" s="181"/>
      <c r="W955" s="181"/>
      <c r="X955" s="181"/>
      <c r="Y955" s="181"/>
      <c r="Z955" s="181"/>
      <c r="AA955" s="181"/>
      <c r="AB955" s="181"/>
      <c r="AC955" s="181"/>
      <c r="AD955" s="181"/>
      <c r="AE955" s="181"/>
      <c r="AF955" s="181"/>
      <c r="AG955" s="181"/>
      <c r="AH955" s="181"/>
      <c r="AI955" s="181"/>
      <c r="AJ955" s="181"/>
      <c r="AK955" s="181"/>
      <c r="AL955" s="181"/>
      <c r="AM955" s="181"/>
    </row>
    <row r="956" spans="1:39" ht="12.75" customHeight="1">
      <c r="A956" s="181"/>
      <c r="B956" s="181"/>
      <c r="C956" s="181"/>
      <c r="D956" s="181"/>
      <c r="E956" s="181"/>
      <c r="F956" s="398"/>
      <c r="G956" s="398"/>
      <c r="H956" s="181"/>
      <c r="I956" s="181"/>
      <c r="J956" s="181"/>
      <c r="K956" s="181"/>
      <c r="L956" s="181"/>
      <c r="M956" s="181"/>
      <c r="N956" s="181"/>
      <c r="O956" s="181"/>
      <c r="P956" s="181"/>
      <c r="Q956" s="181"/>
      <c r="R956" s="181"/>
      <c r="S956" s="181"/>
      <c r="T956" s="181"/>
      <c r="U956" s="181"/>
      <c r="V956" s="181"/>
      <c r="W956" s="181"/>
      <c r="X956" s="181"/>
      <c r="Y956" s="181"/>
      <c r="Z956" s="181"/>
      <c r="AA956" s="181"/>
      <c r="AB956" s="181"/>
      <c r="AC956" s="181"/>
      <c r="AD956" s="181"/>
      <c r="AE956" s="181"/>
      <c r="AF956" s="181"/>
      <c r="AG956" s="181"/>
      <c r="AH956" s="181"/>
      <c r="AI956" s="181"/>
      <c r="AJ956" s="181"/>
      <c r="AK956" s="181"/>
      <c r="AL956" s="181"/>
      <c r="AM956" s="181"/>
    </row>
    <row r="957" spans="1:39" ht="12.75" customHeight="1">
      <c r="A957" s="181"/>
      <c r="B957" s="181"/>
      <c r="C957" s="181"/>
      <c r="D957" s="181"/>
      <c r="E957" s="181"/>
      <c r="F957" s="398"/>
      <c r="G957" s="398"/>
      <c r="H957" s="181"/>
      <c r="I957" s="181"/>
      <c r="J957" s="181"/>
      <c r="K957" s="181"/>
      <c r="L957" s="181"/>
      <c r="M957" s="181"/>
      <c r="N957" s="181"/>
      <c r="O957" s="181"/>
      <c r="P957" s="181"/>
      <c r="Q957" s="181"/>
      <c r="R957" s="181"/>
      <c r="S957" s="181"/>
      <c r="T957" s="181"/>
      <c r="U957" s="181"/>
      <c r="V957" s="181"/>
      <c r="W957" s="181"/>
      <c r="X957" s="181"/>
      <c r="Y957" s="181"/>
      <c r="Z957" s="181"/>
      <c r="AA957" s="181"/>
      <c r="AB957" s="181"/>
      <c r="AC957" s="181"/>
      <c r="AD957" s="181"/>
      <c r="AE957" s="181"/>
      <c r="AF957" s="181"/>
      <c r="AG957" s="181"/>
      <c r="AH957" s="181"/>
      <c r="AI957" s="181"/>
      <c r="AJ957" s="181"/>
      <c r="AK957" s="181"/>
      <c r="AL957" s="181"/>
      <c r="AM957" s="181"/>
    </row>
    <row r="958" spans="1:39" ht="12.75" customHeight="1">
      <c r="A958" s="181"/>
      <c r="B958" s="181"/>
      <c r="C958" s="181"/>
      <c r="D958" s="181"/>
      <c r="E958" s="181"/>
      <c r="F958" s="398"/>
      <c r="G958" s="398"/>
      <c r="H958" s="181"/>
      <c r="I958" s="181"/>
      <c r="J958" s="181"/>
      <c r="K958" s="181"/>
      <c r="L958" s="181"/>
      <c r="M958" s="181"/>
      <c r="N958" s="181"/>
      <c r="O958" s="181"/>
      <c r="P958" s="181"/>
      <c r="Q958" s="181"/>
      <c r="R958" s="181"/>
      <c r="S958" s="181"/>
      <c r="T958" s="181"/>
      <c r="U958" s="181"/>
      <c r="V958" s="181"/>
      <c r="W958" s="181"/>
      <c r="X958" s="181"/>
      <c r="Y958" s="181"/>
      <c r="Z958" s="181"/>
      <c r="AA958" s="181"/>
      <c r="AB958" s="181"/>
      <c r="AC958" s="181"/>
      <c r="AD958" s="181"/>
      <c r="AE958" s="181"/>
      <c r="AF958" s="181"/>
      <c r="AG958" s="181"/>
      <c r="AH958" s="181"/>
      <c r="AI958" s="181"/>
      <c r="AJ958" s="181"/>
      <c r="AK958" s="181"/>
      <c r="AL958" s="181"/>
      <c r="AM958" s="181"/>
    </row>
    <row r="959" spans="1:39" ht="12.75" customHeight="1">
      <c r="A959" s="181"/>
      <c r="B959" s="181"/>
      <c r="C959" s="181"/>
      <c r="D959" s="181"/>
      <c r="E959" s="181"/>
      <c r="F959" s="398"/>
      <c r="G959" s="398"/>
      <c r="H959" s="181"/>
      <c r="I959" s="181"/>
      <c r="J959" s="181"/>
      <c r="K959" s="181"/>
      <c r="L959" s="181"/>
      <c r="M959" s="181"/>
      <c r="N959" s="181"/>
      <c r="O959" s="181"/>
      <c r="P959" s="181"/>
      <c r="Q959" s="181"/>
      <c r="R959" s="181"/>
      <c r="S959" s="181"/>
      <c r="T959" s="181"/>
      <c r="U959" s="181"/>
      <c r="V959" s="181"/>
      <c r="W959" s="181"/>
      <c r="X959" s="181"/>
      <c r="Y959" s="181"/>
      <c r="Z959" s="181"/>
      <c r="AA959" s="181"/>
      <c r="AB959" s="181"/>
      <c r="AC959" s="181"/>
      <c r="AD959" s="181"/>
      <c r="AE959" s="181"/>
      <c r="AF959" s="181"/>
      <c r="AG959" s="181"/>
      <c r="AH959" s="181"/>
      <c r="AI959" s="181"/>
      <c r="AJ959" s="181"/>
      <c r="AK959" s="181"/>
      <c r="AL959" s="181"/>
      <c r="AM959" s="181"/>
    </row>
    <row r="960" spans="1:39" ht="12.75" customHeight="1">
      <c r="A960" s="181"/>
      <c r="B960" s="181"/>
      <c r="C960" s="181"/>
      <c r="D960" s="181"/>
      <c r="E960" s="181"/>
      <c r="F960" s="398"/>
      <c r="G960" s="398"/>
      <c r="H960" s="181"/>
      <c r="I960" s="181"/>
      <c r="J960" s="181"/>
      <c r="K960" s="181"/>
      <c r="L960" s="181"/>
      <c r="M960" s="181"/>
      <c r="N960" s="181"/>
      <c r="O960" s="181"/>
      <c r="P960" s="181"/>
      <c r="Q960" s="181"/>
      <c r="R960" s="181"/>
      <c r="S960" s="181"/>
      <c r="T960" s="181"/>
      <c r="U960" s="181"/>
      <c r="V960" s="181"/>
      <c r="W960" s="181"/>
      <c r="X960" s="181"/>
      <c r="Y960" s="181"/>
      <c r="Z960" s="181"/>
      <c r="AA960" s="181"/>
      <c r="AB960" s="181"/>
      <c r="AC960" s="181"/>
      <c r="AD960" s="181"/>
      <c r="AE960" s="181"/>
      <c r="AF960" s="181"/>
      <c r="AG960" s="181"/>
      <c r="AH960" s="181"/>
      <c r="AI960" s="181"/>
      <c r="AJ960" s="181"/>
      <c r="AK960" s="181"/>
      <c r="AL960" s="181"/>
      <c r="AM960" s="181"/>
    </row>
    <row r="961" spans="1:39" ht="12.75" customHeight="1">
      <c r="A961" s="181"/>
      <c r="B961" s="181"/>
      <c r="C961" s="181"/>
      <c r="D961" s="181"/>
      <c r="E961" s="181"/>
      <c r="F961" s="398"/>
      <c r="G961" s="398"/>
      <c r="H961" s="181"/>
      <c r="I961" s="181"/>
      <c r="J961" s="181"/>
      <c r="K961" s="181"/>
      <c r="L961" s="181"/>
      <c r="M961" s="181"/>
      <c r="N961" s="181"/>
      <c r="O961" s="181"/>
      <c r="P961" s="181"/>
      <c r="Q961" s="181"/>
      <c r="R961" s="181"/>
      <c r="S961" s="181"/>
      <c r="T961" s="181"/>
      <c r="U961" s="181"/>
      <c r="V961" s="181"/>
      <c r="W961" s="181"/>
      <c r="X961" s="181"/>
      <c r="Y961" s="181"/>
      <c r="Z961" s="181"/>
      <c r="AA961" s="181"/>
      <c r="AB961" s="181"/>
      <c r="AC961" s="181"/>
      <c r="AD961" s="181"/>
      <c r="AE961" s="181"/>
      <c r="AF961" s="181"/>
      <c r="AG961" s="181"/>
      <c r="AH961" s="181"/>
      <c r="AI961" s="181"/>
      <c r="AJ961" s="181"/>
      <c r="AK961" s="181"/>
      <c r="AL961" s="181"/>
      <c r="AM961" s="181"/>
    </row>
    <row r="962" spans="1:39" ht="12.75" customHeight="1">
      <c r="A962" s="181"/>
      <c r="B962" s="181"/>
      <c r="C962" s="181"/>
      <c r="D962" s="181"/>
      <c r="E962" s="181"/>
      <c r="F962" s="398"/>
      <c r="G962" s="398"/>
      <c r="H962" s="181"/>
      <c r="I962" s="181"/>
      <c r="J962" s="181"/>
      <c r="K962" s="181"/>
      <c r="L962" s="181"/>
      <c r="M962" s="181"/>
      <c r="N962" s="181"/>
      <c r="O962" s="181"/>
      <c r="P962" s="181"/>
      <c r="Q962" s="181"/>
      <c r="R962" s="181"/>
      <c r="S962" s="181"/>
      <c r="T962" s="181"/>
      <c r="U962" s="181"/>
      <c r="V962" s="181"/>
      <c r="W962" s="181"/>
      <c r="X962" s="181"/>
      <c r="Y962" s="181"/>
      <c r="Z962" s="181"/>
      <c r="AA962" s="181"/>
      <c r="AB962" s="181"/>
      <c r="AC962" s="181"/>
      <c r="AD962" s="181"/>
      <c r="AE962" s="181"/>
      <c r="AF962" s="181"/>
      <c r="AG962" s="181"/>
      <c r="AH962" s="181"/>
      <c r="AI962" s="181"/>
      <c r="AJ962" s="181"/>
      <c r="AK962" s="181"/>
      <c r="AL962" s="181"/>
      <c r="AM962" s="181"/>
    </row>
    <row r="963" spans="1:39" ht="12.75" customHeight="1">
      <c r="A963" s="181"/>
      <c r="B963" s="181"/>
      <c r="C963" s="181"/>
      <c r="D963" s="181"/>
      <c r="E963" s="181"/>
      <c r="F963" s="398"/>
      <c r="G963" s="398"/>
      <c r="H963" s="181"/>
      <c r="I963" s="181"/>
      <c r="J963" s="181"/>
      <c r="K963" s="181"/>
      <c r="L963" s="181"/>
      <c r="M963" s="181"/>
      <c r="N963" s="181"/>
      <c r="O963" s="181"/>
      <c r="P963" s="181"/>
      <c r="Q963" s="181"/>
      <c r="R963" s="181"/>
      <c r="S963" s="181"/>
      <c r="T963" s="181"/>
      <c r="U963" s="181"/>
      <c r="V963" s="181"/>
      <c r="W963" s="181"/>
      <c r="X963" s="181"/>
      <c r="Y963" s="181"/>
      <c r="Z963" s="181"/>
      <c r="AA963" s="181"/>
      <c r="AB963" s="181"/>
      <c r="AC963" s="181"/>
      <c r="AD963" s="181"/>
      <c r="AE963" s="181"/>
      <c r="AF963" s="181"/>
      <c r="AG963" s="181"/>
      <c r="AH963" s="181"/>
      <c r="AI963" s="181"/>
      <c r="AJ963" s="181"/>
      <c r="AK963" s="181"/>
      <c r="AL963" s="181"/>
      <c r="AM963" s="181"/>
    </row>
    <row r="964" spans="1:39" ht="12.75" customHeight="1">
      <c r="A964" s="181"/>
      <c r="B964" s="181"/>
      <c r="C964" s="181"/>
      <c r="D964" s="181"/>
      <c r="E964" s="181"/>
      <c r="F964" s="398"/>
      <c r="G964" s="398"/>
      <c r="H964" s="181"/>
      <c r="I964" s="181"/>
      <c r="J964" s="181"/>
      <c r="K964" s="181"/>
      <c r="L964" s="181"/>
      <c r="M964" s="181"/>
      <c r="N964" s="181"/>
      <c r="O964" s="181"/>
      <c r="P964" s="181"/>
      <c r="Q964" s="181"/>
      <c r="R964" s="181"/>
      <c r="S964" s="181"/>
      <c r="T964" s="181"/>
      <c r="U964" s="181"/>
      <c r="V964" s="181"/>
      <c r="W964" s="181"/>
      <c r="X964" s="181"/>
      <c r="Y964" s="181"/>
      <c r="Z964" s="181"/>
      <c r="AA964" s="181"/>
      <c r="AB964" s="181"/>
      <c r="AC964" s="181"/>
      <c r="AD964" s="181"/>
      <c r="AE964" s="181"/>
      <c r="AF964" s="181"/>
      <c r="AG964" s="181"/>
      <c r="AH964" s="181"/>
      <c r="AI964" s="181"/>
      <c r="AJ964" s="181"/>
      <c r="AK964" s="181"/>
      <c r="AL964" s="181"/>
      <c r="AM964" s="181"/>
    </row>
    <row r="965" spans="1:39" ht="12.75" customHeight="1">
      <c r="A965" s="181"/>
      <c r="B965" s="181"/>
      <c r="C965" s="181"/>
      <c r="D965" s="181"/>
      <c r="E965" s="181"/>
      <c r="F965" s="398"/>
      <c r="G965" s="398"/>
      <c r="H965" s="181"/>
      <c r="I965" s="181"/>
      <c r="J965" s="181"/>
      <c r="K965" s="181"/>
      <c r="L965" s="181"/>
      <c r="M965" s="181"/>
      <c r="N965" s="181"/>
      <c r="O965" s="181"/>
      <c r="P965" s="181"/>
      <c r="Q965" s="181"/>
      <c r="R965" s="181"/>
      <c r="S965" s="181"/>
      <c r="T965" s="181"/>
      <c r="U965" s="181"/>
      <c r="V965" s="181"/>
      <c r="W965" s="181"/>
      <c r="X965" s="181"/>
      <c r="Y965" s="181"/>
      <c r="Z965" s="181"/>
      <c r="AA965" s="181"/>
      <c r="AB965" s="181"/>
      <c r="AC965" s="181"/>
      <c r="AD965" s="181"/>
      <c r="AE965" s="181"/>
      <c r="AF965" s="181"/>
      <c r="AG965" s="181"/>
      <c r="AH965" s="181"/>
      <c r="AI965" s="181"/>
      <c r="AJ965" s="181"/>
      <c r="AK965" s="181"/>
      <c r="AL965" s="181"/>
      <c r="AM965" s="181"/>
    </row>
    <row r="966" spans="1:39" ht="12.75" customHeight="1">
      <c r="A966" s="181"/>
      <c r="B966" s="181"/>
      <c r="C966" s="181"/>
      <c r="D966" s="181"/>
      <c r="E966" s="181"/>
      <c r="F966" s="398"/>
      <c r="G966" s="398"/>
      <c r="H966" s="181"/>
      <c r="I966" s="181"/>
      <c r="J966" s="181"/>
      <c r="K966" s="181"/>
      <c r="L966" s="181"/>
      <c r="M966" s="181"/>
      <c r="N966" s="181"/>
      <c r="O966" s="181"/>
      <c r="P966" s="181"/>
      <c r="Q966" s="181"/>
      <c r="R966" s="181"/>
      <c r="S966" s="181"/>
      <c r="T966" s="181"/>
      <c r="U966" s="181"/>
      <c r="V966" s="181"/>
      <c r="W966" s="181"/>
      <c r="X966" s="181"/>
      <c r="Y966" s="181"/>
      <c r="Z966" s="181"/>
      <c r="AA966" s="181"/>
      <c r="AB966" s="181"/>
      <c r="AC966" s="181"/>
      <c r="AD966" s="181"/>
      <c r="AE966" s="181"/>
      <c r="AF966" s="181"/>
      <c r="AG966" s="181"/>
      <c r="AH966" s="181"/>
      <c r="AI966" s="181"/>
      <c r="AJ966" s="181"/>
      <c r="AK966" s="181"/>
      <c r="AL966" s="181"/>
      <c r="AM966" s="181"/>
    </row>
    <row r="967" spans="1:39" ht="12.75" customHeight="1">
      <c r="A967" s="181"/>
      <c r="B967" s="181"/>
      <c r="C967" s="181"/>
      <c r="D967" s="181"/>
      <c r="E967" s="181"/>
      <c r="F967" s="398"/>
      <c r="G967" s="398"/>
      <c r="H967" s="181"/>
      <c r="I967" s="181"/>
      <c r="J967" s="181"/>
      <c r="K967" s="181"/>
      <c r="L967" s="181"/>
      <c r="M967" s="181"/>
      <c r="N967" s="181"/>
      <c r="O967" s="181"/>
      <c r="P967" s="181"/>
      <c r="Q967" s="181"/>
      <c r="R967" s="181"/>
      <c r="S967" s="181"/>
      <c r="T967" s="181"/>
      <c r="U967" s="181"/>
      <c r="V967" s="181"/>
      <c r="W967" s="181"/>
      <c r="X967" s="181"/>
      <c r="Y967" s="181"/>
      <c r="Z967" s="181"/>
      <c r="AA967" s="181"/>
      <c r="AB967" s="181"/>
      <c r="AC967" s="181"/>
      <c r="AD967" s="181"/>
      <c r="AE967" s="181"/>
      <c r="AF967" s="181"/>
      <c r="AG967" s="181"/>
      <c r="AH967" s="181"/>
      <c r="AI967" s="181"/>
      <c r="AJ967" s="181"/>
      <c r="AK967" s="181"/>
      <c r="AL967" s="181"/>
      <c r="AM967" s="181"/>
    </row>
    <row r="968" spans="1:39" ht="12.75" customHeight="1">
      <c r="A968" s="181"/>
      <c r="B968" s="181"/>
      <c r="C968" s="181"/>
      <c r="D968" s="181"/>
      <c r="E968" s="181"/>
      <c r="F968" s="398"/>
      <c r="G968" s="398"/>
      <c r="H968" s="181"/>
      <c r="I968" s="181"/>
      <c r="J968" s="181"/>
      <c r="K968" s="181"/>
      <c r="L968" s="181"/>
      <c r="M968" s="181"/>
      <c r="N968" s="181"/>
      <c r="O968" s="181"/>
      <c r="P968" s="181"/>
      <c r="Q968" s="181"/>
      <c r="R968" s="181"/>
      <c r="S968" s="181"/>
      <c r="T968" s="181"/>
      <c r="U968" s="181"/>
      <c r="V968" s="181"/>
      <c r="W968" s="181"/>
      <c r="X968" s="181"/>
      <c r="Y968" s="181"/>
      <c r="Z968" s="181"/>
      <c r="AA968" s="181"/>
      <c r="AB968" s="181"/>
      <c r="AC968" s="181"/>
      <c r="AD968" s="181"/>
      <c r="AE968" s="181"/>
      <c r="AF968" s="181"/>
      <c r="AG968" s="181"/>
      <c r="AH968" s="181"/>
      <c r="AI968" s="181"/>
      <c r="AJ968" s="181"/>
      <c r="AK968" s="181"/>
      <c r="AL968" s="181"/>
      <c r="AM968" s="181"/>
    </row>
    <row r="969" spans="1:39" ht="12.75" customHeight="1">
      <c r="A969" s="181"/>
      <c r="B969" s="181"/>
      <c r="C969" s="181"/>
      <c r="D969" s="181"/>
      <c r="E969" s="181"/>
      <c r="F969" s="398"/>
      <c r="G969" s="398"/>
      <c r="H969" s="181"/>
      <c r="I969" s="181"/>
      <c r="J969" s="181"/>
      <c r="K969" s="181"/>
      <c r="L969" s="181"/>
      <c r="M969" s="181"/>
      <c r="N969" s="181"/>
      <c r="O969" s="181"/>
      <c r="P969" s="181"/>
      <c r="Q969" s="181"/>
      <c r="R969" s="181"/>
      <c r="S969" s="181"/>
      <c r="T969" s="181"/>
      <c r="U969" s="181"/>
      <c r="V969" s="181"/>
      <c r="W969" s="181"/>
      <c r="X969" s="181"/>
      <c r="Y969" s="181"/>
      <c r="Z969" s="181"/>
      <c r="AA969" s="181"/>
      <c r="AB969" s="181"/>
      <c r="AC969" s="181"/>
      <c r="AD969" s="181"/>
      <c r="AE969" s="181"/>
      <c r="AF969" s="181"/>
      <c r="AG969" s="181"/>
      <c r="AH969" s="181"/>
      <c r="AI969" s="181"/>
      <c r="AJ969" s="181"/>
      <c r="AK969" s="181"/>
      <c r="AL969" s="181"/>
      <c r="AM969" s="181"/>
    </row>
    <row r="970" spans="1:39" ht="12.75" customHeight="1">
      <c r="A970" s="181"/>
      <c r="B970" s="181"/>
      <c r="C970" s="181"/>
      <c r="D970" s="181"/>
      <c r="E970" s="181"/>
      <c r="F970" s="398"/>
      <c r="G970" s="398"/>
      <c r="H970" s="181"/>
      <c r="I970" s="181"/>
      <c r="J970" s="181"/>
      <c r="K970" s="181"/>
      <c r="L970" s="181"/>
      <c r="M970" s="181"/>
      <c r="N970" s="181"/>
      <c r="O970" s="181"/>
      <c r="P970" s="181"/>
      <c r="Q970" s="181"/>
      <c r="R970" s="181"/>
      <c r="S970" s="181"/>
      <c r="T970" s="181"/>
      <c r="U970" s="181"/>
      <c r="V970" s="181"/>
      <c r="W970" s="181"/>
      <c r="X970" s="181"/>
      <c r="Y970" s="181"/>
      <c r="Z970" s="181"/>
      <c r="AA970" s="181"/>
      <c r="AB970" s="181"/>
      <c r="AC970" s="181"/>
      <c r="AD970" s="181"/>
      <c r="AE970" s="181"/>
      <c r="AF970" s="181"/>
      <c r="AG970" s="181"/>
      <c r="AH970" s="181"/>
      <c r="AI970" s="181"/>
      <c r="AJ970" s="181"/>
      <c r="AK970" s="181"/>
      <c r="AL970" s="181"/>
      <c r="AM970" s="181"/>
    </row>
    <row r="971" spans="1:39" ht="12.75" customHeight="1">
      <c r="A971" s="181"/>
      <c r="B971" s="181"/>
      <c r="C971" s="181"/>
      <c r="D971" s="181"/>
      <c r="E971" s="181"/>
      <c r="F971" s="398"/>
      <c r="G971" s="398"/>
      <c r="H971" s="181"/>
      <c r="I971" s="181"/>
      <c r="J971" s="181"/>
      <c r="K971" s="181"/>
      <c r="L971" s="181"/>
      <c r="M971" s="181"/>
      <c r="N971" s="181"/>
      <c r="O971" s="181"/>
      <c r="P971" s="181"/>
      <c r="Q971" s="181"/>
      <c r="R971" s="181"/>
      <c r="S971" s="181"/>
      <c r="T971" s="181"/>
      <c r="U971" s="181"/>
      <c r="V971" s="181"/>
      <c r="W971" s="181"/>
      <c r="X971" s="181"/>
      <c r="Y971" s="181"/>
      <c r="Z971" s="181"/>
      <c r="AA971" s="181"/>
      <c r="AB971" s="181"/>
      <c r="AC971" s="181"/>
      <c r="AD971" s="181"/>
      <c r="AE971" s="181"/>
      <c r="AF971" s="181"/>
      <c r="AG971" s="181"/>
      <c r="AH971" s="181"/>
      <c r="AI971" s="181"/>
      <c r="AJ971" s="181"/>
      <c r="AK971" s="181"/>
      <c r="AL971" s="181"/>
      <c r="AM971" s="181"/>
    </row>
    <row r="972" spans="1:39" ht="12.75" customHeight="1">
      <c r="A972" s="181"/>
      <c r="B972" s="181"/>
      <c r="C972" s="181"/>
      <c r="D972" s="181"/>
      <c r="E972" s="181"/>
      <c r="F972" s="398"/>
      <c r="G972" s="398"/>
      <c r="H972" s="181"/>
      <c r="I972" s="181"/>
      <c r="J972" s="181"/>
      <c r="K972" s="181"/>
      <c r="L972" s="181"/>
      <c r="M972" s="181"/>
      <c r="N972" s="181"/>
      <c r="O972" s="181"/>
      <c r="P972" s="181"/>
      <c r="Q972" s="181"/>
      <c r="R972" s="181"/>
      <c r="S972" s="181"/>
      <c r="T972" s="181"/>
      <c r="U972" s="181"/>
      <c r="V972" s="181"/>
      <c r="W972" s="181"/>
      <c r="X972" s="181"/>
      <c r="Y972" s="181"/>
      <c r="Z972" s="181"/>
      <c r="AA972" s="181"/>
      <c r="AB972" s="181"/>
      <c r="AC972" s="181"/>
      <c r="AD972" s="181"/>
      <c r="AE972" s="181"/>
      <c r="AF972" s="181"/>
      <c r="AG972" s="181"/>
      <c r="AH972" s="181"/>
      <c r="AI972" s="181"/>
      <c r="AJ972" s="181"/>
      <c r="AK972" s="181"/>
      <c r="AL972" s="181"/>
      <c r="AM972" s="181"/>
    </row>
    <row r="973" spans="1:39" ht="12.75" customHeight="1">
      <c r="A973" s="181"/>
      <c r="B973" s="181"/>
      <c r="C973" s="181"/>
      <c r="D973" s="181"/>
      <c r="E973" s="181"/>
      <c r="F973" s="398"/>
      <c r="G973" s="398"/>
      <c r="H973" s="181"/>
      <c r="I973" s="181"/>
      <c r="J973" s="181"/>
      <c r="K973" s="181"/>
      <c r="L973" s="181"/>
      <c r="M973" s="181"/>
      <c r="N973" s="181"/>
      <c r="O973" s="181"/>
      <c r="P973" s="181"/>
      <c r="Q973" s="181"/>
      <c r="R973" s="181"/>
      <c r="S973" s="181"/>
      <c r="T973" s="181"/>
      <c r="U973" s="181"/>
      <c r="V973" s="181"/>
      <c r="W973" s="181"/>
      <c r="X973" s="181"/>
      <c r="Y973" s="181"/>
      <c r="Z973" s="181"/>
      <c r="AA973" s="181"/>
      <c r="AB973" s="181"/>
      <c r="AC973" s="181"/>
      <c r="AD973" s="181"/>
      <c r="AE973" s="181"/>
      <c r="AF973" s="181"/>
      <c r="AG973" s="181"/>
      <c r="AH973" s="181"/>
      <c r="AI973" s="181"/>
      <c r="AJ973" s="181"/>
      <c r="AK973" s="181"/>
      <c r="AL973" s="181"/>
      <c r="AM973" s="181"/>
    </row>
    <row r="974" spans="1:39" ht="12.75" customHeight="1">
      <c r="A974" s="181"/>
      <c r="B974" s="181"/>
      <c r="C974" s="181"/>
      <c r="D974" s="181"/>
      <c r="E974" s="181"/>
      <c r="F974" s="398"/>
      <c r="G974" s="398"/>
      <c r="H974" s="181"/>
      <c r="I974" s="181"/>
      <c r="J974" s="181"/>
      <c r="K974" s="181"/>
      <c r="L974" s="181"/>
      <c r="M974" s="181"/>
      <c r="N974" s="181"/>
      <c r="O974" s="181"/>
      <c r="P974" s="181"/>
      <c r="Q974" s="181"/>
      <c r="R974" s="181"/>
      <c r="S974" s="181"/>
      <c r="T974" s="181"/>
      <c r="U974" s="181"/>
      <c r="V974" s="181"/>
      <c r="W974" s="181"/>
      <c r="X974" s="181"/>
      <c r="Y974" s="181"/>
      <c r="Z974" s="181"/>
      <c r="AA974" s="181"/>
      <c r="AB974" s="181"/>
      <c r="AC974" s="181"/>
      <c r="AD974" s="181"/>
      <c r="AE974" s="181"/>
      <c r="AF974" s="181"/>
      <c r="AG974" s="181"/>
      <c r="AH974" s="181"/>
      <c r="AI974" s="181"/>
      <c r="AJ974" s="181"/>
      <c r="AK974" s="181"/>
      <c r="AL974" s="181"/>
      <c r="AM974" s="181"/>
    </row>
    <row r="975" spans="1:39" ht="12.75" customHeight="1">
      <c r="A975" s="181"/>
      <c r="B975" s="181"/>
      <c r="C975" s="181"/>
      <c r="D975" s="181"/>
      <c r="E975" s="181"/>
      <c r="F975" s="398"/>
      <c r="G975" s="398"/>
      <c r="H975" s="181"/>
      <c r="I975" s="181"/>
      <c r="J975" s="181"/>
      <c r="K975" s="181"/>
      <c r="L975" s="181"/>
      <c r="M975" s="181"/>
      <c r="N975" s="181"/>
      <c r="O975" s="181"/>
      <c r="P975" s="181"/>
      <c r="Q975" s="181"/>
      <c r="R975" s="181"/>
      <c r="S975" s="181"/>
      <c r="T975" s="181"/>
      <c r="U975" s="181"/>
      <c r="V975" s="181"/>
      <c r="W975" s="181"/>
      <c r="X975" s="181"/>
      <c r="Y975" s="181"/>
      <c r="Z975" s="181"/>
      <c r="AA975" s="181"/>
      <c r="AB975" s="181"/>
      <c r="AC975" s="181"/>
      <c r="AD975" s="181"/>
      <c r="AE975" s="181"/>
      <c r="AF975" s="181"/>
      <c r="AG975" s="181"/>
      <c r="AH975" s="181"/>
      <c r="AI975" s="181"/>
      <c r="AJ975" s="181"/>
      <c r="AK975" s="181"/>
      <c r="AL975" s="181"/>
      <c r="AM975" s="181"/>
    </row>
    <row r="976" spans="1:39" ht="12.75" customHeight="1">
      <c r="A976" s="181"/>
      <c r="B976" s="181"/>
      <c r="C976" s="181"/>
      <c r="D976" s="181"/>
      <c r="E976" s="181"/>
      <c r="F976" s="398"/>
      <c r="G976" s="398"/>
      <c r="H976" s="181"/>
      <c r="I976" s="181"/>
      <c r="J976" s="181"/>
      <c r="K976" s="181"/>
      <c r="L976" s="181"/>
      <c r="M976" s="181"/>
      <c r="N976" s="181"/>
      <c r="O976" s="181"/>
      <c r="P976" s="181"/>
      <c r="Q976" s="181"/>
      <c r="R976" s="181"/>
      <c r="S976" s="181"/>
      <c r="T976" s="181"/>
      <c r="U976" s="181"/>
      <c r="V976" s="181"/>
      <c r="W976" s="181"/>
      <c r="X976" s="181"/>
      <c r="Y976" s="181"/>
      <c r="Z976" s="181"/>
      <c r="AA976" s="181"/>
      <c r="AB976" s="181"/>
      <c r="AC976" s="181"/>
      <c r="AD976" s="181"/>
      <c r="AE976" s="181"/>
      <c r="AF976" s="181"/>
      <c r="AG976" s="181"/>
      <c r="AH976" s="181"/>
      <c r="AI976" s="181"/>
      <c r="AJ976" s="181"/>
      <c r="AK976" s="181"/>
      <c r="AL976" s="181"/>
      <c r="AM976" s="181"/>
    </row>
    <row r="977" spans="1:39" ht="12.75" customHeight="1">
      <c r="A977" s="181"/>
      <c r="B977" s="181"/>
      <c r="C977" s="181"/>
      <c r="D977" s="181"/>
      <c r="E977" s="181"/>
      <c r="F977" s="398"/>
      <c r="G977" s="398"/>
      <c r="H977" s="181"/>
      <c r="I977" s="181"/>
      <c r="J977" s="181"/>
      <c r="K977" s="181"/>
      <c r="L977" s="181"/>
      <c r="M977" s="181"/>
      <c r="N977" s="181"/>
      <c r="O977" s="181"/>
      <c r="P977" s="181"/>
      <c r="Q977" s="181"/>
      <c r="R977" s="181"/>
      <c r="S977" s="181"/>
      <c r="T977" s="181"/>
      <c r="U977" s="181"/>
      <c r="V977" s="181"/>
      <c r="W977" s="181"/>
      <c r="X977" s="181"/>
      <c r="Y977" s="181"/>
      <c r="Z977" s="181"/>
      <c r="AA977" s="181"/>
      <c r="AB977" s="181"/>
      <c r="AC977" s="181"/>
      <c r="AD977" s="181"/>
      <c r="AE977" s="181"/>
      <c r="AF977" s="181"/>
      <c r="AG977" s="181"/>
      <c r="AH977" s="181"/>
      <c r="AI977" s="181"/>
      <c r="AJ977" s="181"/>
      <c r="AK977" s="181"/>
      <c r="AL977" s="181"/>
      <c r="AM977" s="181"/>
    </row>
    <row r="978" spans="1:39" ht="12.75" customHeight="1">
      <c r="A978" s="181"/>
      <c r="B978" s="181"/>
      <c r="C978" s="181"/>
      <c r="D978" s="181"/>
      <c r="E978" s="181"/>
      <c r="F978" s="398"/>
      <c r="G978" s="398"/>
      <c r="H978" s="181"/>
      <c r="I978" s="181"/>
      <c r="J978" s="181"/>
      <c r="K978" s="181"/>
      <c r="L978" s="181"/>
      <c r="M978" s="181"/>
      <c r="N978" s="181"/>
      <c r="O978" s="181"/>
      <c r="P978" s="181"/>
      <c r="Q978" s="181"/>
      <c r="R978" s="181"/>
      <c r="S978" s="181"/>
      <c r="T978" s="181"/>
      <c r="U978" s="181"/>
      <c r="V978" s="181"/>
      <c r="W978" s="181"/>
      <c r="X978" s="181"/>
      <c r="Y978" s="181"/>
      <c r="Z978" s="181"/>
      <c r="AA978" s="181"/>
      <c r="AB978" s="181"/>
      <c r="AC978" s="181"/>
      <c r="AD978" s="181"/>
      <c r="AE978" s="181"/>
      <c r="AF978" s="181"/>
      <c r="AG978" s="181"/>
      <c r="AH978" s="181"/>
      <c r="AI978" s="181"/>
      <c r="AJ978" s="181"/>
      <c r="AK978" s="181"/>
      <c r="AL978" s="181"/>
      <c r="AM978" s="181"/>
    </row>
    <row r="979" spans="1:39" ht="12.75" customHeight="1">
      <c r="A979" s="181"/>
      <c r="B979" s="181"/>
      <c r="C979" s="181"/>
      <c r="D979" s="181"/>
      <c r="E979" s="181"/>
      <c r="F979" s="398"/>
      <c r="G979" s="398"/>
      <c r="H979" s="181"/>
      <c r="I979" s="181"/>
      <c r="J979" s="181"/>
      <c r="K979" s="181"/>
      <c r="L979" s="181"/>
      <c r="M979" s="181"/>
      <c r="N979" s="181"/>
      <c r="O979" s="181"/>
      <c r="P979" s="181"/>
      <c r="Q979" s="181"/>
      <c r="R979" s="181"/>
      <c r="S979" s="181"/>
      <c r="T979" s="181"/>
      <c r="U979" s="181"/>
      <c r="V979" s="181"/>
      <c r="W979" s="181"/>
      <c r="X979" s="181"/>
      <c r="Y979" s="181"/>
      <c r="Z979" s="181"/>
      <c r="AA979" s="181"/>
      <c r="AB979" s="181"/>
      <c r="AC979" s="181"/>
      <c r="AD979" s="181"/>
      <c r="AE979" s="181"/>
      <c r="AF979" s="181"/>
      <c r="AG979" s="181"/>
      <c r="AH979" s="181"/>
      <c r="AI979" s="181"/>
      <c r="AJ979" s="181"/>
      <c r="AK979" s="181"/>
      <c r="AL979" s="181"/>
      <c r="AM979" s="181"/>
    </row>
    <row r="980" spans="1:39" ht="12.75" customHeight="1">
      <c r="A980" s="181"/>
      <c r="B980" s="181"/>
      <c r="C980" s="181"/>
      <c r="D980" s="181"/>
      <c r="E980" s="181"/>
      <c r="F980" s="398"/>
      <c r="G980" s="398"/>
      <c r="H980" s="181"/>
      <c r="I980" s="181"/>
      <c r="J980" s="181"/>
      <c r="K980" s="181"/>
      <c r="L980" s="181"/>
      <c r="M980" s="181"/>
      <c r="N980" s="181"/>
      <c r="O980" s="181"/>
      <c r="P980" s="181"/>
      <c r="Q980" s="181"/>
      <c r="R980" s="181"/>
      <c r="S980" s="181"/>
      <c r="T980" s="181"/>
      <c r="U980" s="181"/>
      <c r="V980" s="181"/>
      <c r="W980" s="181"/>
      <c r="X980" s="181"/>
      <c r="Y980" s="181"/>
      <c r="Z980" s="181"/>
      <c r="AA980" s="181"/>
      <c r="AB980" s="181"/>
      <c r="AC980" s="181"/>
      <c r="AD980" s="181"/>
      <c r="AE980" s="181"/>
      <c r="AF980" s="181"/>
      <c r="AG980" s="181"/>
      <c r="AH980" s="181"/>
      <c r="AI980" s="181"/>
      <c r="AJ980" s="181"/>
      <c r="AK980" s="181"/>
      <c r="AL980" s="181"/>
      <c r="AM980" s="181"/>
    </row>
    <row r="981" spans="1:39" ht="12.75" customHeight="1">
      <c r="A981" s="181"/>
      <c r="B981" s="181"/>
      <c r="C981" s="181"/>
      <c r="D981" s="181"/>
      <c r="E981" s="181"/>
      <c r="F981" s="398"/>
      <c r="G981" s="398"/>
      <c r="H981" s="181"/>
      <c r="I981" s="181"/>
      <c r="J981" s="181"/>
      <c r="K981" s="181"/>
      <c r="L981" s="181"/>
      <c r="M981" s="181"/>
      <c r="N981" s="181"/>
      <c r="O981" s="181"/>
      <c r="P981" s="181"/>
      <c r="Q981" s="181"/>
      <c r="R981" s="181"/>
      <c r="S981" s="181"/>
      <c r="T981" s="181"/>
      <c r="U981" s="181"/>
      <c r="V981" s="181"/>
      <c r="W981" s="181"/>
      <c r="X981" s="181"/>
      <c r="Y981" s="181"/>
      <c r="Z981" s="181"/>
      <c r="AA981" s="181"/>
      <c r="AB981" s="181"/>
      <c r="AC981" s="181"/>
      <c r="AD981" s="181"/>
      <c r="AE981" s="181"/>
      <c r="AF981" s="181"/>
      <c r="AG981" s="181"/>
      <c r="AH981" s="181"/>
      <c r="AI981" s="181"/>
      <c r="AJ981" s="181"/>
      <c r="AK981" s="181"/>
      <c r="AL981" s="181"/>
      <c r="AM981" s="181"/>
    </row>
    <row r="982" spans="1:39" ht="12.75" customHeight="1">
      <c r="A982" s="181"/>
      <c r="B982" s="181"/>
      <c r="C982" s="181"/>
      <c r="D982" s="181"/>
      <c r="E982" s="181"/>
      <c r="F982" s="398"/>
      <c r="G982" s="398"/>
      <c r="H982" s="181"/>
      <c r="I982" s="181"/>
      <c r="J982" s="181"/>
      <c r="K982" s="181"/>
      <c r="L982" s="181"/>
      <c r="M982" s="181"/>
      <c r="N982" s="181"/>
      <c r="O982" s="181"/>
      <c r="P982" s="181"/>
      <c r="Q982" s="181"/>
      <c r="R982" s="181"/>
      <c r="S982" s="181"/>
      <c r="T982" s="181"/>
      <c r="U982" s="181"/>
      <c r="V982" s="181"/>
      <c r="W982" s="181"/>
      <c r="X982" s="181"/>
      <c r="Y982" s="181"/>
      <c r="Z982" s="181"/>
      <c r="AA982" s="181"/>
      <c r="AB982" s="181"/>
      <c r="AC982" s="181"/>
      <c r="AD982" s="181"/>
      <c r="AE982" s="181"/>
      <c r="AF982" s="181"/>
      <c r="AG982" s="181"/>
      <c r="AH982" s="181"/>
      <c r="AI982" s="181"/>
      <c r="AJ982" s="181"/>
      <c r="AK982" s="181"/>
      <c r="AL982" s="181"/>
      <c r="AM982" s="181"/>
    </row>
    <row r="983" spans="1:39" ht="12.75" customHeight="1">
      <c r="A983" s="181"/>
      <c r="B983" s="181"/>
      <c r="C983" s="181"/>
      <c r="D983" s="181"/>
      <c r="E983" s="181"/>
      <c r="F983" s="398"/>
      <c r="G983" s="398"/>
      <c r="H983" s="181"/>
      <c r="I983" s="181"/>
      <c r="J983" s="181"/>
      <c r="K983" s="181"/>
      <c r="L983" s="181"/>
      <c r="M983" s="181"/>
      <c r="N983" s="181"/>
      <c r="O983" s="181"/>
      <c r="P983" s="181"/>
      <c r="Q983" s="181"/>
      <c r="R983" s="181"/>
      <c r="S983" s="181"/>
      <c r="T983" s="181"/>
      <c r="U983" s="181"/>
      <c r="V983" s="181"/>
      <c r="W983" s="181"/>
      <c r="X983" s="181"/>
      <c r="Y983" s="181"/>
      <c r="Z983" s="181"/>
      <c r="AA983" s="181"/>
      <c r="AB983" s="181"/>
      <c r="AC983" s="181"/>
      <c r="AD983" s="181"/>
      <c r="AE983" s="181"/>
      <c r="AF983" s="181"/>
      <c r="AG983" s="181"/>
      <c r="AH983" s="181"/>
      <c r="AI983" s="181"/>
      <c r="AJ983" s="181"/>
      <c r="AK983" s="181"/>
      <c r="AL983" s="181"/>
      <c r="AM983" s="181"/>
    </row>
    <row r="984" spans="1:39" ht="12.75" customHeight="1">
      <c r="A984" s="181"/>
      <c r="B984" s="181"/>
      <c r="C984" s="181"/>
      <c r="D984" s="181"/>
      <c r="E984" s="181"/>
      <c r="F984" s="398"/>
      <c r="G984" s="398"/>
      <c r="H984" s="181"/>
      <c r="I984" s="181"/>
      <c r="J984" s="181"/>
      <c r="K984" s="181"/>
      <c r="L984" s="181"/>
      <c r="M984" s="181"/>
      <c r="N984" s="181"/>
      <c r="O984" s="181"/>
      <c r="P984" s="181"/>
      <c r="Q984" s="181"/>
      <c r="R984" s="181"/>
      <c r="S984" s="181"/>
      <c r="T984" s="181"/>
      <c r="U984" s="181"/>
      <c r="V984" s="181"/>
      <c r="W984" s="181"/>
      <c r="X984" s="181"/>
      <c r="Y984" s="181"/>
      <c r="Z984" s="181"/>
      <c r="AA984" s="181"/>
      <c r="AB984" s="181"/>
      <c r="AC984" s="181"/>
      <c r="AD984" s="181"/>
      <c r="AE984" s="181"/>
      <c r="AF984" s="181"/>
      <c r="AG984" s="181"/>
      <c r="AH984" s="181"/>
      <c r="AI984" s="181"/>
      <c r="AJ984" s="181"/>
      <c r="AK984" s="181"/>
      <c r="AL984" s="181"/>
      <c r="AM984" s="181"/>
    </row>
    <row r="985" spans="1:39" ht="12.75" customHeight="1">
      <c r="A985" s="181"/>
      <c r="B985" s="181"/>
      <c r="C985" s="181"/>
      <c r="D985" s="181"/>
      <c r="E985" s="181"/>
      <c r="F985" s="398"/>
      <c r="G985" s="398"/>
      <c r="H985" s="181"/>
      <c r="I985" s="181"/>
      <c r="J985" s="181"/>
      <c r="K985" s="181"/>
      <c r="L985" s="181"/>
      <c r="M985" s="181"/>
      <c r="N985" s="181"/>
      <c r="O985" s="181"/>
      <c r="P985" s="181"/>
      <c r="Q985" s="181"/>
      <c r="R985" s="181"/>
      <c r="S985" s="181"/>
      <c r="T985" s="181"/>
      <c r="U985" s="181"/>
      <c r="V985" s="181"/>
      <c r="W985" s="181"/>
      <c r="X985" s="181"/>
      <c r="Y985" s="181"/>
      <c r="Z985" s="181"/>
      <c r="AA985" s="181"/>
      <c r="AB985" s="181"/>
      <c r="AC985" s="181"/>
      <c r="AD985" s="181"/>
      <c r="AE985" s="181"/>
      <c r="AF985" s="181"/>
      <c r="AG985" s="181"/>
      <c r="AH985" s="181"/>
      <c r="AI985" s="181"/>
      <c r="AJ985" s="181"/>
      <c r="AK985" s="181"/>
      <c r="AL985" s="181"/>
      <c r="AM985" s="181"/>
    </row>
    <row r="986" spans="1:39" ht="12.75" customHeight="1">
      <c r="A986" s="181"/>
      <c r="B986" s="181"/>
      <c r="C986" s="181"/>
      <c r="D986" s="181"/>
      <c r="E986" s="181"/>
      <c r="F986" s="398"/>
      <c r="G986" s="398"/>
      <c r="H986" s="181"/>
      <c r="I986" s="181"/>
      <c r="J986" s="181"/>
      <c r="K986" s="181"/>
      <c r="L986" s="181"/>
      <c r="M986" s="181"/>
      <c r="N986" s="181"/>
      <c r="O986" s="181"/>
      <c r="P986" s="181"/>
      <c r="Q986" s="181"/>
      <c r="R986" s="181"/>
      <c r="S986" s="181"/>
      <c r="T986" s="181"/>
      <c r="U986" s="181"/>
      <c r="V986" s="181"/>
      <c r="W986" s="181"/>
      <c r="X986" s="181"/>
      <c r="Y986" s="181"/>
      <c r="Z986" s="181"/>
      <c r="AA986" s="181"/>
      <c r="AB986" s="181"/>
      <c r="AC986" s="181"/>
      <c r="AD986" s="181"/>
      <c r="AE986" s="181"/>
      <c r="AF986" s="181"/>
      <c r="AG986" s="181"/>
      <c r="AH986" s="181"/>
      <c r="AI986" s="181"/>
      <c r="AJ986" s="181"/>
      <c r="AK986" s="181"/>
      <c r="AL986" s="181"/>
      <c r="AM986" s="181"/>
    </row>
    <row r="987" spans="1:39" ht="12.75" customHeight="1">
      <c r="A987" s="181"/>
      <c r="B987" s="181"/>
      <c r="C987" s="181"/>
      <c r="D987" s="181"/>
      <c r="E987" s="181"/>
      <c r="F987" s="398"/>
      <c r="G987" s="398"/>
      <c r="H987" s="181"/>
      <c r="I987" s="181"/>
      <c r="J987" s="181"/>
      <c r="K987" s="181"/>
      <c r="L987" s="181"/>
      <c r="M987" s="181"/>
      <c r="N987" s="181"/>
      <c r="O987" s="181"/>
      <c r="P987" s="181"/>
      <c r="Q987" s="181"/>
      <c r="R987" s="181"/>
      <c r="S987" s="181"/>
      <c r="T987" s="181"/>
      <c r="U987" s="181"/>
      <c r="V987" s="181"/>
      <c r="W987" s="181"/>
      <c r="X987" s="181"/>
      <c r="Y987" s="181"/>
      <c r="Z987" s="181"/>
      <c r="AA987" s="181"/>
      <c r="AB987" s="181"/>
      <c r="AC987" s="181"/>
      <c r="AD987" s="181"/>
      <c r="AE987" s="181"/>
      <c r="AF987" s="181"/>
      <c r="AG987" s="181"/>
      <c r="AH987" s="181"/>
      <c r="AI987" s="181"/>
      <c r="AJ987" s="181"/>
      <c r="AK987" s="181"/>
      <c r="AL987" s="181"/>
      <c r="AM987" s="181"/>
    </row>
    <row r="988" spans="1:39" ht="12.75" customHeight="1">
      <c r="A988" s="181"/>
      <c r="B988" s="181"/>
      <c r="C988" s="181"/>
      <c r="D988" s="181"/>
      <c r="E988" s="181"/>
      <c r="F988" s="398"/>
      <c r="G988" s="398"/>
      <c r="H988" s="181"/>
      <c r="I988" s="181"/>
      <c r="J988" s="181"/>
      <c r="K988" s="181"/>
      <c r="L988" s="181"/>
      <c r="M988" s="181"/>
      <c r="N988" s="181"/>
      <c r="O988" s="181"/>
      <c r="P988" s="181"/>
      <c r="Q988" s="181"/>
      <c r="R988" s="181"/>
      <c r="S988" s="181"/>
      <c r="T988" s="181"/>
      <c r="U988" s="181"/>
      <c r="V988" s="181"/>
      <c r="W988" s="181"/>
      <c r="X988" s="181"/>
      <c r="Y988" s="181"/>
      <c r="Z988" s="181"/>
      <c r="AA988" s="181"/>
      <c r="AB988" s="181"/>
      <c r="AC988" s="181"/>
      <c r="AD988" s="181"/>
      <c r="AE988" s="181"/>
      <c r="AF988" s="181"/>
      <c r="AG988" s="181"/>
      <c r="AH988" s="181"/>
      <c r="AI988" s="181"/>
      <c r="AJ988" s="181"/>
      <c r="AK988" s="181"/>
      <c r="AL988" s="181"/>
      <c r="AM988" s="181"/>
    </row>
    <row r="989" spans="1:39" ht="12.75" customHeight="1">
      <c r="A989" s="181"/>
      <c r="B989" s="181"/>
      <c r="C989" s="181"/>
      <c r="D989" s="181"/>
      <c r="E989" s="181"/>
      <c r="F989" s="398"/>
      <c r="G989" s="398"/>
      <c r="H989" s="181"/>
      <c r="I989" s="181"/>
      <c r="J989" s="181"/>
      <c r="K989" s="181"/>
      <c r="L989" s="181"/>
      <c r="M989" s="181"/>
      <c r="N989" s="181"/>
      <c r="O989" s="181"/>
      <c r="P989" s="181"/>
      <c r="Q989" s="181"/>
      <c r="R989" s="181"/>
      <c r="S989" s="181"/>
      <c r="T989" s="181"/>
      <c r="U989" s="181"/>
      <c r="V989" s="181"/>
      <c r="W989" s="181"/>
      <c r="X989" s="181"/>
      <c r="Y989" s="181"/>
      <c r="Z989" s="181"/>
      <c r="AA989" s="181"/>
      <c r="AB989" s="181"/>
      <c r="AC989" s="181"/>
      <c r="AD989" s="181"/>
      <c r="AE989" s="181"/>
      <c r="AF989" s="181"/>
      <c r="AG989" s="181"/>
      <c r="AH989" s="181"/>
      <c r="AI989" s="181"/>
      <c r="AJ989" s="181"/>
      <c r="AK989" s="181"/>
      <c r="AL989" s="181"/>
      <c r="AM989" s="181"/>
    </row>
    <row r="990" spans="1:39" ht="12.75" customHeight="1">
      <c r="A990" s="181"/>
      <c r="B990" s="181"/>
      <c r="C990" s="181"/>
      <c r="D990" s="181"/>
      <c r="E990" s="181"/>
      <c r="F990" s="398"/>
      <c r="G990" s="398"/>
      <c r="H990" s="181"/>
      <c r="I990" s="181"/>
      <c r="J990" s="181"/>
      <c r="K990" s="181"/>
      <c r="L990" s="181"/>
      <c r="M990" s="181"/>
      <c r="N990" s="181"/>
      <c r="O990" s="181"/>
      <c r="P990" s="181"/>
      <c r="Q990" s="181"/>
      <c r="R990" s="181"/>
      <c r="S990" s="181"/>
      <c r="T990" s="181"/>
      <c r="U990" s="181"/>
      <c r="V990" s="181"/>
      <c r="W990" s="181"/>
      <c r="X990" s="181"/>
      <c r="Y990" s="181"/>
      <c r="Z990" s="181"/>
      <c r="AA990" s="181"/>
      <c r="AB990" s="181"/>
      <c r="AC990" s="181"/>
      <c r="AD990" s="181"/>
      <c r="AE990" s="181"/>
      <c r="AF990" s="181"/>
      <c r="AG990" s="181"/>
      <c r="AH990" s="181"/>
      <c r="AI990" s="181"/>
      <c r="AJ990" s="181"/>
      <c r="AK990" s="181"/>
      <c r="AL990" s="181"/>
      <c r="AM990" s="181"/>
    </row>
    <row r="991" spans="1:39" ht="12.75" customHeight="1">
      <c r="A991" s="181"/>
      <c r="B991" s="181"/>
      <c r="C991" s="181"/>
      <c r="D991" s="181"/>
      <c r="E991" s="181"/>
      <c r="F991" s="398"/>
      <c r="G991" s="398"/>
      <c r="H991" s="181"/>
      <c r="I991" s="181"/>
      <c r="J991" s="181"/>
      <c r="K991" s="181"/>
      <c r="L991" s="181"/>
      <c r="M991" s="181"/>
      <c r="N991" s="181"/>
      <c r="O991" s="181"/>
      <c r="P991" s="181"/>
      <c r="Q991" s="181"/>
      <c r="R991" s="181"/>
      <c r="S991" s="181"/>
      <c r="T991" s="181"/>
      <c r="U991" s="181"/>
      <c r="V991" s="181"/>
      <c r="W991" s="181"/>
      <c r="X991" s="181"/>
      <c r="Y991" s="181"/>
      <c r="Z991" s="181"/>
      <c r="AA991" s="181"/>
      <c r="AB991" s="181"/>
      <c r="AC991" s="181"/>
      <c r="AD991" s="181"/>
      <c r="AE991" s="181"/>
      <c r="AF991" s="181"/>
      <c r="AG991" s="181"/>
      <c r="AH991" s="181"/>
      <c r="AI991" s="181"/>
      <c r="AJ991" s="181"/>
      <c r="AK991" s="181"/>
      <c r="AL991" s="181"/>
      <c r="AM991" s="181"/>
    </row>
    <row r="992" spans="1:39" ht="12.75" customHeight="1">
      <c r="A992" s="181"/>
      <c r="B992" s="181"/>
      <c r="C992" s="181"/>
      <c r="D992" s="181"/>
      <c r="E992" s="181"/>
      <c r="F992" s="398"/>
      <c r="G992" s="398"/>
      <c r="H992" s="181"/>
      <c r="I992" s="181"/>
      <c r="J992" s="181"/>
      <c r="K992" s="181"/>
      <c r="L992" s="181"/>
      <c r="M992" s="181"/>
      <c r="N992" s="181"/>
      <c r="O992" s="181"/>
      <c r="P992" s="181"/>
      <c r="Q992" s="181"/>
      <c r="R992" s="181"/>
      <c r="S992" s="181"/>
      <c r="T992" s="181"/>
      <c r="U992" s="181"/>
      <c r="V992" s="181"/>
      <c r="W992" s="181"/>
      <c r="X992" s="181"/>
      <c r="Y992" s="181"/>
      <c r="Z992" s="181"/>
      <c r="AA992" s="181"/>
      <c r="AB992" s="181"/>
      <c r="AC992" s="181"/>
      <c r="AD992" s="181"/>
      <c r="AE992" s="181"/>
      <c r="AF992" s="181"/>
      <c r="AG992" s="181"/>
      <c r="AH992" s="181"/>
      <c r="AI992" s="181"/>
      <c r="AJ992" s="181"/>
      <c r="AK992" s="181"/>
      <c r="AL992" s="181"/>
      <c r="AM992" s="181"/>
    </row>
    <row r="993" spans="1:39" ht="12.75" customHeight="1">
      <c r="A993" s="181"/>
      <c r="B993" s="181"/>
      <c r="C993" s="181"/>
      <c r="D993" s="181"/>
      <c r="E993" s="181"/>
      <c r="F993" s="398"/>
      <c r="G993" s="398"/>
      <c r="H993" s="181"/>
      <c r="I993" s="181"/>
      <c r="J993" s="181"/>
      <c r="K993" s="181"/>
      <c r="L993" s="181"/>
      <c r="M993" s="181"/>
      <c r="N993" s="181"/>
      <c r="O993" s="181"/>
      <c r="P993" s="181"/>
      <c r="Q993" s="181"/>
      <c r="R993" s="181"/>
      <c r="S993" s="181"/>
      <c r="T993" s="181"/>
      <c r="U993" s="181"/>
      <c r="V993" s="181"/>
      <c r="W993" s="181"/>
      <c r="X993" s="181"/>
      <c r="Y993" s="181"/>
      <c r="Z993" s="181"/>
      <c r="AA993" s="181"/>
      <c r="AB993" s="181"/>
      <c r="AC993" s="181"/>
      <c r="AD993" s="181"/>
      <c r="AE993" s="181"/>
      <c r="AF993" s="181"/>
      <c r="AG993" s="181"/>
      <c r="AH993" s="181"/>
      <c r="AI993" s="181"/>
      <c r="AJ993" s="181"/>
      <c r="AK993" s="181"/>
      <c r="AL993" s="181"/>
      <c r="AM993" s="181"/>
    </row>
    <row r="994" spans="1:39" ht="12.75" customHeight="1">
      <c r="A994" s="181"/>
      <c r="B994" s="181"/>
      <c r="C994" s="181"/>
      <c r="D994" s="181"/>
      <c r="E994" s="181"/>
      <c r="F994" s="398"/>
      <c r="G994" s="398"/>
      <c r="H994" s="181"/>
      <c r="I994" s="181"/>
      <c r="J994" s="181"/>
      <c r="K994" s="181"/>
      <c r="L994" s="181"/>
      <c r="M994" s="181"/>
      <c r="N994" s="181"/>
      <c r="O994" s="181"/>
      <c r="P994" s="181"/>
      <c r="Q994" s="181"/>
      <c r="R994" s="181"/>
      <c r="S994" s="181"/>
      <c r="T994" s="181"/>
      <c r="U994" s="181"/>
      <c r="V994" s="181"/>
      <c r="W994" s="181"/>
      <c r="X994" s="181"/>
      <c r="Y994" s="181"/>
      <c r="Z994" s="181"/>
      <c r="AA994" s="181"/>
      <c r="AB994" s="181"/>
      <c r="AC994" s="181"/>
      <c r="AD994" s="181"/>
      <c r="AE994" s="181"/>
      <c r="AF994" s="181"/>
      <c r="AG994" s="181"/>
      <c r="AH994" s="181"/>
      <c r="AI994" s="181"/>
      <c r="AJ994" s="181"/>
      <c r="AK994" s="181"/>
      <c r="AL994" s="181"/>
      <c r="AM994" s="181"/>
    </row>
    <row r="995" spans="1:39" ht="12.75" customHeight="1">
      <c r="A995" s="181"/>
      <c r="B995" s="181"/>
      <c r="C995" s="181"/>
      <c r="D995" s="181"/>
      <c r="E995" s="181"/>
      <c r="F995" s="398"/>
      <c r="G995" s="398"/>
      <c r="H995" s="181"/>
      <c r="I995" s="181"/>
      <c r="J995" s="181"/>
      <c r="K995" s="181"/>
      <c r="L995" s="181"/>
      <c r="M995" s="181"/>
      <c r="N995" s="181"/>
      <c r="O995" s="181"/>
      <c r="P995" s="181"/>
      <c r="Q995" s="181"/>
      <c r="R995" s="181"/>
      <c r="S995" s="181"/>
      <c r="T995" s="181"/>
      <c r="U995" s="181"/>
      <c r="V995" s="181"/>
      <c r="W995" s="181"/>
      <c r="X995" s="181"/>
      <c r="Y995" s="181"/>
      <c r="Z995" s="181"/>
      <c r="AA995" s="181"/>
      <c r="AB995" s="181"/>
      <c r="AC995" s="181"/>
      <c r="AD995" s="181"/>
      <c r="AE995" s="181"/>
      <c r="AF995" s="181"/>
      <c r="AG995" s="181"/>
      <c r="AH995" s="181"/>
      <c r="AI995" s="181"/>
      <c r="AJ995" s="181"/>
      <c r="AK995" s="181"/>
      <c r="AL995" s="181"/>
      <c r="AM995" s="181"/>
    </row>
    <row r="996" spans="1:39" ht="12.75" customHeight="1">
      <c r="A996" s="181"/>
      <c r="B996" s="181"/>
      <c r="C996" s="181"/>
      <c r="D996" s="181"/>
      <c r="E996" s="181"/>
      <c r="F996" s="398"/>
      <c r="G996" s="398"/>
      <c r="H996" s="181"/>
      <c r="I996" s="181"/>
      <c r="J996" s="181"/>
      <c r="K996" s="181"/>
      <c r="L996" s="181"/>
      <c r="M996" s="181"/>
      <c r="N996" s="181"/>
      <c r="O996" s="181"/>
      <c r="P996" s="181"/>
      <c r="Q996" s="181"/>
      <c r="R996" s="181"/>
      <c r="S996" s="181"/>
      <c r="T996" s="181"/>
      <c r="U996" s="181"/>
      <c r="V996" s="181"/>
      <c r="W996" s="181"/>
      <c r="X996" s="181"/>
      <c r="Y996" s="181"/>
      <c r="Z996" s="181"/>
      <c r="AA996" s="181"/>
      <c r="AB996" s="181"/>
      <c r="AC996" s="181"/>
      <c r="AD996" s="181"/>
      <c r="AE996" s="181"/>
      <c r="AF996" s="181"/>
      <c r="AG996" s="181"/>
      <c r="AH996" s="181"/>
      <c r="AI996" s="181"/>
      <c r="AJ996" s="181"/>
      <c r="AK996" s="181"/>
      <c r="AL996" s="181"/>
      <c r="AM996" s="181"/>
    </row>
    <row r="997" spans="1:39" ht="12.75" customHeight="1">
      <c r="A997" s="181"/>
      <c r="B997" s="181"/>
      <c r="C997" s="181"/>
      <c r="D997" s="181"/>
      <c r="E997" s="181"/>
      <c r="F997" s="398"/>
      <c r="G997" s="398"/>
      <c r="H997" s="181"/>
      <c r="I997" s="181"/>
      <c r="J997" s="181"/>
      <c r="K997" s="181"/>
      <c r="L997" s="181"/>
      <c r="M997" s="181"/>
      <c r="N997" s="181"/>
      <c r="O997" s="181"/>
      <c r="P997" s="181"/>
      <c r="Q997" s="181"/>
      <c r="R997" s="181"/>
      <c r="S997" s="181"/>
      <c r="T997" s="181"/>
      <c r="U997" s="181"/>
      <c r="V997" s="181"/>
      <c r="W997" s="181"/>
      <c r="X997" s="181"/>
      <c r="Y997" s="181"/>
      <c r="Z997" s="181"/>
      <c r="AA997" s="181"/>
      <c r="AB997" s="181"/>
      <c r="AC997" s="181"/>
      <c r="AD997" s="181"/>
      <c r="AE997" s="181"/>
      <c r="AF997" s="181"/>
      <c r="AG997" s="181"/>
      <c r="AH997" s="181"/>
      <c r="AI997" s="181"/>
      <c r="AJ997" s="181"/>
      <c r="AK997" s="181"/>
      <c r="AL997" s="181"/>
      <c r="AM997" s="181"/>
    </row>
    <row r="998" spans="1:39" ht="12.75" customHeight="1">
      <c r="A998" s="181"/>
      <c r="B998" s="181"/>
      <c r="C998" s="181"/>
      <c r="D998" s="181"/>
      <c r="E998" s="181"/>
      <c r="F998" s="398"/>
      <c r="G998" s="398"/>
      <c r="H998" s="181"/>
      <c r="I998" s="181"/>
      <c r="J998" s="181"/>
      <c r="K998" s="181"/>
      <c r="L998" s="181"/>
      <c r="M998" s="181"/>
      <c r="N998" s="181"/>
      <c r="O998" s="181"/>
      <c r="P998" s="181"/>
      <c r="Q998" s="181"/>
      <c r="R998" s="181"/>
      <c r="S998" s="181"/>
      <c r="T998" s="181"/>
      <c r="U998" s="181"/>
      <c r="V998" s="181"/>
      <c r="W998" s="181"/>
      <c r="X998" s="181"/>
      <c r="Y998" s="181"/>
      <c r="Z998" s="181"/>
      <c r="AA998" s="181"/>
      <c r="AB998" s="181"/>
      <c r="AC998" s="181"/>
      <c r="AD998" s="181"/>
      <c r="AE998" s="181"/>
      <c r="AF998" s="181"/>
      <c r="AG998" s="181"/>
      <c r="AH998" s="181"/>
      <c r="AI998" s="181"/>
      <c r="AJ998" s="181"/>
      <c r="AK998" s="181"/>
      <c r="AL998" s="181"/>
      <c r="AM998" s="181"/>
    </row>
    <row r="999" spans="1:39" ht="12.75" customHeight="1">
      <c r="A999" s="181"/>
      <c r="B999" s="181"/>
      <c r="C999" s="181"/>
      <c r="D999" s="181"/>
      <c r="E999" s="181"/>
      <c r="F999" s="398"/>
      <c r="G999" s="398"/>
      <c r="H999" s="181"/>
      <c r="I999" s="181"/>
      <c r="J999" s="181"/>
      <c r="K999" s="181"/>
      <c r="L999" s="181"/>
      <c r="M999" s="181"/>
      <c r="N999" s="181"/>
      <c r="O999" s="181"/>
      <c r="P999" s="181"/>
      <c r="Q999" s="181"/>
      <c r="R999" s="181"/>
      <c r="S999" s="181"/>
      <c r="T999" s="181"/>
      <c r="U999" s="181"/>
      <c r="V999" s="181"/>
      <c r="W999" s="181"/>
      <c r="X999" s="181"/>
      <c r="Y999" s="181"/>
      <c r="Z999" s="181"/>
      <c r="AA999" s="181"/>
      <c r="AB999" s="181"/>
      <c r="AC999" s="181"/>
      <c r="AD999" s="181"/>
      <c r="AE999" s="181"/>
      <c r="AF999" s="181"/>
      <c r="AG999" s="181"/>
      <c r="AH999" s="181"/>
      <c r="AI999" s="181"/>
      <c r="AJ999" s="181"/>
      <c r="AK999" s="181"/>
      <c r="AL999" s="181"/>
      <c r="AM999" s="181"/>
    </row>
    <row r="1000" spans="1:39" ht="12.75" customHeight="1">
      <c r="A1000" s="181"/>
      <c r="B1000" s="181"/>
      <c r="C1000" s="181"/>
      <c r="D1000" s="181"/>
      <c r="E1000" s="181"/>
      <c r="F1000" s="398"/>
      <c r="G1000" s="398"/>
      <c r="H1000" s="181"/>
      <c r="I1000" s="181"/>
      <c r="J1000" s="181"/>
      <c r="K1000" s="181"/>
      <c r="L1000" s="181"/>
      <c r="M1000" s="181"/>
      <c r="N1000" s="181"/>
      <c r="O1000" s="181"/>
      <c r="P1000" s="181"/>
      <c r="Q1000" s="181"/>
      <c r="R1000" s="181"/>
      <c r="S1000" s="181"/>
      <c r="T1000" s="181"/>
      <c r="U1000" s="181"/>
      <c r="V1000" s="181"/>
      <c r="W1000" s="181"/>
      <c r="X1000" s="181"/>
      <c r="Y1000" s="181"/>
      <c r="Z1000" s="181"/>
      <c r="AA1000" s="181"/>
      <c r="AB1000" s="181"/>
      <c r="AC1000" s="181"/>
      <c r="AD1000" s="181"/>
      <c r="AE1000" s="181"/>
      <c r="AF1000" s="181"/>
      <c r="AG1000" s="181"/>
      <c r="AH1000" s="181"/>
      <c r="AI1000" s="181"/>
      <c r="AJ1000" s="181"/>
      <c r="AK1000" s="181"/>
      <c r="AL1000" s="181"/>
      <c r="AM1000" s="181"/>
    </row>
  </sheetData>
  <autoFilter ref="A3:AI615" xr:uid="{00000000-0009-0000-0000-000015000000}"/>
  <phoneticPr fontId="18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3" width="8" customWidth="1"/>
    <col min="4" max="4" width="9.75" customWidth="1"/>
    <col min="5" max="26" width="8" customWidth="1"/>
  </cols>
  <sheetData>
    <row r="1" spans="1:26" ht="14.25" customHeight="1">
      <c r="A1" s="1" t="s">
        <v>106</v>
      </c>
      <c r="B1" s="2"/>
    </row>
    <row r="2" spans="1:26" ht="14.25" customHeight="1">
      <c r="A2" s="4"/>
      <c r="B2" s="5" t="s">
        <v>1</v>
      </c>
      <c r="C2" s="30" t="s">
        <v>107</v>
      </c>
      <c r="D2" s="30" t="s">
        <v>108</v>
      </c>
      <c r="E2" s="31" t="s">
        <v>109</v>
      </c>
      <c r="F2" s="31" t="s">
        <v>110</v>
      </c>
      <c r="G2" s="31" t="s">
        <v>111</v>
      </c>
      <c r="H2" s="31" t="s">
        <v>112</v>
      </c>
      <c r="I2" s="31" t="s">
        <v>113</v>
      </c>
      <c r="J2" s="31" t="s">
        <v>114</v>
      </c>
      <c r="K2" s="31" t="s">
        <v>115</v>
      </c>
      <c r="L2" s="31" t="s">
        <v>116</v>
      </c>
      <c r="M2" s="31" t="s">
        <v>117</v>
      </c>
      <c r="N2" s="31" t="s">
        <v>118</v>
      </c>
      <c r="O2" s="31" t="s">
        <v>119</v>
      </c>
      <c r="P2" s="31" t="s">
        <v>120</v>
      </c>
      <c r="Q2" s="31" t="s">
        <v>121</v>
      </c>
      <c r="R2" s="31" t="s">
        <v>122</v>
      </c>
      <c r="S2" s="31" t="s">
        <v>123</v>
      </c>
      <c r="T2" s="31" t="s">
        <v>124</v>
      </c>
      <c r="U2" s="31" t="s">
        <v>125</v>
      </c>
      <c r="V2" s="31" t="s">
        <v>126</v>
      </c>
      <c r="W2" s="31" t="s">
        <v>127</v>
      </c>
      <c r="X2" s="31" t="s">
        <v>128</v>
      </c>
      <c r="Y2" s="32" t="s">
        <v>129</v>
      </c>
      <c r="Z2" s="33" t="s">
        <v>130</v>
      </c>
    </row>
    <row r="3" spans="1:26" ht="13.5" customHeight="1">
      <c r="A3" s="6">
        <v>1</v>
      </c>
      <c r="B3" s="7" t="s">
        <v>2</v>
      </c>
      <c r="C3" s="34">
        <v>36248</v>
      </c>
      <c r="D3" s="34">
        <v>36286</v>
      </c>
      <c r="E3" s="35">
        <v>36286</v>
      </c>
      <c r="F3" s="35">
        <v>36311</v>
      </c>
      <c r="G3" s="35">
        <v>36311</v>
      </c>
      <c r="H3" s="35">
        <v>36346</v>
      </c>
      <c r="I3" s="35">
        <v>36346</v>
      </c>
      <c r="J3" s="35">
        <v>36374</v>
      </c>
      <c r="K3" s="35">
        <v>36374</v>
      </c>
      <c r="L3" s="35">
        <v>36409</v>
      </c>
      <c r="M3" s="35">
        <v>36409</v>
      </c>
      <c r="N3" s="35">
        <v>36437</v>
      </c>
      <c r="O3" s="35">
        <v>36437</v>
      </c>
      <c r="P3" s="35">
        <v>36465</v>
      </c>
      <c r="Q3" s="35">
        <v>36465</v>
      </c>
      <c r="R3" s="35">
        <v>36500</v>
      </c>
      <c r="S3" s="35">
        <v>36500</v>
      </c>
      <c r="T3" s="36">
        <v>36528</v>
      </c>
      <c r="U3" s="36">
        <v>36528</v>
      </c>
      <c r="V3" s="35">
        <v>36556</v>
      </c>
      <c r="W3" s="35">
        <v>36556</v>
      </c>
      <c r="X3" s="35">
        <v>36591</v>
      </c>
      <c r="Y3" s="37">
        <v>36591</v>
      </c>
      <c r="Z3" s="38">
        <v>36619</v>
      </c>
    </row>
    <row r="4" spans="1:26" ht="13.5" customHeight="1">
      <c r="A4" s="9">
        <v>2</v>
      </c>
      <c r="B4" s="10" t="s">
        <v>3</v>
      </c>
      <c r="C4" s="39">
        <v>0</v>
      </c>
      <c r="D4" s="39">
        <v>0</v>
      </c>
      <c r="E4" s="40">
        <v>0</v>
      </c>
      <c r="F4" s="40">
        <v>0</v>
      </c>
      <c r="G4" s="40">
        <v>0</v>
      </c>
      <c r="H4" s="40">
        <v>0</v>
      </c>
      <c r="I4" s="40">
        <v>0</v>
      </c>
      <c r="J4" s="40">
        <v>0</v>
      </c>
      <c r="K4" s="40">
        <v>0</v>
      </c>
      <c r="L4" s="40">
        <v>0</v>
      </c>
      <c r="M4" s="40">
        <v>0</v>
      </c>
      <c r="N4" s="40">
        <v>0</v>
      </c>
      <c r="O4" s="40">
        <v>0</v>
      </c>
      <c r="P4" s="40">
        <v>0</v>
      </c>
      <c r="Q4" s="40">
        <v>0</v>
      </c>
      <c r="R4" s="40">
        <v>0</v>
      </c>
      <c r="S4" s="40">
        <v>0</v>
      </c>
      <c r="T4" s="40">
        <v>0</v>
      </c>
      <c r="U4" s="40">
        <v>0</v>
      </c>
      <c r="V4" s="40">
        <v>0</v>
      </c>
      <c r="W4" s="40">
        <v>0</v>
      </c>
      <c r="X4" s="40">
        <v>0</v>
      </c>
      <c r="Y4" s="41">
        <v>0</v>
      </c>
      <c r="Z4" s="42">
        <v>0</v>
      </c>
    </row>
    <row r="5" spans="1:26" ht="13.5" customHeight="1">
      <c r="A5" s="9">
        <v>3</v>
      </c>
      <c r="B5" s="10" t="s">
        <v>4</v>
      </c>
      <c r="C5" s="39">
        <v>990329</v>
      </c>
      <c r="D5" s="39">
        <v>990506</v>
      </c>
      <c r="E5" s="40">
        <v>990506</v>
      </c>
      <c r="F5" s="40">
        <v>990531</v>
      </c>
      <c r="G5" s="40">
        <v>990531</v>
      </c>
      <c r="H5" s="40">
        <v>990705</v>
      </c>
      <c r="I5" s="40">
        <v>990705</v>
      </c>
      <c r="J5" s="40">
        <v>990802</v>
      </c>
      <c r="K5" s="40">
        <v>990802</v>
      </c>
      <c r="L5" s="40">
        <v>990906</v>
      </c>
      <c r="M5" s="40">
        <v>990906</v>
      </c>
      <c r="N5" s="40">
        <v>991004</v>
      </c>
      <c r="O5" s="40">
        <v>991004</v>
      </c>
      <c r="P5" s="40">
        <v>991101</v>
      </c>
      <c r="Q5" s="40">
        <v>991101</v>
      </c>
      <c r="R5" s="40">
        <v>991206</v>
      </c>
      <c r="S5" s="40">
        <v>991206</v>
      </c>
      <c r="T5" s="40" t="s">
        <v>131</v>
      </c>
      <c r="U5" s="43" t="s">
        <v>131</v>
      </c>
      <c r="V5" s="43" t="s">
        <v>132</v>
      </c>
      <c r="W5" s="43" t="s">
        <v>132</v>
      </c>
      <c r="X5" s="43" t="s">
        <v>133</v>
      </c>
      <c r="Y5" s="44" t="s">
        <v>133</v>
      </c>
      <c r="Z5" s="45" t="s">
        <v>134</v>
      </c>
    </row>
    <row r="6" spans="1:26" ht="13.5" customHeight="1">
      <c r="A6" s="9">
        <v>4</v>
      </c>
      <c r="B6" s="10" t="s">
        <v>5</v>
      </c>
      <c r="C6" s="39">
        <v>0</v>
      </c>
      <c r="D6" s="39">
        <v>0</v>
      </c>
      <c r="E6" s="40">
        <v>0</v>
      </c>
      <c r="F6" s="40">
        <v>0</v>
      </c>
      <c r="G6" s="40">
        <v>0</v>
      </c>
      <c r="H6" s="40">
        <v>0</v>
      </c>
      <c r="I6" s="40">
        <v>0</v>
      </c>
      <c r="J6" s="40">
        <v>0</v>
      </c>
      <c r="K6" s="40">
        <v>0</v>
      </c>
      <c r="L6" s="40">
        <v>0</v>
      </c>
      <c r="M6" s="40">
        <v>0</v>
      </c>
      <c r="N6" s="40">
        <v>0</v>
      </c>
      <c r="O6" s="40">
        <v>991004</v>
      </c>
      <c r="P6" s="40">
        <v>991101</v>
      </c>
      <c r="Q6" s="40">
        <v>991101</v>
      </c>
      <c r="R6" s="40">
        <v>991206</v>
      </c>
      <c r="S6" s="40">
        <v>991206</v>
      </c>
      <c r="T6" s="40" t="s">
        <v>131</v>
      </c>
      <c r="U6" s="43" t="s">
        <v>131</v>
      </c>
      <c r="V6" s="43" t="s">
        <v>132</v>
      </c>
      <c r="W6" s="43" t="s">
        <v>132</v>
      </c>
      <c r="X6" s="43" t="s">
        <v>133</v>
      </c>
      <c r="Y6" s="44" t="s">
        <v>133</v>
      </c>
      <c r="Z6" s="45" t="s">
        <v>134</v>
      </c>
    </row>
    <row r="7" spans="1:26" ht="13.5" customHeight="1">
      <c r="A7" s="9">
        <v>5</v>
      </c>
      <c r="B7" s="10" t="s">
        <v>6</v>
      </c>
      <c r="C7" s="39">
        <v>0</v>
      </c>
      <c r="D7" s="39">
        <v>0</v>
      </c>
      <c r="E7" s="40">
        <v>0</v>
      </c>
      <c r="F7" s="40">
        <v>0</v>
      </c>
      <c r="G7" s="40">
        <v>990531</v>
      </c>
      <c r="H7" s="40">
        <v>990705</v>
      </c>
      <c r="I7" s="40">
        <v>0</v>
      </c>
      <c r="J7" s="40">
        <v>0</v>
      </c>
      <c r="K7" s="40">
        <v>990802</v>
      </c>
      <c r="L7" s="40">
        <v>990906</v>
      </c>
      <c r="M7" s="40">
        <v>0</v>
      </c>
      <c r="N7" s="40">
        <v>0</v>
      </c>
      <c r="O7" s="40">
        <v>991004</v>
      </c>
      <c r="P7" s="40">
        <v>991101</v>
      </c>
      <c r="Q7" s="40">
        <v>0</v>
      </c>
      <c r="R7" s="40">
        <v>0</v>
      </c>
      <c r="S7" s="40">
        <v>0</v>
      </c>
      <c r="T7" s="40">
        <v>0</v>
      </c>
      <c r="U7" s="40">
        <v>0</v>
      </c>
      <c r="V7" s="40">
        <v>0</v>
      </c>
      <c r="W7" s="40" t="s">
        <v>132</v>
      </c>
      <c r="X7" s="40" t="s">
        <v>133</v>
      </c>
      <c r="Y7" s="41">
        <v>0</v>
      </c>
      <c r="Z7" s="42">
        <v>0</v>
      </c>
    </row>
    <row r="8" spans="1:26" ht="13.5" customHeight="1">
      <c r="A8" s="9">
        <v>6</v>
      </c>
      <c r="B8" s="10" t="s">
        <v>7</v>
      </c>
      <c r="C8" s="39">
        <v>990329</v>
      </c>
      <c r="D8" s="39">
        <v>990506</v>
      </c>
      <c r="E8" s="40">
        <v>990506</v>
      </c>
      <c r="F8" s="40">
        <v>990531</v>
      </c>
      <c r="G8" s="40">
        <v>990531</v>
      </c>
      <c r="H8" s="40">
        <v>990705</v>
      </c>
      <c r="I8" s="40">
        <v>990705</v>
      </c>
      <c r="J8" s="40">
        <v>990802</v>
      </c>
      <c r="K8" s="40">
        <v>990802</v>
      </c>
      <c r="L8" s="40">
        <v>990906</v>
      </c>
      <c r="M8" s="40">
        <v>990906</v>
      </c>
      <c r="N8" s="40">
        <v>991004</v>
      </c>
      <c r="O8" s="40">
        <v>991004</v>
      </c>
      <c r="P8" s="40">
        <v>991101</v>
      </c>
      <c r="Q8" s="40">
        <v>991101</v>
      </c>
      <c r="R8" s="40">
        <v>991206</v>
      </c>
      <c r="S8" s="40">
        <v>991206</v>
      </c>
      <c r="T8" s="40" t="s">
        <v>131</v>
      </c>
      <c r="U8" s="43" t="s">
        <v>131</v>
      </c>
      <c r="V8" s="43" t="s">
        <v>132</v>
      </c>
      <c r="W8" s="43" t="s">
        <v>132</v>
      </c>
      <c r="X8" s="43" t="s">
        <v>133</v>
      </c>
      <c r="Y8" s="44" t="s">
        <v>133</v>
      </c>
      <c r="Z8" s="45" t="s">
        <v>134</v>
      </c>
    </row>
    <row r="9" spans="1:26" ht="13.5" customHeight="1">
      <c r="A9" s="9">
        <v>7</v>
      </c>
      <c r="B9" s="11" t="s">
        <v>8</v>
      </c>
      <c r="C9" s="39">
        <v>990329</v>
      </c>
      <c r="D9" s="39">
        <v>990506</v>
      </c>
      <c r="E9" s="40">
        <v>990506</v>
      </c>
      <c r="F9" s="40">
        <v>990531</v>
      </c>
      <c r="G9" s="40">
        <v>990531</v>
      </c>
      <c r="H9" s="40">
        <v>990705</v>
      </c>
      <c r="I9" s="40">
        <v>990705</v>
      </c>
      <c r="J9" s="40">
        <v>990802</v>
      </c>
      <c r="K9" s="40">
        <v>990802</v>
      </c>
      <c r="L9" s="40">
        <v>990906</v>
      </c>
      <c r="M9" s="40">
        <v>990906</v>
      </c>
      <c r="N9" s="40">
        <v>991004</v>
      </c>
      <c r="O9" s="40">
        <v>991004</v>
      </c>
      <c r="P9" s="40">
        <v>991101</v>
      </c>
      <c r="Q9" s="40">
        <v>991101</v>
      </c>
      <c r="R9" s="40">
        <v>991206</v>
      </c>
      <c r="S9" s="40">
        <v>991206</v>
      </c>
      <c r="T9" s="40" t="s">
        <v>131</v>
      </c>
      <c r="U9" s="43" t="s">
        <v>131</v>
      </c>
      <c r="V9" s="43" t="s">
        <v>132</v>
      </c>
      <c r="W9" s="43" t="s">
        <v>132</v>
      </c>
      <c r="X9" s="43" t="s">
        <v>133</v>
      </c>
      <c r="Y9" s="44" t="s">
        <v>133</v>
      </c>
      <c r="Z9" s="45" t="s">
        <v>134</v>
      </c>
    </row>
    <row r="10" spans="1:26" ht="13.5" customHeight="1">
      <c r="A10" s="9">
        <v>8</v>
      </c>
      <c r="B10" s="12" t="s">
        <v>10</v>
      </c>
      <c r="C10" s="39">
        <v>990329</v>
      </c>
      <c r="D10" s="39">
        <v>990506</v>
      </c>
      <c r="E10" s="40">
        <v>990506</v>
      </c>
      <c r="F10" s="40">
        <v>990531</v>
      </c>
      <c r="G10" s="40">
        <v>990531</v>
      </c>
      <c r="H10" s="40">
        <v>990705</v>
      </c>
      <c r="I10" s="40">
        <v>990705</v>
      </c>
      <c r="J10" s="40">
        <v>990802</v>
      </c>
      <c r="K10" s="40">
        <v>990802</v>
      </c>
      <c r="L10" s="40">
        <v>990906</v>
      </c>
      <c r="M10" s="40">
        <v>990906</v>
      </c>
      <c r="N10" s="40">
        <v>991004</v>
      </c>
      <c r="O10" s="40">
        <v>991004</v>
      </c>
      <c r="P10" s="40">
        <v>991101</v>
      </c>
      <c r="Q10" s="40">
        <v>991101</v>
      </c>
      <c r="R10" s="40">
        <v>991206</v>
      </c>
      <c r="S10" s="40">
        <v>991206</v>
      </c>
      <c r="T10" s="40" t="s">
        <v>131</v>
      </c>
      <c r="U10" s="43" t="s">
        <v>131</v>
      </c>
      <c r="V10" s="43" t="s">
        <v>132</v>
      </c>
      <c r="W10" s="43" t="s">
        <v>132</v>
      </c>
      <c r="X10" s="43" t="s">
        <v>133</v>
      </c>
      <c r="Y10" s="44" t="s">
        <v>133</v>
      </c>
      <c r="Z10" s="45" t="s">
        <v>134</v>
      </c>
    </row>
    <row r="11" spans="1:26" ht="14.25" customHeight="1">
      <c r="A11" s="13">
        <v>9</v>
      </c>
      <c r="B11" s="13" t="s">
        <v>11</v>
      </c>
      <c r="C11" s="46">
        <v>0</v>
      </c>
      <c r="D11" s="46">
        <v>0</v>
      </c>
      <c r="E11" s="47">
        <v>0</v>
      </c>
      <c r="F11" s="47">
        <v>0</v>
      </c>
      <c r="G11" s="47">
        <v>0</v>
      </c>
      <c r="H11" s="47">
        <v>0</v>
      </c>
      <c r="I11" s="47">
        <v>0</v>
      </c>
      <c r="J11" s="47">
        <v>0</v>
      </c>
      <c r="K11" s="47">
        <v>0</v>
      </c>
      <c r="L11" s="47">
        <v>0</v>
      </c>
      <c r="M11" s="47">
        <v>0</v>
      </c>
      <c r="N11" s="47">
        <v>0</v>
      </c>
      <c r="O11" s="47">
        <v>0</v>
      </c>
      <c r="P11" s="47">
        <v>0</v>
      </c>
      <c r="Q11" s="47">
        <v>0</v>
      </c>
      <c r="R11" s="47">
        <v>0</v>
      </c>
      <c r="S11" s="47">
        <v>0</v>
      </c>
      <c r="T11" s="47">
        <v>0</v>
      </c>
      <c r="U11" s="47">
        <v>0</v>
      </c>
      <c r="V11" s="47">
        <v>0</v>
      </c>
      <c r="W11" s="47">
        <v>0</v>
      </c>
      <c r="X11" s="47">
        <v>0</v>
      </c>
      <c r="Y11" s="48">
        <v>0</v>
      </c>
      <c r="Z11" s="49">
        <v>0</v>
      </c>
    </row>
    <row r="12" spans="1:26" ht="13.5" customHeight="1">
      <c r="A12" s="6">
        <v>10</v>
      </c>
      <c r="B12" s="14" t="s">
        <v>12</v>
      </c>
      <c r="C12" s="34">
        <v>36248</v>
      </c>
      <c r="D12" s="50">
        <v>36276</v>
      </c>
      <c r="E12" s="50">
        <v>36276</v>
      </c>
      <c r="F12" s="35">
        <v>36311</v>
      </c>
      <c r="G12" s="35">
        <v>36311</v>
      </c>
      <c r="H12" s="50">
        <v>36339</v>
      </c>
      <c r="I12" s="50">
        <v>36339</v>
      </c>
      <c r="J12" s="35">
        <v>36374</v>
      </c>
      <c r="K12" s="35">
        <v>36374</v>
      </c>
      <c r="L12" s="35">
        <v>36403</v>
      </c>
      <c r="M12" s="51">
        <v>0</v>
      </c>
      <c r="N12" s="51">
        <v>0</v>
      </c>
      <c r="O12" s="51">
        <v>0</v>
      </c>
      <c r="P12" s="51">
        <v>0</v>
      </c>
      <c r="Q12" s="51">
        <v>0</v>
      </c>
      <c r="R12" s="51">
        <v>0</v>
      </c>
      <c r="S12" s="50">
        <v>36493</v>
      </c>
      <c r="T12" s="50">
        <v>36521</v>
      </c>
      <c r="U12" s="50">
        <v>36521</v>
      </c>
      <c r="V12" s="35">
        <v>36556</v>
      </c>
      <c r="W12" s="35">
        <v>36556</v>
      </c>
      <c r="X12" s="50">
        <v>36584</v>
      </c>
      <c r="Y12" s="52">
        <v>36584</v>
      </c>
      <c r="Z12" s="38">
        <v>36619</v>
      </c>
    </row>
    <row r="13" spans="1:26" ht="13.5" customHeight="1">
      <c r="A13" s="9">
        <v>11</v>
      </c>
      <c r="B13" s="10" t="s">
        <v>13</v>
      </c>
      <c r="C13" s="39">
        <v>990329</v>
      </c>
      <c r="D13" s="53">
        <v>990426</v>
      </c>
      <c r="E13" s="53">
        <v>990426</v>
      </c>
      <c r="F13" s="40">
        <v>990531</v>
      </c>
      <c r="G13" s="40">
        <v>990531</v>
      </c>
      <c r="H13" s="53">
        <v>990628</v>
      </c>
      <c r="I13" s="53">
        <v>990628</v>
      </c>
      <c r="J13" s="40">
        <v>990802</v>
      </c>
      <c r="K13" s="40">
        <v>990802</v>
      </c>
      <c r="L13" s="53">
        <v>990830</v>
      </c>
      <c r="M13" s="53">
        <v>990830</v>
      </c>
      <c r="N13" s="53">
        <v>990927</v>
      </c>
      <c r="O13" s="53">
        <v>990927</v>
      </c>
      <c r="P13" s="40">
        <v>991101</v>
      </c>
      <c r="Q13" s="40">
        <v>991101</v>
      </c>
      <c r="R13" s="53">
        <v>991129</v>
      </c>
      <c r="S13" s="53">
        <v>991129</v>
      </c>
      <c r="T13" s="54" t="s">
        <v>135</v>
      </c>
      <c r="U13" s="54" t="s">
        <v>135</v>
      </c>
      <c r="V13" s="43" t="s">
        <v>132</v>
      </c>
      <c r="W13" s="43" t="s">
        <v>132</v>
      </c>
      <c r="X13" s="54" t="s">
        <v>136</v>
      </c>
      <c r="Y13" s="55" t="s">
        <v>136</v>
      </c>
      <c r="Z13" s="45" t="s">
        <v>134</v>
      </c>
    </row>
    <row r="14" spans="1:26" ht="13.5" customHeight="1">
      <c r="A14" s="9">
        <v>12</v>
      </c>
      <c r="B14" s="10" t="s">
        <v>14</v>
      </c>
      <c r="C14" s="39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1">
        <v>0</v>
      </c>
      <c r="Z14" s="42">
        <v>0</v>
      </c>
    </row>
    <row r="15" spans="1:26" ht="13.5" customHeight="1">
      <c r="A15" s="9">
        <v>13</v>
      </c>
      <c r="B15" s="10" t="s">
        <v>15</v>
      </c>
      <c r="C15" s="39">
        <v>990329</v>
      </c>
      <c r="D15" s="53">
        <v>990426</v>
      </c>
      <c r="E15" s="53">
        <v>990426</v>
      </c>
      <c r="F15" s="40">
        <v>990531</v>
      </c>
      <c r="G15" s="40">
        <v>990531</v>
      </c>
      <c r="H15" s="53">
        <v>990628</v>
      </c>
      <c r="I15" s="53">
        <v>990628</v>
      </c>
      <c r="J15" s="40">
        <v>990802</v>
      </c>
      <c r="K15" s="40">
        <v>990802</v>
      </c>
      <c r="L15" s="53">
        <v>990830</v>
      </c>
      <c r="M15" s="53">
        <v>990830</v>
      </c>
      <c r="N15" s="53">
        <v>990927</v>
      </c>
      <c r="O15" s="53">
        <v>990927</v>
      </c>
      <c r="P15" s="40">
        <v>991101</v>
      </c>
      <c r="Q15" s="40">
        <v>991101</v>
      </c>
      <c r="R15" s="53">
        <v>991129</v>
      </c>
      <c r="S15" s="53">
        <v>991129</v>
      </c>
      <c r="T15" s="54" t="s">
        <v>135</v>
      </c>
      <c r="U15" s="54" t="s">
        <v>135</v>
      </c>
      <c r="V15" s="43" t="s">
        <v>132</v>
      </c>
      <c r="W15" s="43" t="s">
        <v>132</v>
      </c>
      <c r="X15" s="43" t="s">
        <v>137</v>
      </c>
      <c r="Y15" s="41">
        <v>0</v>
      </c>
      <c r="Z15" s="42">
        <v>0</v>
      </c>
    </row>
    <row r="16" spans="1:26" ht="13.5" customHeight="1">
      <c r="A16" s="9">
        <v>14</v>
      </c>
      <c r="B16" s="10" t="s">
        <v>16</v>
      </c>
      <c r="C16" s="39">
        <v>0</v>
      </c>
      <c r="D16" s="53">
        <v>0</v>
      </c>
      <c r="E16" s="53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1">
        <v>0</v>
      </c>
      <c r="Z16" s="42">
        <v>0</v>
      </c>
    </row>
    <row r="17" spans="1:26" ht="13.5" customHeight="1">
      <c r="A17" s="9">
        <v>15</v>
      </c>
      <c r="B17" s="10" t="s">
        <v>17</v>
      </c>
      <c r="C17" s="56">
        <v>36251</v>
      </c>
      <c r="D17" s="54">
        <v>36280</v>
      </c>
      <c r="E17" s="54">
        <v>36280</v>
      </c>
      <c r="F17" s="57">
        <v>36312</v>
      </c>
      <c r="G17" s="57">
        <v>36312</v>
      </c>
      <c r="H17" s="57">
        <v>36342</v>
      </c>
      <c r="I17" s="57">
        <v>36342</v>
      </c>
      <c r="J17" s="43">
        <v>36374</v>
      </c>
      <c r="K17" s="43">
        <v>36374</v>
      </c>
      <c r="L17" s="57">
        <v>36404</v>
      </c>
      <c r="M17" s="57">
        <v>36404</v>
      </c>
      <c r="N17" s="57">
        <v>36434</v>
      </c>
      <c r="O17" s="57">
        <v>36434</v>
      </c>
      <c r="P17" s="43">
        <v>36465</v>
      </c>
      <c r="Q17" s="43">
        <v>36465</v>
      </c>
      <c r="R17" s="57">
        <v>36495</v>
      </c>
      <c r="S17" s="57">
        <v>36495</v>
      </c>
      <c r="T17" s="54">
        <v>36522</v>
      </c>
      <c r="U17" s="54">
        <v>36522</v>
      </c>
      <c r="V17" s="43">
        <v>36553</v>
      </c>
      <c r="W17" s="43">
        <v>36553</v>
      </c>
      <c r="X17" s="55">
        <v>36585</v>
      </c>
      <c r="Y17" s="55">
        <v>36585</v>
      </c>
      <c r="Z17" s="58">
        <v>36616</v>
      </c>
    </row>
    <row r="18" spans="1:26" ht="13.5" customHeight="1">
      <c r="A18" s="9">
        <v>16</v>
      </c>
      <c r="B18" s="9" t="s">
        <v>18</v>
      </c>
      <c r="C18" s="59">
        <v>36258</v>
      </c>
      <c r="D18" s="54">
        <v>36293</v>
      </c>
      <c r="E18" s="54">
        <v>36293</v>
      </c>
      <c r="F18" s="54">
        <v>36321</v>
      </c>
      <c r="G18" s="54">
        <v>36321</v>
      </c>
      <c r="H18" s="57">
        <v>36348</v>
      </c>
      <c r="I18" s="57">
        <v>36348</v>
      </c>
      <c r="J18" s="43">
        <v>36378</v>
      </c>
      <c r="K18" s="43">
        <v>36378</v>
      </c>
      <c r="L18" s="57">
        <v>36410</v>
      </c>
      <c r="M18" s="57">
        <v>36410</v>
      </c>
      <c r="N18" s="57">
        <v>36438</v>
      </c>
      <c r="O18" s="57">
        <v>36438</v>
      </c>
      <c r="P18" s="43">
        <v>36466</v>
      </c>
      <c r="Q18" s="43">
        <v>36466</v>
      </c>
      <c r="R18" s="57">
        <v>36496</v>
      </c>
      <c r="S18" s="57">
        <v>36496</v>
      </c>
      <c r="T18" s="57">
        <v>36532</v>
      </c>
      <c r="U18" s="57">
        <v>36532</v>
      </c>
      <c r="V18" s="43">
        <v>36560</v>
      </c>
      <c r="W18" s="43">
        <v>36560</v>
      </c>
      <c r="X18" s="60">
        <v>36587</v>
      </c>
      <c r="Y18" s="60">
        <v>36587</v>
      </c>
      <c r="Z18" s="61">
        <v>36620</v>
      </c>
    </row>
    <row r="19" spans="1:26" ht="13.5" customHeight="1">
      <c r="A19" s="9">
        <v>17</v>
      </c>
      <c r="B19" s="16" t="s">
        <v>19</v>
      </c>
      <c r="C19" s="39">
        <v>990329</v>
      </c>
      <c r="D19" s="53">
        <v>990426</v>
      </c>
      <c r="E19" s="53">
        <v>990426</v>
      </c>
      <c r="F19" s="40">
        <v>990531</v>
      </c>
      <c r="G19" s="40">
        <v>990531</v>
      </c>
      <c r="H19" s="53">
        <v>990628</v>
      </c>
      <c r="I19" s="53">
        <v>990628</v>
      </c>
      <c r="J19" s="40">
        <v>990802</v>
      </c>
      <c r="K19" s="40">
        <v>990802</v>
      </c>
      <c r="L19" s="53">
        <v>990830</v>
      </c>
      <c r="M19" s="53">
        <v>990830</v>
      </c>
      <c r="N19" s="53">
        <v>990927</v>
      </c>
      <c r="O19" s="53">
        <v>990927</v>
      </c>
      <c r="P19" s="40">
        <v>991101</v>
      </c>
      <c r="Q19" s="40">
        <v>991101</v>
      </c>
      <c r="R19" s="53">
        <v>991129</v>
      </c>
      <c r="S19" s="53">
        <v>991129</v>
      </c>
      <c r="T19" s="53">
        <v>991227</v>
      </c>
      <c r="U19" s="53">
        <v>991227</v>
      </c>
      <c r="V19" s="43" t="s">
        <v>132</v>
      </c>
      <c r="W19" s="43" t="s">
        <v>132</v>
      </c>
      <c r="X19" s="55" t="s">
        <v>136</v>
      </c>
      <c r="Y19" s="55" t="s">
        <v>136</v>
      </c>
      <c r="Z19" s="45" t="s">
        <v>134</v>
      </c>
    </row>
    <row r="20" spans="1:26" ht="13.5" customHeight="1">
      <c r="A20" s="9">
        <v>18</v>
      </c>
      <c r="B20" s="9" t="s">
        <v>20</v>
      </c>
      <c r="C20" s="39">
        <v>990329</v>
      </c>
      <c r="D20" s="40">
        <v>990506</v>
      </c>
      <c r="E20" s="40">
        <v>990506</v>
      </c>
      <c r="F20" s="40">
        <v>990531</v>
      </c>
      <c r="G20" s="40">
        <v>990531</v>
      </c>
      <c r="H20" s="40">
        <v>990705</v>
      </c>
      <c r="I20" s="40">
        <v>990705</v>
      </c>
      <c r="J20" s="40">
        <v>990802</v>
      </c>
      <c r="K20" s="40">
        <v>990802</v>
      </c>
      <c r="L20" s="40">
        <v>990906</v>
      </c>
      <c r="M20" s="40">
        <v>990906</v>
      </c>
      <c r="N20" s="40">
        <v>991004</v>
      </c>
      <c r="O20" s="40">
        <v>991004</v>
      </c>
      <c r="P20" s="40">
        <v>991101</v>
      </c>
      <c r="Q20" s="40">
        <v>991101</v>
      </c>
      <c r="R20" s="40">
        <v>991206</v>
      </c>
      <c r="S20" s="40">
        <v>991206</v>
      </c>
      <c r="T20" s="43" t="s">
        <v>131</v>
      </c>
      <c r="U20" s="43" t="s">
        <v>131</v>
      </c>
      <c r="V20" s="43" t="s">
        <v>132</v>
      </c>
      <c r="W20" s="43" t="s">
        <v>132</v>
      </c>
      <c r="X20" s="44" t="s">
        <v>133</v>
      </c>
      <c r="Y20" s="44" t="s">
        <v>133</v>
      </c>
      <c r="Z20" s="45" t="s">
        <v>134</v>
      </c>
    </row>
    <row r="21" spans="1:26" ht="13.5" customHeight="1">
      <c r="A21" s="9">
        <v>19</v>
      </c>
      <c r="B21" s="10" t="s">
        <v>21</v>
      </c>
      <c r="C21" s="62">
        <v>990330</v>
      </c>
      <c r="D21" s="53">
        <v>990426</v>
      </c>
      <c r="E21" s="53">
        <v>990426</v>
      </c>
      <c r="F21" s="40">
        <v>990531</v>
      </c>
      <c r="G21" s="40">
        <v>990531</v>
      </c>
      <c r="H21" s="53">
        <v>990628</v>
      </c>
      <c r="I21" s="53">
        <v>990628</v>
      </c>
      <c r="J21" s="40">
        <v>990802</v>
      </c>
      <c r="K21" s="40">
        <v>990802</v>
      </c>
      <c r="L21" s="53">
        <v>990830</v>
      </c>
      <c r="M21" s="53">
        <v>990830</v>
      </c>
      <c r="N21" s="53">
        <v>990927</v>
      </c>
      <c r="O21" s="53">
        <v>990927</v>
      </c>
      <c r="P21" s="40">
        <v>991101</v>
      </c>
      <c r="Q21" s="40">
        <v>991101</v>
      </c>
      <c r="R21" s="53">
        <v>991129</v>
      </c>
      <c r="S21" s="53">
        <v>991129</v>
      </c>
      <c r="T21" s="54" t="s">
        <v>138</v>
      </c>
      <c r="U21" s="54" t="s">
        <v>138</v>
      </c>
      <c r="V21" s="57" t="s">
        <v>139</v>
      </c>
      <c r="W21" s="57" t="s">
        <v>139</v>
      </c>
      <c r="X21" s="55" t="s">
        <v>136</v>
      </c>
      <c r="Y21" s="55" t="s">
        <v>136</v>
      </c>
      <c r="Z21" s="45" t="s">
        <v>134</v>
      </c>
    </row>
    <row r="22" spans="1:26" ht="13.5" customHeight="1">
      <c r="A22" s="9">
        <v>20</v>
      </c>
      <c r="B22" s="10" t="s">
        <v>22</v>
      </c>
      <c r="C22" s="39">
        <v>990329</v>
      </c>
      <c r="D22" s="53">
        <v>990426</v>
      </c>
      <c r="E22" s="53">
        <v>990426</v>
      </c>
      <c r="F22" s="40">
        <v>990531</v>
      </c>
      <c r="G22" s="40">
        <v>990531</v>
      </c>
      <c r="H22" s="53">
        <v>990628</v>
      </c>
      <c r="I22" s="53">
        <v>990628</v>
      </c>
      <c r="J22" s="40">
        <v>990802</v>
      </c>
      <c r="K22" s="40">
        <v>990802</v>
      </c>
      <c r="L22" s="53">
        <v>990830</v>
      </c>
      <c r="M22" s="53">
        <v>990830</v>
      </c>
      <c r="N22" s="53">
        <v>990927</v>
      </c>
      <c r="O22" s="53">
        <v>990927</v>
      </c>
      <c r="P22" s="40">
        <v>991101</v>
      </c>
      <c r="Q22" s="40">
        <v>991101</v>
      </c>
      <c r="R22" s="53">
        <v>991129</v>
      </c>
      <c r="S22" s="53">
        <v>991129</v>
      </c>
      <c r="T22" s="53">
        <v>991227</v>
      </c>
      <c r="U22" s="53">
        <v>991227</v>
      </c>
      <c r="V22" s="40" t="s">
        <v>132</v>
      </c>
      <c r="W22" s="40">
        <v>990131</v>
      </c>
      <c r="X22" s="63">
        <v>990228</v>
      </c>
      <c r="Y22" s="63">
        <v>990228</v>
      </c>
      <c r="Z22" s="42">
        <v>990403</v>
      </c>
    </row>
    <row r="23" spans="1:26" ht="14.25" customHeight="1">
      <c r="A23" s="13">
        <v>21</v>
      </c>
      <c r="B23" s="11" t="s">
        <v>23</v>
      </c>
      <c r="C23" s="46">
        <v>990329</v>
      </c>
      <c r="D23" s="64">
        <v>990426</v>
      </c>
      <c r="E23" s="64">
        <v>990426</v>
      </c>
      <c r="F23" s="47">
        <v>990531</v>
      </c>
      <c r="G23" s="47">
        <v>990531</v>
      </c>
      <c r="H23" s="64">
        <v>990628</v>
      </c>
      <c r="I23" s="64">
        <v>990628</v>
      </c>
      <c r="J23" s="47">
        <v>990802</v>
      </c>
      <c r="K23" s="47">
        <v>990802</v>
      </c>
      <c r="L23" s="64">
        <v>990830</v>
      </c>
      <c r="M23" s="64">
        <v>990830</v>
      </c>
      <c r="N23" s="64">
        <v>990927</v>
      </c>
      <c r="O23" s="64">
        <v>990927</v>
      </c>
      <c r="P23" s="47">
        <v>991101</v>
      </c>
      <c r="Q23" s="47">
        <v>991101</v>
      </c>
      <c r="R23" s="64">
        <v>991129</v>
      </c>
      <c r="S23" s="64">
        <v>991129</v>
      </c>
      <c r="T23" s="64">
        <v>991227</v>
      </c>
      <c r="U23" s="64">
        <v>991227</v>
      </c>
      <c r="V23" s="47" t="s">
        <v>132</v>
      </c>
      <c r="W23" s="47">
        <v>990131</v>
      </c>
      <c r="X23" s="65">
        <v>990228</v>
      </c>
      <c r="Y23" s="65">
        <v>990228</v>
      </c>
      <c r="Z23" s="66">
        <v>990327</v>
      </c>
    </row>
    <row r="24" spans="1:26" ht="13.5" customHeight="1">
      <c r="A24" s="17">
        <v>22</v>
      </c>
      <c r="B24" s="18" t="s">
        <v>24</v>
      </c>
      <c r="C24" s="67">
        <v>990329</v>
      </c>
      <c r="D24" s="67">
        <v>990506</v>
      </c>
      <c r="E24" s="51">
        <v>990506</v>
      </c>
      <c r="F24" s="51">
        <v>990531</v>
      </c>
      <c r="G24" s="51">
        <v>990531</v>
      </c>
      <c r="H24" s="51">
        <v>990705</v>
      </c>
      <c r="I24" s="51">
        <v>990705</v>
      </c>
      <c r="J24" s="51">
        <v>990802</v>
      </c>
      <c r="K24" s="51">
        <v>990802</v>
      </c>
      <c r="L24" s="51">
        <v>990906</v>
      </c>
      <c r="M24" s="51">
        <v>990906</v>
      </c>
      <c r="N24" s="51">
        <v>991004</v>
      </c>
      <c r="O24" s="51">
        <v>991004</v>
      </c>
      <c r="P24" s="51">
        <v>991101</v>
      </c>
      <c r="Q24" s="51">
        <v>991101</v>
      </c>
      <c r="R24" s="51">
        <v>991206</v>
      </c>
      <c r="S24" s="51">
        <v>991206</v>
      </c>
      <c r="T24" s="51" t="s">
        <v>131</v>
      </c>
      <c r="U24" s="35" t="s">
        <v>131</v>
      </c>
      <c r="V24" s="35" t="s">
        <v>132</v>
      </c>
      <c r="W24" s="35" t="s">
        <v>132</v>
      </c>
      <c r="X24" s="35" t="s">
        <v>133</v>
      </c>
      <c r="Y24" s="37" t="s">
        <v>133</v>
      </c>
      <c r="Z24" s="38" t="s">
        <v>134</v>
      </c>
    </row>
    <row r="25" spans="1:26" ht="13.5" customHeight="1">
      <c r="A25" s="9">
        <v>23</v>
      </c>
      <c r="B25" s="10" t="s">
        <v>25</v>
      </c>
      <c r="C25" s="39">
        <v>990329</v>
      </c>
      <c r="D25" s="39">
        <v>990506</v>
      </c>
      <c r="E25" s="40">
        <v>990506</v>
      </c>
      <c r="F25" s="40">
        <v>990531</v>
      </c>
      <c r="G25" s="40">
        <v>990531</v>
      </c>
      <c r="H25" s="40">
        <v>990705</v>
      </c>
      <c r="I25" s="40">
        <v>990705</v>
      </c>
      <c r="J25" s="40">
        <v>990802</v>
      </c>
      <c r="K25" s="40">
        <v>990802</v>
      </c>
      <c r="L25" s="40">
        <v>990906</v>
      </c>
      <c r="M25" s="40">
        <v>990906</v>
      </c>
      <c r="N25" s="40">
        <v>991004</v>
      </c>
      <c r="O25" s="40">
        <v>991004</v>
      </c>
      <c r="P25" s="40">
        <v>991101</v>
      </c>
      <c r="Q25" s="40">
        <v>991101</v>
      </c>
      <c r="R25" s="40">
        <v>991206</v>
      </c>
      <c r="S25" s="40">
        <v>991206</v>
      </c>
      <c r="T25" s="40" t="s">
        <v>131</v>
      </c>
      <c r="U25" s="43" t="s">
        <v>131</v>
      </c>
      <c r="V25" s="43" t="s">
        <v>132</v>
      </c>
      <c r="W25" s="43" t="s">
        <v>132</v>
      </c>
      <c r="X25" s="43" t="s">
        <v>133</v>
      </c>
      <c r="Y25" s="44" t="s">
        <v>133</v>
      </c>
      <c r="Z25" s="45" t="s">
        <v>134</v>
      </c>
    </row>
    <row r="26" spans="1:26" ht="13.5" customHeight="1">
      <c r="A26" s="9">
        <v>24</v>
      </c>
      <c r="B26" s="10" t="s">
        <v>27</v>
      </c>
      <c r="C26" s="39">
        <v>990329</v>
      </c>
      <c r="D26" s="39">
        <v>990506</v>
      </c>
      <c r="E26" s="40">
        <v>990506</v>
      </c>
      <c r="F26" s="40">
        <v>990531</v>
      </c>
      <c r="G26" s="40">
        <v>990531</v>
      </c>
      <c r="H26" s="40">
        <v>990705</v>
      </c>
      <c r="I26" s="40">
        <v>990705</v>
      </c>
      <c r="J26" s="40">
        <v>990802</v>
      </c>
      <c r="K26" s="40">
        <v>990802</v>
      </c>
      <c r="L26" s="40">
        <v>990906</v>
      </c>
      <c r="M26" s="40">
        <v>990906</v>
      </c>
      <c r="N26" s="40">
        <v>991004</v>
      </c>
      <c r="O26" s="40">
        <v>991004</v>
      </c>
      <c r="P26" s="40">
        <v>991101</v>
      </c>
      <c r="Q26" s="40">
        <v>991101</v>
      </c>
      <c r="R26" s="40">
        <v>991206</v>
      </c>
      <c r="S26" s="40">
        <v>991206</v>
      </c>
      <c r="T26" s="40" t="s">
        <v>131</v>
      </c>
      <c r="U26" s="43" t="s">
        <v>131</v>
      </c>
      <c r="V26" s="43" t="s">
        <v>132</v>
      </c>
      <c r="W26" s="43" t="s">
        <v>132</v>
      </c>
      <c r="X26" s="43" t="s">
        <v>133</v>
      </c>
      <c r="Y26" s="44" t="s">
        <v>133</v>
      </c>
      <c r="Z26" s="45" t="s">
        <v>134</v>
      </c>
    </row>
    <row r="27" spans="1:26" ht="13.5" customHeight="1">
      <c r="A27" s="9">
        <v>25</v>
      </c>
      <c r="B27" s="10" t="s">
        <v>28</v>
      </c>
      <c r="C27" s="39">
        <v>990329</v>
      </c>
      <c r="D27" s="39">
        <v>990506</v>
      </c>
      <c r="E27" s="40">
        <v>990506</v>
      </c>
      <c r="F27" s="40">
        <v>990531</v>
      </c>
      <c r="G27" s="40">
        <v>990531</v>
      </c>
      <c r="H27" s="40">
        <v>990705</v>
      </c>
      <c r="I27" s="40">
        <v>990705</v>
      </c>
      <c r="J27" s="40">
        <v>990802</v>
      </c>
      <c r="K27" s="40">
        <v>990802</v>
      </c>
      <c r="L27" s="40">
        <v>990906</v>
      </c>
      <c r="M27" s="40">
        <v>990906</v>
      </c>
      <c r="N27" s="40">
        <v>991004</v>
      </c>
      <c r="O27" s="40">
        <v>991004</v>
      </c>
      <c r="P27" s="68">
        <v>991102</v>
      </c>
      <c r="Q27" s="68">
        <v>991102</v>
      </c>
      <c r="R27" s="40">
        <v>991206</v>
      </c>
      <c r="S27" s="40">
        <v>991206</v>
      </c>
      <c r="T27" s="40" t="s">
        <v>131</v>
      </c>
      <c r="U27" s="43" t="s">
        <v>131</v>
      </c>
      <c r="V27" s="43" t="s">
        <v>132</v>
      </c>
      <c r="W27" s="43" t="s">
        <v>132</v>
      </c>
      <c r="X27" s="60" t="s">
        <v>140</v>
      </c>
      <c r="Y27" s="60" t="s">
        <v>140</v>
      </c>
      <c r="Z27" s="45" t="s">
        <v>134</v>
      </c>
    </row>
    <row r="28" spans="1:26" ht="13.5" customHeight="1">
      <c r="A28" s="9">
        <v>26</v>
      </c>
      <c r="B28" s="10" t="s">
        <v>29</v>
      </c>
      <c r="C28" s="39">
        <v>0</v>
      </c>
      <c r="D28" s="39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40">
        <v>0</v>
      </c>
      <c r="X28" s="40">
        <v>0</v>
      </c>
      <c r="Y28" s="41">
        <v>0</v>
      </c>
      <c r="Z28" s="42">
        <v>0</v>
      </c>
    </row>
    <row r="29" spans="1:26" ht="13.5" customHeight="1">
      <c r="A29" s="9">
        <v>27</v>
      </c>
      <c r="B29" s="10" t="s">
        <v>30</v>
      </c>
      <c r="C29" s="39">
        <v>990329</v>
      </c>
      <c r="D29" s="39">
        <v>990506</v>
      </c>
      <c r="E29" s="40">
        <v>990506</v>
      </c>
      <c r="F29" s="40">
        <v>990531</v>
      </c>
      <c r="G29" s="40">
        <v>990531</v>
      </c>
      <c r="H29" s="40">
        <v>990705</v>
      </c>
      <c r="I29" s="40">
        <v>990705</v>
      </c>
      <c r="J29" s="40">
        <v>990802</v>
      </c>
      <c r="K29" s="40">
        <v>990802</v>
      </c>
      <c r="L29" s="40">
        <v>990906</v>
      </c>
      <c r="M29" s="40">
        <v>990906</v>
      </c>
      <c r="N29" s="40">
        <v>991004</v>
      </c>
      <c r="O29" s="40">
        <v>991004</v>
      </c>
      <c r="P29" s="40">
        <v>991101</v>
      </c>
      <c r="Q29" s="40">
        <v>991101</v>
      </c>
      <c r="R29" s="40">
        <v>991206</v>
      </c>
      <c r="S29" s="40">
        <v>991206</v>
      </c>
      <c r="T29" s="40" t="s">
        <v>131</v>
      </c>
      <c r="U29" s="43" t="s">
        <v>131</v>
      </c>
      <c r="V29" s="43" t="s">
        <v>132</v>
      </c>
      <c r="W29" s="43" t="s">
        <v>132</v>
      </c>
      <c r="X29" s="43" t="s">
        <v>133</v>
      </c>
      <c r="Y29" s="44" t="s">
        <v>133</v>
      </c>
      <c r="Z29" s="45" t="s">
        <v>134</v>
      </c>
    </row>
    <row r="30" spans="1:26" ht="13.5" customHeight="1">
      <c r="A30" s="9">
        <v>28</v>
      </c>
      <c r="B30" s="10" t="s">
        <v>31</v>
      </c>
      <c r="C30" s="39">
        <v>990329</v>
      </c>
      <c r="D30" s="39">
        <v>990506</v>
      </c>
      <c r="E30" s="40">
        <v>990506</v>
      </c>
      <c r="F30" s="40">
        <v>990531</v>
      </c>
      <c r="G30" s="40">
        <v>990531</v>
      </c>
      <c r="H30" s="40">
        <v>990705</v>
      </c>
      <c r="I30" s="40">
        <v>990705</v>
      </c>
      <c r="J30" s="40">
        <v>990802</v>
      </c>
      <c r="K30" s="40">
        <v>990802</v>
      </c>
      <c r="L30" s="40">
        <v>990906</v>
      </c>
      <c r="M30" s="40">
        <v>990906</v>
      </c>
      <c r="N30" s="40">
        <v>991004</v>
      </c>
      <c r="O30" s="40">
        <v>991004</v>
      </c>
      <c r="P30" s="40">
        <v>991101</v>
      </c>
      <c r="Q30" s="40">
        <v>991101</v>
      </c>
      <c r="R30" s="40">
        <v>991206</v>
      </c>
      <c r="S30" s="40">
        <v>991206</v>
      </c>
      <c r="T30" s="40" t="s">
        <v>131</v>
      </c>
      <c r="U30" s="43" t="s">
        <v>131</v>
      </c>
      <c r="V30" s="43" t="s">
        <v>132</v>
      </c>
      <c r="W30" s="43" t="s">
        <v>132</v>
      </c>
      <c r="X30" s="43" t="s">
        <v>133</v>
      </c>
      <c r="Y30" s="44" t="s">
        <v>133</v>
      </c>
      <c r="Z30" s="45" t="s">
        <v>134</v>
      </c>
    </row>
    <row r="31" spans="1:26" ht="13.5" customHeight="1">
      <c r="A31" s="9">
        <v>29</v>
      </c>
      <c r="B31" s="10" t="s">
        <v>32</v>
      </c>
      <c r="C31" s="39">
        <v>0</v>
      </c>
      <c r="D31" s="39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>
        <v>0</v>
      </c>
      <c r="M31" s="40">
        <v>0</v>
      </c>
      <c r="N31" s="40">
        <v>0</v>
      </c>
      <c r="O31" s="40">
        <v>0</v>
      </c>
      <c r="P31" s="40">
        <v>0</v>
      </c>
      <c r="Q31" s="53">
        <v>991115</v>
      </c>
      <c r="R31" s="40">
        <v>991206</v>
      </c>
      <c r="S31" s="40">
        <v>991206</v>
      </c>
      <c r="T31" s="40" t="s">
        <v>131</v>
      </c>
      <c r="U31" s="43" t="s">
        <v>131</v>
      </c>
      <c r="V31" s="43" t="s">
        <v>132</v>
      </c>
      <c r="W31" s="43" t="s">
        <v>132</v>
      </c>
      <c r="X31" s="43" t="s">
        <v>133</v>
      </c>
      <c r="Y31" s="44" t="s">
        <v>133</v>
      </c>
      <c r="Z31" s="45" t="s">
        <v>134</v>
      </c>
    </row>
    <row r="32" spans="1:26" ht="13.5" customHeight="1">
      <c r="A32" s="9">
        <v>30</v>
      </c>
      <c r="B32" s="10" t="s">
        <v>33</v>
      </c>
      <c r="C32" s="39">
        <v>0</v>
      </c>
      <c r="D32" s="39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0">
        <v>990906</v>
      </c>
      <c r="N32" s="40">
        <v>991004</v>
      </c>
      <c r="O32" s="40">
        <v>991004</v>
      </c>
      <c r="P32" s="40">
        <v>991101</v>
      </c>
      <c r="Q32" s="40">
        <v>991101</v>
      </c>
      <c r="R32" s="40">
        <v>991206</v>
      </c>
      <c r="S32" s="40">
        <v>991206</v>
      </c>
      <c r="T32" s="40" t="s">
        <v>131</v>
      </c>
      <c r="U32" s="43" t="s">
        <v>131</v>
      </c>
      <c r="V32" s="43" t="s">
        <v>132</v>
      </c>
      <c r="W32" s="43" t="s">
        <v>132</v>
      </c>
      <c r="X32" s="43" t="s">
        <v>133</v>
      </c>
      <c r="Y32" s="44" t="s">
        <v>133</v>
      </c>
      <c r="Z32" s="45" t="s">
        <v>134</v>
      </c>
    </row>
    <row r="33" spans="1:26" ht="13.5" customHeight="1">
      <c r="A33" s="9">
        <v>31</v>
      </c>
      <c r="B33" s="10" t="s">
        <v>35</v>
      </c>
      <c r="C33" s="39">
        <v>990329</v>
      </c>
      <c r="D33" s="39">
        <v>990506</v>
      </c>
      <c r="E33" s="40">
        <v>990506</v>
      </c>
      <c r="F33" s="40">
        <v>990531</v>
      </c>
      <c r="G33" s="40">
        <v>990531</v>
      </c>
      <c r="H33" s="40">
        <v>990705</v>
      </c>
      <c r="I33" s="40">
        <v>990705</v>
      </c>
      <c r="J33" s="40">
        <v>990802</v>
      </c>
      <c r="K33" s="40">
        <v>990802</v>
      </c>
      <c r="L33" s="40">
        <v>990906</v>
      </c>
      <c r="M33" s="40">
        <v>990906</v>
      </c>
      <c r="N33" s="40">
        <v>991004</v>
      </c>
      <c r="O33" s="40">
        <v>991004</v>
      </c>
      <c r="P33" s="40">
        <v>991101</v>
      </c>
      <c r="Q33" s="40">
        <v>991101</v>
      </c>
      <c r="R33" s="40">
        <v>991206</v>
      </c>
      <c r="S33" s="40">
        <v>991206</v>
      </c>
      <c r="T33" s="40" t="s">
        <v>131</v>
      </c>
      <c r="U33" s="43" t="s">
        <v>131</v>
      </c>
      <c r="V33" s="43" t="s">
        <v>132</v>
      </c>
      <c r="W33" s="43" t="s">
        <v>132</v>
      </c>
      <c r="X33" s="43" t="s">
        <v>133</v>
      </c>
      <c r="Y33" s="44" t="s">
        <v>133</v>
      </c>
      <c r="Z33" s="45" t="s">
        <v>134</v>
      </c>
    </row>
    <row r="34" spans="1:26" ht="13.5" customHeight="1">
      <c r="A34" s="9">
        <v>32</v>
      </c>
      <c r="B34" s="10" t="s">
        <v>36</v>
      </c>
      <c r="C34" s="39">
        <v>990329</v>
      </c>
      <c r="D34" s="39">
        <v>990506</v>
      </c>
      <c r="E34" s="40">
        <v>990506</v>
      </c>
      <c r="F34" s="40">
        <v>990531</v>
      </c>
      <c r="G34" s="40">
        <v>990531</v>
      </c>
      <c r="H34" s="40">
        <v>990705</v>
      </c>
      <c r="I34" s="40">
        <v>990705</v>
      </c>
      <c r="J34" s="40">
        <v>990802</v>
      </c>
      <c r="K34" s="40">
        <v>990802</v>
      </c>
      <c r="L34" s="40">
        <v>990906</v>
      </c>
      <c r="M34" s="40">
        <v>990906</v>
      </c>
      <c r="N34" s="40">
        <v>991004</v>
      </c>
      <c r="O34" s="40">
        <v>991004</v>
      </c>
      <c r="P34" s="40">
        <v>991101</v>
      </c>
      <c r="Q34" s="40">
        <v>991101</v>
      </c>
      <c r="R34" s="40">
        <v>991206</v>
      </c>
      <c r="S34" s="40">
        <v>991206</v>
      </c>
      <c r="T34" s="40" t="s">
        <v>131</v>
      </c>
      <c r="U34" s="43" t="s">
        <v>131</v>
      </c>
      <c r="V34" s="43" t="s">
        <v>132</v>
      </c>
      <c r="W34" s="43" t="s">
        <v>132</v>
      </c>
      <c r="X34" s="43" t="s">
        <v>133</v>
      </c>
      <c r="Y34" s="44" t="s">
        <v>133</v>
      </c>
      <c r="Z34" s="45" t="s">
        <v>134</v>
      </c>
    </row>
    <row r="35" spans="1:26" ht="13.5" customHeight="1">
      <c r="A35" s="9">
        <v>33</v>
      </c>
      <c r="B35" s="10" t="s">
        <v>37</v>
      </c>
      <c r="C35" s="39">
        <v>990329</v>
      </c>
      <c r="D35" s="39">
        <v>990506</v>
      </c>
      <c r="E35" s="40">
        <v>990506</v>
      </c>
      <c r="F35" s="40">
        <v>990531</v>
      </c>
      <c r="G35" s="40">
        <v>990531</v>
      </c>
      <c r="H35" s="40">
        <v>990705</v>
      </c>
      <c r="I35" s="40">
        <v>990705</v>
      </c>
      <c r="J35" s="40">
        <v>990802</v>
      </c>
      <c r="K35" s="40">
        <v>990802</v>
      </c>
      <c r="L35" s="40">
        <v>990906</v>
      </c>
      <c r="M35" s="40">
        <v>990906</v>
      </c>
      <c r="N35" s="40">
        <v>991004</v>
      </c>
      <c r="O35" s="40">
        <v>991004</v>
      </c>
      <c r="P35" s="40">
        <v>991101</v>
      </c>
      <c r="Q35" s="40">
        <v>991101</v>
      </c>
      <c r="R35" s="40">
        <v>991206</v>
      </c>
      <c r="S35" s="40">
        <v>991206</v>
      </c>
      <c r="T35" s="40" t="s">
        <v>131</v>
      </c>
      <c r="U35" s="43" t="s">
        <v>131</v>
      </c>
      <c r="V35" s="43" t="s">
        <v>132</v>
      </c>
      <c r="W35" s="43" t="s">
        <v>132</v>
      </c>
      <c r="X35" s="43" t="s">
        <v>133</v>
      </c>
      <c r="Y35" s="44" t="s">
        <v>133</v>
      </c>
      <c r="Z35" s="45" t="s">
        <v>134</v>
      </c>
    </row>
    <row r="36" spans="1:26" ht="13.5" customHeight="1">
      <c r="A36" s="9">
        <v>34</v>
      </c>
      <c r="B36" s="10" t="s">
        <v>38</v>
      </c>
      <c r="C36" s="39">
        <v>0</v>
      </c>
      <c r="D36" s="39">
        <v>0</v>
      </c>
      <c r="E36" s="40">
        <v>0</v>
      </c>
      <c r="F36" s="40">
        <v>0</v>
      </c>
      <c r="G36" s="40">
        <v>0</v>
      </c>
      <c r="H36" s="40">
        <v>0</v>
      </c>
      <c r="I36" s="40">
        <v>990705</v>
      </c>
      <c r="J36" s="40">
        <v>990802</v>
      </c>
      <c r="K36" s="40">
        <v>990802</v>
      </c>
      <c r="L36" s="40">
        <v>990906</v>
      </c>
      <c r="M36" s="40">
        <v>990906</v>
      </c>
      <c r="N36" s="40">
        <v>991004</v>
      </c>
      <c r="O36" s="40">
        <v>991004</v>
      </c>
      <c r="P36" s="40">
        <v>991101</v>
      </c>
      <c r="Q36" s="40">
        <v>991101</v>
      </c>
      <c r="R36" s="40">
        <v>991206</v>
      </c>
      <c r="S36" s="40">
        <v>991206</v>
      </c>
      <c r="T36" s="40" t="s">
        <v>131</v>
      </c>
      <c r="U36" s="43" t="s">
        <v>131</v>
      </c>
      <c r="V36" s="43" t="s">
        <v>132</v>
      </c>
      <c r="W36" s="43" t="s">
        <v>132</v>
      </c>
      <c r="X36" s="43" t="s">
        <v>133</v>
      </c>
      <c r="Y36" s="44" t="s">
        <v>133</v>
      </c>
      <c r="Z36" s="45" t="s">
        <v>134</v>
      </c>
    </row>
    <row r="37" spans="1:26" ht="14.25" customHeight="1">
      <c r="A37" s="12">
        <v>35</v>
      </c>
      <c r="B37" s="11" t="s">
        <v>40</v>
      </c>
      <c r="C37" s="46">
        <v>990329</v>
      </c>
      <c r="D37" s="46">
        <v>990506</v>
      </c>
      <c r="E37" s="47">
        <v>990506</v>
      </c>
      <c r="F37" s="47">
        <v>990531</v>
      </c>
      <c r="G37" s="47">
        <v>990531</v>
      </c>
      <c r="H37" s="47">
        <v>990705</v>
      </c>
      <c r="I37" s="47">
        <v>990705</v>
      </c>
      <c r="J37" s="47">
        <v>990802</v>
      </c>
      <c r="K37" s="47">
        <v>990802</v>
      </c>
      <c r="L37" s="47">
        <v>990906</v>
      </c>
      <c r="M37" s="47">
        <v>990906</v>
      </c>
      <c r="N37" s="47">
        <v>991004</v>
      </c>
      <c r="O37" s="47">
        <v>991004</v>
      </c>
      <c r="P37" s="47">
        <v>991101</v>
      </c>
      <c r="Q37" s="47">
        <v>991101</v>
      </c>
      <c r="R37" s="47">
        <v>991206</v>
      </c>
      <c r="S37" s="47">
        <v>991206</v>
      </c>
      <c r="T37" s="47" t="s">
        <v>131</v>
      </c>
      <c r="U37" s="69" t="s">
        <v>131</v>
      </c>
      <c r="V37" s="69" t="s">
        <v>132</v>
      </c>
      <c r="W37" s="69" t="s">
        <v>132</v>
      </c>
      <c r="X37" s="69" t="s">
        <v>133</v>
      </c>
      <c r="Y37" s="70" t="s">
        <v>133</v>
      </c>
      <c r="Z37" s="71" t="s">
        <v>134</v>
      </c>
    </row>
    <row r="38" spans="1:26" ht="13.5" customHeight="1">
      <c r="A38" s="18">
        <v>36</v>
      </c>
      <c r="B38" s="18" t="s">
        <v>41</v>
      </c>
      <c r="C38" s="67">
        <v>0</v>
      </c>
      <c r="D38" s="67">
        <v>0</v>
      </c>
      <c r="E38" s="51">
        <v>990506</v>
      </c>
      <c r="F38" s="51">
        <v>990531</v>
      </c>
      <c r="G38" s="51">
        <v>990531</v>
      </c>
      <c r="H38" s="51">
        <v>990705</v>
      </c>
      <c r="I38" s="51">
        <v>990705</v>
      </c>
      <c r="J38" s="51">
        <v>990802</v>
      </c>
      <c r="K38" s="51">
        <v>990802</v>
      </c>
      <c r="L38" s="51">
        <v>990906</v>
      </c>
      <c r="M38" s="51">
        <v>990906</v>
      </c>
      <c r="N38" s="51">
        <v>991004</v>
      </c>
      <c r="O38" s="51">
        <v>991004</v>
      </c>
      <c r="P38" s="51">
        <v>991101</v>
      </c>
      <c r="Q38" s="51">
        <v>991101</v>
      </c>
      <c r="R38" s="51">
        <v>991206</v>
      </c>
      <c r="S38" s="51">
        <v>991206</v>
      </c>
      <c r="T38" s="51" t="s">
        <v>131</v>
      </c>
      <c r="U38" s="35" t="s">
        <v>131</v>
      </c>
      <c r="V38" s="35" t="s">
        <v>132</v>
      </c>
      <c r="W38" s="35" t="s">
        <v>132</v>
      </c>
      <c r="X38" s="35" t="s">
        <v>133</v>
      </c>
      <c r="Y38" s="37" t="s">
        <v>133</v>
      </c>
      <c r="Z38" s="38" t="s">
        <v>134</v>
      </c>
    </row>
    <row r="39" spans="1:26" ht="13.5" customHeight="1">
      <c r="A39" s="14">
        <v>37</v>
      </c>
      <c r="B39" s="14" t="s">
        <v>42</v>
      </c>
      <c r="C39" s="39">
        <v>0</v>
      </c>
      <c r="D39" s="39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990802</v>
      </c>
      <c r="L39" s="40">
        <v>990906</v>
      </c>
      <c r="M39" s="40">
        <v>990906</v>
      </c>
      <c r="N39" s="40">
        <v>991004</v>
      </c>
      <c r="O39" s="40">
        <v>991004</v>
      </c>
      <c r="P39" s="40">
        <v>991101</v>
      </c>
      <c r="Q39" s="40">
        <v>991101</v>
      </c>
      <c r="R39" s="40">
        <v>991206</v>
      </c>
      <c r="S39" s="40">
        <v>991206</v>
      </c>
      <c r="T39" s="40" t="s">
        <v>131</v>
      </c>
      <c r="U39" s="43" t="s">
        <v>131</v>
      </c>
      <c r="V39" s="43" t="s">
        <v>132</v>
      </c>
      <c r="W39" s="43" t="s">
        <v>132</v>
      </c>
      <c r="X39" s="43" t="s">
        <v>133</v>
      </c>
      <c r="Y39" s="44" t="s">
        <v>133</v>
      </c>
      <c r="Z39" s="45" t="s">
        <v>134</v>
      </c>
    </row>
    <row r="40" spans="1:26" ht="13.5" customHeight="1">
      <c r="A40" s="10">
        <v>38</v>
      </c>
      <c r="B40" s="10" t="s">
        <v>44</v>
      </c>
      <c r="C40" s="39">
        <v>990326</v>
      </c>
      <c r="D40" s="39">
        <v>990506</v>
      </c>
      <c r="E40" s="40">
        <v>990506</v>
      </c>
      <c r="F40" s="40">
        <v>990531</v>
      </c>
      <c r="G40" s="40">
        <v>990531</v>
      </c>
      <c r="H40" s="40">
        <v>990705</v>
      </c>
      <c r="I40" s="40">
        <v>990705</v>
      </c>
      <c r="J40" s="40">
        <v>990802</v>
      </c>
      <c r="K40" s="40">
        <v>990802</v>
      </c>
      <c r="L40" s="40">
        <v>990906</v>
      </c>
      <c r="M40" s="40">
        <v>990906</v>
      </c>
      <c r="N40" s="40">
        <v>991004</v>
      </c>
      <c r="O40" s="40">
        <v>991004</v>
      </c>
      <c r="P40" s="40">
        <v>991101</v>
      </c>
      <c r="Q40" s="40">
        <v>991101</v>
      </c>
      <c r="R40" s="40">
        <v>991206</v>
      </c>
      <c r="S40" s="40">
        <v>991206</v>
      </c>
      <c r="T40" s="40" t="s">
        <v>131</v>
      </c>
      <c r="U40" s="43" t="s">
        <v>131</v>
      </c>
      <c r="V40" s="43" t="s">
        <v>132</v>
      </c>
      <c r="W40" s="43" t="s">
        <v>132</v>
      </c>
      <c r="X40" s="43" t="s">
        <v>133</v>
      </c>
      <c r="Y40" s="44" t="s">
        <v>133</v>
      </c>
      <c r="Z40" s="45" t="s">
        <v>134</v>
      </c>
    </row>
    <row r="41" spans="1:26" ht="13.5" customHeight="1">
      <c r="A41" s="14">
        <v>39</v>
      </c>
      <c r="B41" s="10" t="s">
        <v>45</v>
      </c>
      <c r="C41" s="56">
        <v>36245</v>
      </c>
      <c r="D41" s="59">
        <v>36276</v>
      </c>
      <c r="E41" s="54">
        <v>36276</v>
      </c>
      <c r="F41" s="57">
        <v>36306</v>
      </c>
      <c r="G41" s="57">
        <v>36306</v>
      </c>
      <c r="H41" s="43">
        <v>36346</v>
      </c>
      <c r="I41" s="43">
        <v>36346</v>
      </c>
      <c r="J41" s="43">
        <v>36374</v>
      </c>
      <c r="K41" s="43">
        <v>36374</v>
      </c>
      <c r="L41" s="54">
        <v>36402</v>
      </c>
      <c r="M41" s="54">
        <v>36402</v>
      </c>
      <c r="N41" s="54">
        <v>36430</v>
      </c>
      <c r="O41" s="54">
        <v>36430</v>
      </c>
      <c r="P41" s="54">
        <v>36458</v>
      </c>
      <c r="Q41" s="54">
        <v>36458</v>
      </c>
      <c r="R41" s="54">
        <v>36486</v>
      </c>
      <c r="S41" s="54">
        <v>36486</v>
      </c>
      <c r="T41" s="54">
        <v>36514</v>
      </c>
      <c r="U41" s="54">
        <v>36514</v>
      </c>
      <c r="V41" s="43">
        <v>36556</v>
      </c>
      <c r="W41" s="43">
        <v>36556</v>
      </c>
      <c r="X41" s="54">
        <v>36584</v>
      </c>
      <c r="Y41" s="55">
        <v>36584</v>
      </c>
      <c r="Z41" s="58">
        <v>36612</v>
      </c>
    </row>
    <row r="42" spans="1:26" ht="13.5" customHeight="1">
      <c r="A42" s="10">
        <v>40</v>
      </c>
      <c r="B42" s="10" t="s">
        <v>46</v>
      </c>
      <c r="C42" s="39">
        <v>0</v>
      </c>
      <c r="D42" s="39">
        <v>0</v>
      </c>
      <c r="E42" s="40">
        <v>0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68">
        <v>991005</v>
      </c>
      <c r="P42" s="53">
        <v>991108</v>
      </c>
      <c r="Q42" s="53">
        <v>991108</v>
      </c>
      <c r="R42" s="53">
        <v>991129</v>
      </c>
      <c r="S42" s="53">
        <v>991129</v>
      </c>
      <c r="T42" s="53" t="s">
        <v>141</v>
      </c>
      <c r="U42" s="53">
        <v>991220</v>
      </c>
      <c r="V42" s="53" t="s">
        <v>142</v>
      </c>
      <c r="W42" s="54" t="s">
        <v>142</v>
      </c>
      <c r="X42" s="54" t="s">
        <v>143</v>
      </c>
      <c r="Y42" s="55" t="s">
        <v>143</v>
      </c>
      <c r="Z42" s="58" t="s">
        <v>144</v>
      </c>
    </row>
    <row r="43" spans="1:26" ht="13.5" customHeight="1">
      <c r="A43" s="14">
        <v>41</v>
      </c>
      <c r="B43" s="10" t="s">
        <v>47</v>
      </c>
      <c r="C43" s="39">
        <v>0</v>
      </c>
      <c r="D43" s="39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990802</v>
      </c>
      <c r="L43" s="40">
        <v>990906</v>
      </c>
      <c r="M43" s="40">
        <v>990906</v>
      </c>
      <c r="N43" s="40">
        <v>991004</v>
      </c>
      <c r="O43" s="40">
        <v>991004</v>
      </c>
      <c r="P43" s="40">
        <v>991101</v>
      </c>
      <c r="Q43" s="40">
        <v>991101</v>
      </c>
      <c r="R43" s="40">
        <v>991206</v>
      </c>
      <c r="S43" s="40">
        <v>991206</v>
      </c>
      <c r="T43" s="40" t="s">
        <v>131</v>
      </c>
      <c r="U43" s="43" t="s">
        <v>131</v>
      </c>
      <c r="V43" s="43" t="s">
        <v>132</v>
      </c>
      <c r="W43" s="43" t="s">
        <v>132</v>
      </c>
      <c r="X43" s="43" t="s">
        <v>133</v>
      </c>
      <c r="Y43" s="44" t="s">
        <v>133</v>
      </c>
      <c r="Z43" s="45" t="s">
        <v>134</v>
      </c>
    </row>
    <row r="44" spans="1:26" ht="14.25" customHeight="1">
      <c r="A44" s="11">
        <v>42</v>
      </c>
      <c r="B44" s="11" t="s">
        <v>49</v>
      </c>
      <c r="C44" s="46">
        <v>990329</v>
      </c>
      <c r="D44" s="46">
        <v>990506</v>
      </c>
      <c r="E44" s="47">
        <v>990506</v>
      </c>
      <c r="F44" s="47">
        <v>990531</v>
      </c>
      <c r="G44" s="47">
        <v>990531</v>
      </c>
      <c r="H44" s="47">
        <v>990705</v>
      </c>
      <c r="I44" s="47">
        <v>990705</v>
      </c>
      <c r="J44" s="47">
        <v>990802</v>
      </c>
      <c r="K44" s="47">
        <v>990802</v>
      </c>
      <c r="L44" s="47">
        <v>990906</v>
      </c>
      <c r="M44" s="47">
        <v>990906</v>
      </c>
      <c r="N44" s="47">
        <v>991004</v>
      </c>
      <c r="O44" s="47">
        <v>991004</v>
      </c>
      <c r="P44" s="47">
        <v>991101</v>
      </c>
      <c r="Q44" s="47">
        <v>991101</v>
      </c>
      <c r="R44" s="47">
        <v>991206</v>
      </c>
      <c r="S44" s="47">
        <v>991206</v>
      </c>
      <c r="T44" s="47" t="s">
        <v>131</v>
      </c>
      <c r="U44" s="69" t="s">
        <v>131</v>
      </c>
      <c r="V44" s="69" t="s">
        <v>132</v>
      </c>
      <c r="W44" s="69" t="s">
        <v>132</v>
      </c>
      <c r="X44" s="69" t="s">
        <v>133</v>
      </c>
      <c r="Y44" s="70" t="s">
        <v>133</v>
      </c>
      <c r="Z44" s="71" t="s">
        <v>134</v>
      </c>
    </row>
    <row r="45" spans="1:26" ht="13.5" customHeight="1">
      <c r="A45" s="18">
        <v>43</v>
      </c>
      <c r="B45" s="18" t="s">
        <v>51</v>
      </c>
      <c r="C45" s="67">
        <v>990329</v>
      </c>
      <c r="D45" s="67">
        <v>990506</v>
      </c>
      <c r="E45" s="51">
        <v>990506</v>
      </c>
      <c r="F45" s="51">
        <v>990531</v>
      </c>
      <c r="G45" s="51">
        <v>990531</v>
      </c>
      <c r="H45" s="51">
        <v>990705</v>
      </c>
      <c r="I45" s="51">
        <v>990705</v>
      </c>
      <c r="J45" s="51">
        <v>990802</v>
      </c>
      <c r="K45" s="51">
        <v>990802</v>
      </c>
      <c r="L45" s="72">
        <v>990907</v>
      </c>
      <c r="M45" s="72">
        <v>990907</v>
      </c>
      <c r="N45" s="51">
        <v>991004</v>
      </c>
      <c r="O45" s="51">
        <v>991004</v>
      </c>
      <c r="P45" s="51">
        <v>991101</v>
      </c>
      <c r="Q45" s="51">
        <v>991101</v>
      </c>
      <c r="R45" s="51">
        <v>991206</v>
      </c>
      <c r="S45" s="51">
        <v>991206</v>
      </c>
      <c r="T45" s="51" t="s">
        <v>131</v>
      </c>
      <c r="U45" s="35" t="s">
        <v>131</v>
      </c>
      <c r="V45" s="35" t="s">
        <v>132</v>
      </c>
      <c r="W45" s="35" t="s">
        <v>132</v>
      </c>
      <c r="X45" s="35" t="s">
        <v>133</v>
      </c>
      <c r="Y45" s="37" t="s">
        <v>133</v>
      </c>
      <c r="Z45" s="38" t="s">
        <v>134</v>
      </c>
    </row>
    <row r="46" spans="1:26" ht="13.5" customHeight="1">
      <c r="A46" s="10">
        <v>44</v>
      </c>
      <c r="B46" s="10" t="s">
        <v>52</v>
      </c>
      <c r="C46" s="39">
        <v>990329</v>
      </c>
      <c r="D46" s="39">
        <v>990506</v>
      </c>
      <c r="E46" s="40">
        <v>990506</v>
      </c>
      <c r="F46" s="40">
        <v>990531</v>
      </c>
      <c r="G46" s="40">
        <v>990531</v>
      </c>
      <c r="H46" s="40">
        <v>990705</v>
      </c>
      <c r="I46" s="40">
        <v>990705</v>
      </c>
      <c r="J46" s="53">
        <v>990726</v>
      </c>
      <c r="K46" s="40">
        <v>990802</v>
      </c>
      <c r="L46" s="40">
        <v>990906</v>
      </c>
      <c r="M46" s="40">
        <v>990906</v>
      </c>
      <c r="N46" s="40">
        <v>991004</v>
      </c>
      <c r="O46" s="40">
        <v>991004</v>
      </c>
      <c r="P46" s="40">
        <v>991101</v>
      </c>
      <c r="Q46" s="40">
        <v>991101</v>
      </c>
      <c r="R46" s="40">
        <v>991206</v>
      </c>
      <c r="S46" s="40">
        <v>991206</v>
      </c>
      <c r="T46" s="40" t="s">
        <v>131</v>
      </c>
      <c r="U46" s="43" t="s">
        <v>131</v>
      </c>
      <c r="V46" s="43" t="s">
        <v>132</v>
      </c>
      <c r="W46" s="43" t="s">
        <v>132</v>
      </c>
      <c r="X46" s="43" t="s">
        <v>133</v>
      </c>
      <c r="Y46" s="44" t="s">
        <v>133</v>
      </c>
      <c r="Z46" s="45" t="s">
        <v>134</v>
      </c>
    </row>
    <row r="47" spans="1:26" ht="13.5" customHeight="1">
      <c r="A47" s="10">
        <v>45</v>
      </c>
      <c r="B47" s="10" t="s">
        <v>54</v>
      </c>
      <c r="C47" s="39">
        <v>990329</v>
      </c>
      <c r="D47" s="39">
        <v>990506</v>
      </c>
      <c r="E47" s="40">
        <v>990506</v>
      </c>
      <c r="F47" s="40">
        <v>990531</v>
      </c>
      <c r="G47" s="40">
        <v>990531</v>
      </c>
      <c r="H47" s="40">
        <v>990705</v>
      </c>
      <c r="I47" s="40">
        <v>990705</v>
      </c>
      <c r="J47" s="40">
        <v>990802</v>
      </c>
      <c r="K47" s="40">
        <v>990802</v>
      </c>
      <c r="L47" s="40">
        <v>990906</v>
      </c>
      <c r="M47" s="40">
        <v>990906</v>
      </c>
      <c r="N47" s="40">
        <v>991004</v>
      </c>
      <c r="O47" s="40">
        <v>991004</v>
      </c>
      <c r="P47" s="40">
        <v>991101</v>
      </c>
      <c r="Q47" s="40">
        <v>991101</v>
      </c>
      <c r="R47" s="40">
        <v>991206</v>
      </c>
      <c r="S47" s="40">
        <v>991206</v>
      </c>
      <c r="T47" s="40" t="s">
        <v>131</v>
      </c>
      <c r="U47" s="43" t="s">
        <v>131</v>
      </c>
      <c r="V47" s="43" t="s">
        <v>132</v>
      </c>
      <c r="W47" s="43" t="s">
        <v>132</v>
      </c>
      <c r="X47" s="43" t="s">
        <v>133</v>
      </c>
      <c r="Y47" s="44" t="s">
        <v>133</v>
      </c>
      <c r="Z47" s="45" t="s">
        <v>134</v>
      </c>
    </row>
    <row r="48" spans="1:26" ht="13.5" customHeight="1">
      <c r="A48" s="10">
        <v>46</v>
      </c>
      <c r="B48" s="10" t="s">
        <v>55</v>
      </c>
      <c r="C48" s="39">
        <v>990329</v>
      </c>
      <c r="D48" s="39">
        <v>990506</v>
      </c>
      <c r="E48" s="40">
        <v>990506</v>
      </c>
      <c r="F48" s="40">
        <v>990531</v>
      </c>
      <c r="G48" s="40">
        <v>990531</v>
      </c>
      <c r="H48" s="40">
        <v>990705</v>
      </c>
      <c r="I48" s="40">
        <v>990705</v>
      </c>
      <c r="J48" s="40">
        <v>990802</v>
      </c>
      <c r="K48" s="40">
        <v>990802</v>
      </c>
      <c r="L48" s="40">
        <v>990906</v>
      </c>
      <c r="M48" s="40">
        <v>990906</v>
      </c>
      <c r="N48" s="40">
        <v>991004</v>
      </c>
      <c r="O48" s="40">
        <v>991004</v>
      </c>
      <c r="P48" s="40">
        <v>991101</v>
      </c>
      <c r="Q48" s="40">
        <v>991101</v>
      </c>
      <c r="R48" s="40">
        <v>991206</v>
      </c>
      <c r="S48" s="40">
        <v>991206</v>
      </c>
      <c r="T48" s="40" t="s">
        <v>131</v>
      </c>
      <c r="U48" s="43" t="s">
        <v>131</v>
      </c>
      <c r="V48" s="43" t="s">
        <v>132</v>
      </c>
      <c r="W48" s="43" t="s">
        <v>132</v>
      </c>
      <c r="X48" s="43" t="s">
        <v>133</v>
      </c>
      <c r="Y48" s="44" t="s">
        <v>133</v>
      </c>
      <c r="Z48" s="45" t="s">
        <v>134</v>
      </c>
    </row>
    <row r="49" spans="1:26" ht="13.5" customHeight="1">
      <c r="A49" s="10">
        <v>47</v>
      </c>
      <c r="B49" s="10" t="s">
        <v>56</v>
      </c>
      <c r="C49" s="39">
        <v>0</v>
      </c>
      <c r="D49" s="39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0">
        <v>991004</v>
      </c>
      <c r="P49" s="40">
        <v>991101</v>
      </c>
      <c r="Q49" s="40">
        <v>991101</v>
      </c>
      <c r="R49" s="40">
        <v>991206</v>
      </c>
      <c r="S49" s="40">
        <v>991206</v>
      </c>
      <c r="T49" s="40" t="s">
        <v>131</v>
      </c>
      <c r="U49" s="43" t="s">
        <v>131</v>
      </c>
      <c r="V49" s="43" t="s">
        <v>132</v>
      </c>
      <c r="W49" s="43" t="s">
        <v>132</v>
      </c>
      <c r="X49" s="43" t="s">
        <v>133</v>
      </c>
      <c r="Y49" s="44" t="s">
        <v>133</v>
      </c>
      <c r="Z49" s="45" t="s">
        <v>134</v>
      </c>
    </row>
    <row r="50" spans="1:26" ht="13.5" customHeight="1">
      <c r="A50" s="10">
        <v>48</v>
      </c>
      <c r="B50" s="10" t="s">
        <v>57</v>
      </c>
      <c r="C50" s="73">
        <v>0</v>
      </c>
      <c r="D50" s="73">
        <v>0</v>
      </c>
      <c r="E50" s="74"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  <c r="M50" s="74">
        <v>0</v>
      </c>
      <c r="N50" s="74">
        <v>0</v>
      </c>
      <c r="O50" s="74">
        <v>0</v>
      </c>
      <c r="P50" s="74">
        <v>0</v>
      </c>
      <c r="Q50" s="74">
        <v>0</v>
      </c>
      <c r="R50" s="74">
        <v>0</v>
      </c>
      <c r="S50" s="74">
        <v>0</v>
      </c>
      <c r="T50" s="74">
        <v>0</v>
      </c>
      <c r="U50" s="74">
        <v>0</v>
      </c>
      <c r="V50" s="74">
        <v>0</v>
      </c>
      <c r="W50" s="74">
        <v>0</v>
      </c>
      <c r="X50" s="74">
        <v>0</v>
      </c>
      <c r="Y50" s="75">
        <v>0</v>
      </c>
      <c r="Z50" s="76">
        <v>0</v>
      </c>
    </row>
    <row r="51" spans="1:26" ht="13.5" customHeight="1">
      <c r="A51" s="10">
        <v>49</v>
      </c>
      <c r="B51" s="10" t="s">
        <v>58</v>
      </c>
      <c r="C51" s="39">
        <v>990329</v>
      </c>
      <c r="D51" s="39">
        <v>990506</v>
      </c>
      <c r="E51" s="40">
        <v>990506</v>
      </c>
      <c r="F51" s="40">
        <v>990531</v>
      </c>
      <c r="G51" s="40">
        <v>990531</v>
      </c>
      <c r="H51" s="40">
        <v>990705</v>
      </c>
      <c r="I51" s="40">
        <v>990705</v>
      </c>
      <c r="J51" s="40">
        <v>990802</v>
      </c>
      <c r="K51" s="40">
        <v>990802</v>
      </c>
      <c r="L51" s="40">
        <v>990906</v>
      </c>
      <c r="M51" s="40">
        <v>990906</v>
      </c>
      <c r="N51" s="40">
        <v>991004</v>
      </c>
      <c r="O51" s="40">
        <v>991004</v>
      </c>
      <c r="P51" s="40">
        <v>991101</v>
      </c>
      <c r="Q51" s="40">
        <v>991101</v>
      </c>
      <c r="R51" s="40">
        <v>991206</v>
      </c>
      <c r="S51" s="40">
        <v>991206</v>
      </c>
      <c r="T51" s="40" t="s">
        <v>131</v>
      </c>
      <c r="U51" s="43" t="s">
        <v>131</v>
      </c>
      <c r="V51" s="43" t="s">
        <v>132</v>
      </c>
      <c r="W51" s="43" t="s">
        <v>132</v>
      </c>
      <c r="X51" s="43" t="s">
        <v>133</v>
      </c>
      <c r="Y51" s="44" t="s">
        <v>133</v>
      </c>
      <c r="Z51" s="45" t="s">
        <v>134</v>
      </c>
    </row>
    <row r="52" spans="1:26" ht="13.5" customHeight="1">
      <c r="A52" s="10">
        <v>50</v>
      </c>
      <c r="B52" s="10" t="s">
        <v>60</v>
      </c>
      <c r="C52" s="39">
        <v>990329</v>
      </c>
      <c r="D52" s="39">
        <v>990506</v>
      </c>
      <c r="E52" s="40">
        <v>990506</v>
      </c>
      <c r="F52" s="40">
        <v>990531</v>
      </c>
      <c r="G52" s="40">
        <v>990531</v>
      </c>
      <c r="H52" s="40">
        <v>990705</v>
      </c>
      <c r="I52" s="40">
        <v>990705</v>
      </c>
      <c r="J52" s="40">
        <v>990802</v>
      </c>
      <c r="K52" s="40">
        <v>990802</v>
      </c>
      <c r="L52" s="40">
        <v>990906</v>
      </c>
      <c r="M52" s="40">
        <v>990906</v>
      </c>
      <c r="N52" s="40">
        <v>991004</v>
      </c>
      <c r="O52" s="40">
        <v>991004</v>
      </c>
      <c r="P52" s="40">
        <v>991101</v>
      </c>
      <c r="Q52" s="40">
        <v>991101</v>
      </c>
      <c r="R52" s="40">
        <v>991206</v>
      </c>
      <c r="S52" s="40">
        <v>991206</v>
      </c>
      <c r="T52" s="40" t="s">
        <v>131</v>
      </c>
      <c r="U52" s="43" t="s">
        <v>131</v>
      </c>
      <c r="V52" s="43" t="s">
        <v>132</v>
      </c>
      <c r="W52" s="43" t="s">
        <v>132</v>
      </c>
      <c r="X52" s="43" t="s">
        <v>133</v>
      </c>
      <c r="Y52" s="44" t="s">
        <v>133</v>
      </c>
      <c r="Z52" s="45" t="s">
        <v>134</v>
      </c>
    </row>
    <row r="53" spans="1:26" ht="13.5" customHeight="1">
      <c r="A53" s="10">
        <v>51</v>
      </c>
      <c r="B53" s="10" t="s">
        <v>61</v>
      </c>
      <c r="C53" s="39">
        <v>990329</v>
      </c>
      <c r="D53" s="39">
        <v>990506</v>
      </c>
      <c r="E53" s="40">
        <v>990506</v>
      </c>
      <c r="F53" s="40">
        <v>990531</v>
      </c>
      <c r="G53" s="40">
        <v>990531</v>
      </c>
      <c r="H53" s="40">
        <v>990705</v>
      </c>
      <c r="I53" s="40">
        <v>990705</v>
      </c>
      <c r="J53" s="40">
        <v>990802</v>
      </c>
      <c r="K53" s="40">
        <v>990802</v>
      </c>
      <c r="L53" s="40">
        <v>990906</v>
      </c>
      <c r="M53" s="40">
        <v>990906</v>
      </c>
      <c r="N53" s="40">
        <v>991004</v>
      </c>
      <c r="O53" s="40">
        <v>991004</v>
      </c>
      <c r="P53" s="40">
        <v>991101</v>
      </c>
      <c r="Q53" s="40">
        <v>991101</v>
      </c>
      <c r="R53" s="40">
        <v>991206</v>
      </c>
      <c r="S53" s="40">
        <v>991206</v>
      </c>
      <c r="T53" s="68" t="s">
        <v>145</v>
      </c>
      <c r="U53" s="57" t="s">
        <v>145</v>
      </c>
      <c r="V53" s="43" t="s">
        <v>132</v>
      </c>
      <c r="W53" s="43" t="s">
        <v>132</v>
      </c>
      <c r="X53" s="43" t="s">
        <v>133</v>
      </c>
      <c r="Y53" s="44" t="s">
        <v>133</v>
      </c>
      <c r="Z53" s="45" t="s">
        <v>134</v>
      </c>
    </row>
    <row r="54" spans="1:26" ht="14.25" customHeight="1">
      <c r="A54" s="19">
        <v>52</v>
      </c>
      <c r="B54" s="19" t="s">
        <v>63</v>
      </c>
      <c r="C54" s="77">
        <v>990329</v>
      </c>
      <c r="D54" s="77">
        <v>990506</v>
      </c>
      <c r="E54" s="78">
        <v>990506</v>
      </c>
      <c r="F54" s="78">
        <v>990531</v>
      </c>
      <c r="G54" s="78">
        <v>990531</v>
      </c>
      <c r="H54" s="78">
        <v>990705</v>
      </c>
      <c r="I54" s="78">
        <v>990705</v>
      </c>
      <c r="J54" s="78">
        <v>990802</v>
      </c>
      <c r="K54" s="78">
        <v>990802</v>
      </c>
      <c r="L54" s="78">
        <v>990906</v>
      </c>
      <c r="M54" s="78">
        <v>990906</v>
      </c>
      <c r="N54" s="78">
        <v>991004</v>
      </c>
      <c r="O54" s="78">
        <v>991004</v>
      </c>
      <c r="P54" s="78">
        <v>991101</v>
      </c>
      <c r="Q54" s="78">
        <v>991101</v>
      </c>
      <c r="R54" s="78">
        <v>991206</v>
      </c>
      <c r="S54" s="78">
        <v>991206</v>
      </c>
      <c r="T54" s="78" t="s">
        <v>131</v>
      </c>
      <c r="U54" s="79" t="s">
        <v>131</v>
      </c>
      <c r="V54" s="79" t="s">
        <v>132</v>
      </c>
      <c r="W54" s="79" t="s">
        <v>132</v>
      </c>
      <c r="X54" s="79" t="s">
        <v>133</v>
      </c>
      <c r="Y54" s="80" t="s">
        <v>133</v>
      </c>
      <c r="Z54" s="81" t="s">
        <v>134</v>
      </c>
    </row>
    <row r="55" spans="1:26" ht="13.5" customHeight="1"/>
    <row r="56" spans="1:26" ht="13.5" customHeight="1">
      <c r="B56" s="82" t="s">
        <v>146</v>
      </c>
      <c r="C56" s="83">
        <v>-3</v>
      </c>
      <c r="D56" s="84">
        <v>-10</v>
      </c>
      <c r="E56" s="84">
        <v>-10</v>
      </c>
      <c r="F56" s="83">
        <v>-5</v>
      </c>
      <c r="G56" s="83">
        <v>-5</v>
      </c>
      <c r="H56" s="83">
        <v>-7</v>
      </c>
      <c r="I56" s="83">
        <v>-7</v>
      </c>
      <c r="J56" s="83">
        <v>-7</v>
      </c>
      <c r="K56" s="83">
        <v>0</v>
      </c>
      <c r="L56" s="83">
        <v>-7</v>
      </c>
      <c r="M56" s="83">
        <v>-7</v>
      </c>
      <c r="N56" s="83">
        <v>-7</v>
      </c>
      <c r="O56" s="83">
        <v>-7</v>
      </c>
      <c r="P56" s="83">
        <v>-7</v>
      </c>
      <c r="Q56" s="83">
        <v>-7</v>
      </c>
      <c r="R56" s="83">
        <v>-14</v>
      </c>
      <c r="S56" s="83">
        <v>-14</v>
      </c>
      <c r="T56" s="83">
        <v>-15</v>
      </c>
      <c r="U56" s="83">
        <v>-15</v>
      </c>
      <c r="V56" s="83">
        <v>-7</v>
      </c>
      <c r="W56" s="83">
        <v>-7</v>
      </c>
      <c r="X56" s="83">
        <v>-11</v>
      </c>
      <c r="Y56" s="83">
        <v>-11</v>
      </c>
      <c r="Z56" s="83">
        <v>-13</v>
      </c>
    </row>
    <row r="57" spans="1:26" ht="13.5" customHeight="1">
      <c r="B57" s="82" t="s">
        <v>147</v>
      </c>
      <c r="C57" s="83">
        <v>10</v>
      </c>
      <c r="D57" s="83">
        <v>7</v>
      </c>
      <c r="E57" s="83">
        <v>7</v>
      </c>
      <c r="F57" s="83">
        <v>10</v>
      </c>
      <c r="G57" s="83">
        <v>10</v>
      </c>
      <c r="H57" s="83">
        <v>2</v>
      </c>
      <c r="I57" s="83">
        <v>2</v>
      </c>
      <c r="J57" s="83">
        <v>0</v>
      </c>
      <c r="K57" s="83">
        <v>0</v>
      </c>
      <c r="L57" s="83">
        <v>1</v>
      </c>
      <c r="M57" s="83">
        <v>1</v>
      </c>
      <c r="N57" s="83">
        <v>1</v>
      </c>
      <c r="O57" s="83">
        <v>1</v>
      </c>
      <c r="P57" s="83">
        <v>7</v>
      </c>
      <c r="Q57" s="83">
        <v>7</v>
      </c>
      <c r="R57" s="83">
        <v>0</v>
      </c>
      <c r="S57" s="83">
        <v>0</v>
      </c>
      <c r="T57" s="83">
        <v>1</v>
      </c>
      <c r="U57" s="83">
        <v>1</v>
      </c>
      <c r="V57" s="83">
        <v>0</v>
      </c>
      <c r="W57" s="83">
        <v>0</v>
      </c>
      <c r="X57" s="83">
        <v>0</v>
      </c>
      <c r="Y57" s="83">
        <v>0</v>
      </c>
      <c r="Z57" s="83">
        <v>0</v>
      </c>
    </row>
    <row r="58" spans="1:26" ht="13.5" customHeight="1"/>
    <row r="59" spans="1:26" ht="13.5" customHeight="1"/>
    <row r="60" spans="1:26" ht="13.5" customHeight="1"/>
    <row r="61" spans="1:26" ht="13.5" customHeight="1"/>
    <row r="62" spans="1:26" ht="13.5" customHeight="1"/>
    <row r="63" spans="1:26" ht="13.5" customHeight="1"/>
    <row r="64" spans="1:26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18"/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1" width="3.5" customWidth="1"/>
    <col min="2" max="2" width="8.25" customWidth="1"/>
    <col min="3" max="14" width="4.5" customWidth="1"/>
    <col min="15" max="15" width="5.375" customWidth="1"/>
    <col min="16" max="18" width="5" customWidth="1"/>
    <col min="19" max="19" width="6.125" customWidth="1"/>
    <col min="20" max="20" width="4.125" customWidth="1"/>
    <col min="21" max="21" width="8.25" customWidth="1"/>
    <col min="22" max="35" width="4.5" customWidth="1"/>
    <col min="36" max="36" width="12.625" customWidth="1"/>
    <col min="37" max="37" width="7.375" customWidth="1"/>
    <col min="38" max="39" width="5.125" customWidth="1"/>
  </cols>
  <sheetData>
    <row r="1" spans="1:39" ht="13.5" customHeight="1">
      <c r="A1" s="20"/>
      <c r="B1" s="20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</row>
    <row r="2" spans="1:39" ht="13.5" customHeight="1">
      <c r="A2" s="20"/>
      <c r="B2" s="20"/>
      <c r="C2" s="20" t="s">
        <v>148</v>
      </c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86" t="s">
        <v>149</v>
      </c>
      <c r="AK2" s="87">
        <f>COUNT(C5:N56)-COUNTIF(C5:N56,0)</f>
        <v>498</v>
      </c>
      <c r="AL2" s="20"/>
      <c r="AM2" s="88">
        <f>AK2-AK8</f>
        <v>498</v>
      </c>
    </row>
    <row r="3" spans="1:39" ht="14.25" customHeight="1">
      <c r="A3" s="20"/>
      <c r="B3" s="20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 t="s">
        <v>150</v>
      </c>
      <c r="Q3" s="85"/>
      <c r="R3" s="85"/>
      <c r="S3" s="20"/>
      <c r="T3" s="29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86" t="s">
        <v>151</v>
      </c>
      <c r="AK3" s="87">
        <f>+AK2-COUNTIF(V5:AG56,"L")-COUNTIF(V5:AG56,"E")</f>
        <v>466</v>
      </c>
      <c r="AL3" s="20"/>
      <c r="AM3" s="20"/>
    </row>
    <row r="4" spans="1:39" ht="14.25" customHeight="1">
      <c r="A4" s="89"/>
      <c r="B4" s="90" t="s">
        <v>1</v>
      </c>
      <c r="C4" s="91" t="s">
        <v>152</v>
      </c>
      <c r="D4" s="92" t="s">
        <v>153</v>
      </c>
      <c r="E4" s="92" t="s">
        <v>154</v>
      </c>
      <c r="F4" s="92" t="s">
        <v>155</v>
      </c>
      <c r="G4" s="92" t="s">
        <v>156</v>
      </c>
      <c r="H4" s="92" t="s">
        <v>157</v>
      </c>
      <c r="I4" s="92" t="s">
        <v>158</v>
      </c>
      <c r="J4" s="92" t="s">
        <v>159</v>
      </c>
      <c r="K4" s="92" t="s">
        <v>160</v>
      </c>
      <c r="L4" s="92" t="s">
        <v>161</v>
      </c>
      <c r="M4" s="92" t="s">
        <v>162</v>
      </c>
      <c r="N4" s="93" t="s">
        <v>163</v>
      </c>
      <c r="O4" s="94" t="s">
        <v>164</v>
      </c>
      <c r="P4" s="91" t="s">
        <v>165</v>
      </c>
      <c r="Q4" s="92" t="s">
        <v>166</v>
      </c>
      <c r="R4" s="95" t="s">
        <v>167</v>
      </c>
      <c r="S4" s="20"/>
      <c r="T4" s="89"/>
      <c r="U4" s="90" t="s">
        <v>1</v>
      </c>
      <c r="V4" s="91" t="s">
        <v>152</v>
      </c>
      <c r="W4" s="92" t="s">
        <v>153</v>
      </c>
      <c r="X4" s="92" t="s">
        <v>154</v>
      </c>
      <c r="Y4" s="92" t="s">
        <v>155</v>
      </c>
      <c r="Z4" s="92" t="s">
        <v>156</v>
      </c>
      <c r="AA4" s="92" t="s">
        <v>157</v>
      </c>
      <c r="AB4" s="92" t="s">
        <v>158</v>
      </c>
      <c r="AC4" s="92" t="s">
        <v>159</v>
      </c>
      <c r="AD4" s="92" t="s">
        <v>160</v>
      </c>
      <c r="AE4" s="92" t="s">
        <v>161</v>
      </c>
      <c r="AF4" s="92" t="s">
        <v>162</v>
      </c>
      <c r="AG4" s="93" t="s">
        <v>163</v>
      </c>
      <c r="AH4" s="94" t="s">
        <v>164</v>
      </c>
      <c r="AI4" s="20"/>
      <c r="AJ4" s="96" t="s">
        <v>168</v>
      </c>
      <c r="AK4" s="88">
        <f>COUNTIF(V5:AG56,"L")+COUNTIF(V5:AG56,"E")</f>
        <v>32</v>
      </c>
      <c r="AL4" s="20"/>
      <c r="AM4" s="88">
        <f>SUM(AK3:AK7)</f>
        <v>498</v>
      </c>
    </row>
    <row r="5" spans="1:39" ht="13.5" customHeight="1">
      <c r="A5" s="97">
        <v>1</v>
      </c>
      <c r="B5" s="98" t="s">
        <v>2</v>
      </c>
      <c r="C5" s="99">
        <v>38</v>
      </c>
      <c r="D5" s="100">
        <v>25</v>
      </c>
      <c r="E5" s="100">
        <v>35</v>
      </c>
      <c r="F5" s="100">
        <v>28</v>
      </c>
      <c r="G5" s="100">
        <v>35</v>
      </c>
      <c r="H5" s="100">
        <v>28</v>
      </c>
      <c r="I5" s="100">
        <v>28</v>
      </c>
      <c r="J5" s="100">
        <v>35</v>
      </c>
      <c r="K5" s="100">
        <v>28</v>
      </c>
      <c r="L5" s="100">
        <v>28</v>
      </c>
      <c r="M5" s="100">
        <v>35</v>
      </c>
      <c r="N5" s="101">
        <v>28</v>
      </c>
      <c r="O5" s="102">
        <f>SUM(C5:N5)</f>
        <v>371</v>
      </c>
      <c r="P5" s="103">
        <f>MAX(C5:N5)</f>
        <v>38</v>
      </c>
      <c r="Q5" s="104">
        <f>MIN(C5:N5)</f>
        <v>25</v>
      </c>
      <c r="R5" s="105">
        <f>AVERAGE(C5:N5)</f>
        <v>30.916666666666668</v>
      </c>
      <c r="S5" s="87"/>
      <c r="T5" s="97">
        <v>1</v>
      </c>
      <c r="U5" s="98" t="s">
        <v>2</v>
      </c>
      <c r="V5" s="106" t="str">
        <f t="shared" ref="V5:AG5" si="0">IF(C5=0,"",IF(C5/C$61&lt;0.75,"L",IF(C5/C$61&gt;1.25,"E","")))</f>
        <v/>
      </c>
      <c r="W5" s="107" t="str">
        <f t="shared" si="0"/>
        <v/>
      </c>
      <c r="X5" s="107" t="str">
        <f t="shared" si="0"/>
        <v/>
      </c>
      <c r="Y5" s="107" t="str">
        <f t="shared" si="0"/>
        <v/>
      </c>
      <c r="Z5" s="107" t="str">
        <f t="shared" si="0"/>
        <v/>
      </c>
      <c r="AA5" s="107" t="str">
        <f t="shared" si="0"/>
        <v/>
      </c>
      <c r="AB5" s="107" t="str">
        <f t="shared" si="0"/>
        <v/>
      </c>
      <c r="AC5" s="107" t="str">
        <f t="shared" si="0"/>
        <v/>
      </c>
      <c r="AD5" s="107" t="str">
        <f t="shared" si="0"/>
        <v/>
      </c>
      <c r="AE5" s="107" t="str">
        <f t="shared" si="0"/>
        <v/>
      </c>
      <c r="AF5" s="107" t="str">
        <f t="shared" si="0"/>
        <v/>
      </c>
      <c r="AG5" s="108" t="str">
        <f t="shared" si="0"/>
        <v/>
      </c>
      <c r="AH5" s="109" t="str">
        <f t="shared" ref="AH5:AH56" si="1">IF(O5=0,"",IF(O5/O$61&lt;0.8,"L",IF(O5/O$61&gt;1.2,"E","")))</f>
        <v/>
      </c>
      <c r="AI5" s="20"/>
      <c r="AJ5" s="20"/>
      <c r="AK5" s="88"/>
      <c r="AL5" s="20"/>
      <c r="AM5" s="88">
        <f>SUM(AK7:AK8)</f>
        <v>0</v>
      </c>
    </row>
    <row r="6" spans="1:39" ht="13.5" customHeight="1">
      <c r="A6" s="110">
        <v>2</v>
      </c>
      <c r="B6" s="111" t="s">
        <v>3</v>
      </c>
      <c r="C6" s="99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1"/>
      <c r="O6" s="99"/>
      <c r="P6" s="112"/>
      <c r="Q6" s="113"/>
      <c r="R6" s="114"/>
      <c r="S6" s="87"/>
      <c r="T6" s="110">
        <v>2</v>
      </c>
      <c r="U6" s="111" t="s">
        <v>3</v>
      </c>
      <c r="V6" s="106" t="str">
        <f t="shared" ref="V6:AG6" si="2">IF(C6=0,"",IF(C6/C$61&lt;0.75,"L",IF(C6/C$61&gt;1.25,"E","")))</f>
        <v/>
      </c>
      <c r="W6" s="107" t="str">
        <f t="shared" si="2"/>
        <v/>
      </c>
      <c r="X6" s="107" t="str">
        <f t="shared" si="2"/>
        <v/>
      </c>
      <c r="Y6" s="107" t="str">
        <f t="shared" si="2"/>
        <v/>
      </c>
      <c r="Z6" s="107" t="str">
        <f t="shared" si="2"/>
        <v/>
      </c>
      <c r="AA6" s="107" t="str">
        <f t="shared" si="2"/>
        <v/>
      </c>
      <c r="AB6" s="107" t="str">
        <f t="shared" si="2"/>
        <v/>
      </c>
      <c r="AC6" s="107" t="str">
        <f t="shared" si="2"/>
        <v/>
      </c>
      <c r="AD6" s="107" t="str">
        <f t="shared" si="2"/>
        <v/>
      </c>
      <c r="AE6" s="107" t="str">
        <f t="shared" si="2"/>
        <v/>
      </c>
      <c r="AF6" s="107" t="str">
        <f t="shared" si="2"/>
        <v/>
      </c>
      <c r="AG6" s="108" t="str">
        <f t="shared" si="2"/>
        <v/>
      </c>
      <c r="AH6" s="106" t="str">
        <f t="shared" si="1"/>
        <v/>
      </c>
      <c r="AI6" s="20"/>
      <c r="AJ6" s="20"/>
      <c r="AK6" s="20"/>
      <c r="AL6" s="20"/>
      <c r="AM6" s="20"/>
    </row>
    <row r="7" spans="1:39" ht="13.5" customHeight="1">
      <c r="A7" s="110">
        <v>3</v>
      </c>
      <c r="B7" s="111" t="s">
        <v>4</v>
      </c>
      <c r="C7" s="99">
        <v>38</v>
      </c>
      <c r="D7" s="100">
        <v>25</v>
      </c>
      <c r="E7" s="100">
        <v>35</v>
      </c>
      <c r="F7" s="100">
        <v>28</v>
      </c>
      <c r="G7" s="100">
        <v>35</v>
      </c>
      <c r="H7" s="100">
        <v>28</v>
      </c>
      <c r="I7" s="100">
        <v>28</v>
      </c>
      <c r="J7" s="100">
        <v>35</v>
      </c>
      <c r="K7" s="100">
        <v>29</v>
      </c>
      <c r="L7" s="100">
        <v>27</v>
      </c>
      <c r="M7" s="100">
        <v>35</v>
      </c>
      <c r="N7" s="101">
        <v>28</v>
      </c>
      <c r="O7" s="99">
        <f t="shared" ref="O7:O12" si="3">SUM(C7:N7)</f>
        <v>371</v>
      </c>
      <c r="P7" s="112">
        <f t="shared" ref="P7:P12" si="4">MAX(C7:N7)</f>
        <v>38</v>
      </c>
      <c r="Q7" s="113">
        <f t="shared" ref="Q7:Q12" si="5">MIN(C7:N7)</f>
        <v>25</v>
      </c>
      <c r="R7" s="114">
        <f t="shared" ref="R7:R12" si="6">AVERAGE(C7:N7)</f>
        <v>30.916666666666668</v>
      </c>
      <c r="S7" s="87"/>
      <c r="T7" s="110">
        <v>3</v>
      </c>
      <c r="U7" s="111" t="s">
        <v>4</v>
      </c>
      <c r="V7" s="106" t="str">
        <f t="shared" ref="V7:AG7" si="7">IF(C7=0,"",IF(C7/C$61&lt;0.75,"L",IF(C7/C$61&gt;1.25,"E","")))</f>
        <v/>
      </c>
      <c r="W7" s="107" t="str">
        <f t="shared" si="7"/>
        <v/>
      </c>
      <c r="X7" s="107" t="str">
        <f t="shared" si="7"/>
        <v/>
      </c>
      <c r="Y7" s="107" t="str">
        <f t="shared" si="7"/>
        <v/>
      </c>
      <c r="Z7" s="107" t="str">
        <f t="shared" si="7"/>
        <v/>
      </c>
      <c r="AA7" s="107" t="str">
        <f t="shared" si="7"/>
        <v/>
      </c>
      <c r="AB7" s="107" t="str">
        <f t="shared" si="7"/>
        <v/>
      </c>
      <c r="AC7" s="107" t="str">
        <f t="shared" si="7"/>
        <v/>
      </c>
      <c r="AD7" s="107" t="str">
        <f t="shared" si="7"/>
        <v/>
      </c>
      <c r="AE7" s="107" t="str">
        <f t="shared" si="7"/>
        <v/>
      </c>
      <c r="AF7" s="107" t="str">
        <f t="shared" si="7"/>
        <v/>
      </c>
      <c r="AG7" s="108" t="str">
        <f t="shared" si="7"/>
        <v/>
      </c>
      <c r="AH7" s="106" t="str">
        <f t="shared" si="1"/>
        <v/>
      </c>
      <c r="AI7" s="20"/>
      <c r="AJ7" s="115"/>
      <c r="AK7" s="87"/>
      <c r="AL7" s="20"/>
      <c r="AM7" s="20"/>
    </row>
    <row r="8" spans="1:39" ht="13.5" customHeight="1">
      <c r="A8" s="110">
        <v>4</v>
      </c>
      <c r="B8" s="111" t="s">
        <v>5</v>
      </c>
      <c r="C8" s="99">
        <v>0</v>
      </c>
      <c r="D8" s="100">
        <v>0</v>
      </c>
      <c r="E8" s="100">
        <v>0</v>
      </c>
      <c r="F8" s="100">
        <v>0</v>
      </c>
      <c r="G8" s="100">
        <v>0</v>
      </c>
      <c r="H8" s="100">
        <v>0</v>
      </c>
      <c r="I8" s="100">
        <v>28</v>
      </c>
      <c r="J8" s="100">
        <v>35</v>
      </c>
      <c r="K8" s="100">
        <v>29</v>
      </c>
      <c r="L8" s="100">
        <v>27</v>
      </c>
      <c r="M8" s="100">
        <v>35</v>
      </c>
      <c r="N8" s="101">
        <v>28</v>
      </c>
      <c r="O8" s="116">
        <f t="shared" si="3"/>
        <v>182</v>
      </c>
      <c r="P8" s="112">
        <f t="shared" si="4"/>
        <v>35</v>
      </c>
      <c r="Q8" s="113">
        <f t="shared" si="5"/>
        <v>0</v>
      </c>
      <c r="R8" s="114">
        <f t="shared" si="6"/>
        <v>15.166666666666666</v>
      </c>
      <c r="S8" s="87"/>
      <c r="T8" s="110">
        <v>4</v>
      </c>
      <c r="U8" s="111" t="s">
        <v>5</v>
      </c>
      <c r="V8" s="106" t="str">
        <f t="shared" ref="V8:AG8" si="8">IF(C8=0,"",IF(C8/C$61&lt;0.75,"L",IF(C8/C$61&gt;1.25,"E","")))</f>
        <v/>
      </c>
      <c r="W8" s="107" t="str">
        <f t="shared" si="8"/>
        <v/>
      </c>
      <c r="X8" s="107" t="str">
        <f t="shared" si="8"/>
        <v/>
      </c>
      <c r="Y8" s="107" t="str">
        <f t="shared" si="8"/>
        <v/>
      </c>
      <c r="Z8" s="107" t="str">
        <f t="shared" si="8"/>
        <v/>
      </c>
      <c r="AA8" s="107" t="str">
        <f t="shared" si="8"/>
        <v/>
      </c>
      <c r="AB8" s="107" t="str">
        <f t="shared" si="8"/>
        <v/>
      </c>
      <c r="AC8" s="107" t="str">
        <f t="shared" si="8"/>
        <v/>
      </c>
      <c r="AD8" s="107" t="str">
        <f t="shared" si="8"/>
        <v/>
      </c>
      <c r="AE8" s="107" t="str">
        <f t="shared" si="8"/>
        <v/>
      </c>
      <c r="AF8" s="107" t="str">
        <f t="shared" si="8"/>
        <v/>
      </c>
      <c r="AG8" s="108" t="str">
        <f t="shared" si="8"/>
        <v/>
      </c>
      <c r="AH8" s="117" t="str">
        <f t="shared" si="1"/>
        <v>L</v>
      </c>
      <c r="AI8" s="20"/>
      <c r="AJ8" s="86"/>
      <c r="AK8" s="87"/>
      <c r="AL8" s="20"/>
      <c r="AM8" s="20"/>
    </row>
    <row r="9" spans="1:39" ht="13.5" customHeight="1">
      <c r="A9" s="110">
        <v>5</v>
      </c>
      <c r="B9" s="111" t="s">
        <v>6</v>
      </c>
      <c r="C9" s="99">
        <v>0</v>
      </c>
      <c r="D9" s="100">
        <v>0</v>
      </c>
      <c r="E9" s="100">
        <v>35</v>
      </c>
      <c r="F9" s="100">
        <v>0</v>
      </c>
      <c r="G9" s="100">
        <v>35</v>
      </c>
      <c r="H9" s="100">
        <v>0</v>
      </c>
      <c r="I9" s="100">
        <v>28</v>
      </c>
      <c r="J9" s="100">
        <v>0</v>
      </c>
      <c r="K9" s="100">
        <v>0</v>
      </c>
      <c r="L9" s="100">
        <v>0</v>
      </c>
      <c r="M9" s="100">
        <v>35</v>
      </c>
      <c r="N9" s="101">
        <v>0</v>
      </c>
      <c r="O9" s="116">
        <f t="shared" si="3"/>
        <v>133</v>
      </c>
      <c r="P9" s="112">
        <f t="shared" si="4"/>
        <v>35</v>
      </c>
      <c r="Q9" s="113">
        <f t="shared" si="5"/>
        <v>0</v>
      </c>
      <c r="R9" s="114">
        <f t="shared" si="6"/>
        <v>11.083333333333334</v>
      </c>
      <c r="S9" s="87"/>
      <c r="T9" s="110">
        <v>5</v>
      </c>
      <c r="U9" s="111" t="s">
        <v>6</v>
      </c>
      <c r="V9" s="106" t="str">
        <f t="shared" ref="V9:AG9" si="9">IF(C9=0,"",IF(C9/C$61&lt;0.75,"L",IF(C9/C$61&gt;1.25,"E","")))</f>
        <v/>
      </c>
      <c r="W9" s="107" t="str">
        <f t="shared" si="9"/>
        <v/>
      </c>
      <c r="X9" s="107" t="str">
        <f t="shared" si="9"/>
        <v/>
      </c>
      <c r="Y9" s="107" t="str">
        <f t="shared" si="9"/>
        <v/>
      </c>
      <c r="Z9" s="107" t="str">
        <f t="shared" si="9"/>
        <v/>
      </c>
      <c r="AA9" s="107" t="str">
        <f t="shared" si="9"/>
        <v/>
      </c>
      <c r="AB9" s="107" t="str">
        <f t="shared" si="9"/>
        <v/>
      </c>
      <c r="AC9" s="107" t="str">
        <f t="shared" si="9"/>
        <v/>
      </c>
      <c r="AD9" s="107" t="str">
        <f t="shared" si="9"/>
        <v/>
      </c>
      <c r="AE9" s="107" t="str">
        <f t="shared" si="9"/>
        <v/>
      </c>
      <c r="AF9" s="107" t="str">
        <f t="shared" si="9"/>
        <v/>
      </c>
      <c r="AG9" s="108" t="str">
        <f t="shared" si="9"/>
        <v/>
      </c>
      <c r="AH9" s="117" t="str">
        <f t="shared" si="1"/>
        <v>L</v>
      </c>
      <c r="AI9" s="20"/>
      <c r="AJ9" s="20"/>
      <c r="AK9" s="20"/>
      <c r="AL9" s="20"/>
      <c r="AM9" s="20"/>
    </row>
    <row r="10" spans="1:39" ht="13.5" customHeight="1">
      <c r="A10" s="110">
        <v>6</v>
      </c>
      <c r="B10" s="111" t="s">
        <v>7</v>
      </c>
      <c r="C10" s="118">
        <v>38</v>
      </c>
      <c r="D10" s="100">
        <v>25</v>
      </c>
      <c r="E10" s="100">
        <v>35</v>
      </c>
      <c r="F10" s="100">
        <v>28</v>
      </c>
      <c r="G10" s="100">
        <v>35</v>
      </c>
      <c r="H10" s="100">
        <v>28</v>
      </c>
      <c r="I10" s="100">
        <v>28</v>
      </c>
      <c r="J10" s="100">
        <v>35</v>
      </c>
      <c r="K10" s="100">
        <v>29</v>
      </c>
      <c r="L10" s="100">
        <v>27</v>
      </c>
      <c r="M10" s="100">
        <v>35</v>
      </c>
      <c r="N10" s="101">
        <v>28</v>
      </c>
      <c r="O10" s="99">
        <f t="shared" si="3"/>
        <v>371</v>
      </c>
      <c r="P10" s="112">
        <f t="shared" si="4"/>
        <v>38</v>
      </c>
      <c r="Q10" s="113">
        <f t="shared" si="5"/>
        <v>25</v>
      </c>
      <c r="R10" s="114">
        <f t="shared" si="6"/>
        <v>30.916666666666668</v>
      </c>
      <c r="S10" s="87"/>
      <c r="T10" s="110">
        <v>6</v>
      </c>
      <c r="U10" s="111" t="s">
        <v>7</v>
      </c>
      <c r="V10" s="119" t="str">
        <f t="shared" ref="V10:AG10" si="10">IF(C10=0,"",IF(C10/C$61&lt;0.75,"L",IF(C10/C$61&gt;1.25,"E","")))</f>
        <v/>
      </c>
      <c r="W10" s="107" t="str">
        <f t="shared" si="10"/>
        <v/>
      </c>
      <c r="X10" s="107" t="str">
        <f t="shared" si="10"/>
        <v/>
      </c>
      <c r="Y10" s="107" t="str">
        <f t="shared" si="10"/>
        <v/>
      </c>
      <c r="Z10" s="107" t="str">
        <f t="shared" si="10"/>
        <v/>
      </c>
      <c r="AA10" s="107" t="str">
        <f t="shared" si="10"/>
        <v/>
      </c>
      <c r="AB10" s="107" t="str">
        <f t="shared" si="10"/>
        <v/>
      </c>
      <c r="AC10" s="107" t="str">
        <f t="shared" si="10"/>
        <v/>
      </c>
      <c r="AD10" s="107" t="str">
        <f t="shared" si="10"/>
        <v/>
      </c>
      <c r="AE10" s="107" t="str">
        <f t="shared" si="10"/>
        <v/>
      </c>
      <c r="AF10" s="107" t="str">
        <f t="shared" si="10"/>
        <v/>
      </c>
      <c r="AG10" s="108" t="str">
        <f t="shared" si="10"/>
        <v/>
      </c>
      <c r="AH10" s="106" t="str">
        <f t="shared" si="1"/>
        <v/>
      </c>
      <c r="AI10" s="20"/>
      <c r="AJ10" s="20"/>
      <c r="AK10" s="20"/>
      <c r="AL10" s="20"/>
      <c r="AM10" s="20"/>
    </row>
    <row r="11" spans="1:39" ht="13.5" customHeight="1">
      <c r="A11" s="110">
        <v>7</v>
      </c>
      <c r="B11" s="120" t="s">
        <v>8</v>
      </c>
      <c r="C11" s="99">
        <v>38</v>
      </c>
      <c r="D11" s="100">
        <v>25</v>
      </c>
      <c r="E11" s="100">
        <v>35</v>
      </c>
      <c r="F11" s="100">
        <v>28</v>
      </c>
      <c r="G11" s="100">
        <v>35</v>
      </c>
      <c r="H11" s="100">
        <v>28</v>
      </c>
      <c r="I11" s="100">
        <v>28</v>
      </c>
      <c r="J11" s="100">
        <v>35</v>
      </c>
      <c r="K11" s="100">
        <v>29</v>
      </c>
      <c r="L11" s="121">
        <v>14</v>
      </c>
      <c r="M11" s="100">
        <v>35</v>
      </c>
      <c r="N11" s="101">
        <v>28</v>
      </c>
      <c r="O11" s="99">
        <f t="shared" si="3"/>
        <v>358</v>
      </c>
      <c r="P11" s="112">
        <f t="shared" si="4"/>
        <v>38</v>
      </c>
      <c r="Q11" s="113">
        <f t="shared" si="5"/>
        <v>14</v>
      </c>
      <c r="R11" s="114">
        <f t="shared" si="6"/>
        <v>29.833333333333332</v>
      </c>
      <c r="S11" s="87"/>
      <c r="T11" s="110">
        <v>7</v>
      </c>
      <c r="U11" s="120" t="s">
        <v>8</v>
      </c>
      <c r="V11" s="106" t="str">
        <f t="shared" ref="V11:AG11" si="11">IF(C11=0,"",IF(C11/C$61&lt;0.75,"L",IF(C11/C$61&gt;1.25,"E","")))</f>
        <v/>
      </c>
      <c r="W11" s="107" t="str">
        <f t="shared" si="11"/>
        <v/>
      </c>
      <c r="X11" s="107" t="str">
        <f t="shared" si="11"/>
        <v/>
      </c>
      <c r="Y11" s="107" t="str">
        <f t="shared" si="11"/>
        <v/>
      </c>
      <c r="Z11" s="107" t="str">
        <f t="shared" si="11"/>
        <v/>
      </c>
      <c r="AA11" s="107" t="str">
        <f t="shared" si="11"/>
        <v/>
      </c>
      <c r="AB11" s="107" t="str">
        <f t="shared" si="11"/>
        <v/>
      </c>
      <c r="AC11" s="107" t="str">
        <f t="shared" si="11"/>
        <v/>
      </c>
      <c r="AD11" s="107" t="str">
        <f t="shared" si="11"/>
        <v/>
      </c>
      <c r="AE11" s="122" t="str">
        <f t="shared" si="11"/>
        <v>L</v>
      </c>
      <c r="AF11" s="107" t="str">
        <f t="shared" si="11"/>
        <v/>
      </c>
      <c r="AG11" s="108" t="str">
        <f t="shared" si="11"/>
        <v/>
      </c>
      <c r="AH11" s="106" t="str">
        <f t="shared" si="1"/>
        <v/>
      </c>
      <c r="AI11" s="20"/>
      <c r="AJ11" s="20"/>
      <c r="AK11" s="20"/>
      <c r="AL11" s="20"/>
      <c r="AM11" s="20"/>
    </row>
    <row r="12" spans="1:39" ht="13.5" customHeight="1">
      <c r="A12" s="110">
        <v>8</v>
      </c>
      <c r="B12" s="123" t="s">
        <v>10</v>
      </c>
      <c r="C12" s="99">
        <v>38</v>
      </c>
      <c r="D12" s="100">
        <v>25</v>
      </c>
      <c r="E12" s="100">
        <v>35</v>
      </c>
      <c r="F12" s="100">
        <v>28</v>
      </c>
      <c r="G12" s="100">
        <v>35</v>
      </c>
      <c r="H12" s="100">
        <v>28</v>
      </c>
      <c r="I12" s="100">
        <v>28</v>
      </c>
      <c r="J12" s="100">
        <v>35</v>
      </c>
      <c r="K12" s="100">
        <v>29</v>
      </c>
      <c r="L12" s="100">
        <v>27</v>
      </c>
      <c r="M12" s="100">
        <v>35</v>
      </c>
      <c r="N12" s="101">
        <v>28</v>
      </c>
      <c r="O12" s="99">
        <f t="shared" si="3"/>
        <v>371</v>
      </c>
      <c r="P12" s="112">
        <f t="shared" si="4"/>
        <v>38</v>
      </c>
      <c r="Q12" s="113">
        <f t="shared" si="5"/>
        <v>25</v>
      </c>
      <c r="R12" s="114">
        <f t="shared" si="6"/>
        <v>30.916666666666668</v>
      </c>
      <c r="S12" s="87"/>
      <c r="T12" s="110">
        <v>8</v>
      </c>
      <c r="U12" s="123" t="s">
        <v>10</v>
      </c>
      <c r="V12" s="106" t="str">
        <f t="shared" ref="V12:AG12" si="12">IF(C12=0,"",IF(C12/C$61&lt;0.75,"L",IF(C12/C$61&gt;1.25,"E","")))</f>
        <v/>
      </c>
      <c r="W12" s="107" t="str">
        <f t="shared" si="12"/>
        <v/>
      </c>
      <c r="X12" s="107" t="str">
        <f t="shared" si="12"/>
        <v/>
      </c>
      <c r="Y12" s="107" t="str">
        <f t="shared" si="12"/>
        <v/>
      </c>
      <c r="Z12" s="107" t="str">
        <f t="shared" si="12"/>
        <v/>
      </c>
      <c r="AA12" s="107" t="str">
        <f t="shared" si="12"/>
        <v/>
      </c>
      <c r="AB12" s="107" t="str">
        <f t="shared" si="12"/>
        <v/>
      </c>
      <c r="AC12" s="107" t="str">
        <f t="shared" si="12"/>
        <v/>
      </c>
      <c r="AD12" s="107" t="str">
        <f t="shared" si="12"/>
        <v/>
      </c>
      <c r="AE12" s="107" t="str">
        <f t="shared" si="12"/>
        <v/>
      </c>
      <c r="AF12" s="107" t="str">
        <f t="shared" si="12"/>
        <v/>
      </c>
      <c r="AG12" s="108" t="str">
        <f t="shared" si="12"/>
        <v/>
      </c>
      <c r="AH12" s="106" t="str">
        <f t="shared" si="1"/>
        <v/>
      </c>
      <c r="AI12" s="20"/>
      <c r="AJ12" s="20"/>
      <c r="AK12" s="20"/>
      <c r="AL12" s="20"/>
      <c r="AM12" s="20"/>
    </row>
    <row r="13" spans="1:39" ht="14.25" customHeight="1">
      <c r="A13" s="124">
        <v>9</v>
      </c>
      <c r="B13" s="125" t="s">
        <v>11</v>
      </c>
      <c r="C13" s="126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8"/>
      <c r="O13" s="126"/>
      <c r="P13" s="129"/>
      <c r="Q13" s="130"/>
      <c r="R13" s="131"/>
      <c r="S13" s="87"/>
      <c r="T13" s="124">
        <v>9</v>
      </c>
      <c r="U13" s="125" t="s">
        <v>11</v>
      </c>
      <c r="V13" s="132" t="str">
        <f t="shared" ref="V13:AG13" si="13">IF(C13=0,"",IF(C13/C$61&lt;0.75,"L",IF(C13/C$61&gt;1.25,"E","")))</f>
        <v/>
      </c>
      <c r="W13" s="133" t="str">
        <f t="shared" si="13"/>
        <v/>
      </c>
      <c r="X13" s="133" t="str">
        <f t="shared" si="13"/>
        <v/>
      </c>
      <c r="Y13" s="133" t="str">
        <f t="shared" si="13"/>
        <v/>
      </c>
      <c r="Z13" s="133" t="str">
        <f t="shared" si="13"/>
        <v/>
      </c>
      <c r="AA13" s="133" t="str">
        <f t="shared" si="13"/>
        <v/>
      </c>
      <c r="AB13" s="133" t="str">
        <f t="shared" si="13"/>
        <v/>
      </c>
      <c r="AC13" s="133" t="str">
        <f t="shared" si="13"/>
        <v/>
      </c>
      <c r="AD13" s="133" t="str">
        <f t="shared" si="13"/>
        <v/>
      </c>
      <c r="AE13" s="133" t="str">
        <f t="shared" si="13"/>
        <v/>
      </c>
      <c r="AF13" s="133" t="str">
        <f t="shared" si="13"/>
        <v/>
      </c>
      <c r="AG13" s="134" t="str">
        <f t="shared" si="13"/>
        <v/>
      </c>
      <c r="AH13" s="132" t="str">
        <f t="shared" si="1"/>
        <v/>
      </c>
      <c r="AI13" s="20"/>
      <c r="AJ13" s="20"/>
      <c r="AK13" s="20"/>
      <c r="AL13" s="20"/>
      <c r="AM13" s="20"/>
    </row>
    <row r="14" spans="1:39" ht="13.5" customHeight="1">
      <c r="A14" s="97">
        <v>10</v>
      </c>
      <c r="B14" s="135" t="s">
        <v>12</v>
      </c>
      <c r="C14" s="136">
        <v>28</v>
      </c>
      <c r="D14" s="137">
        <v>35</v>
      </c>
      <c r="E14" s="138">
        <v>28</v>
      </c>
      <c r="F14" s="138">
        <v>35</v>
      </c>
      <c r="G14" s="138">
        <v>29</v>
      </c>
      <c r="H14" s="138">
        <v>0</v>
      </c>
      <c r="I14" s="138">
        <v>0</v>
      </c>
      <c r="J14" s="138">
        <v>0</v>
      </c>
      <c r="K14" s="138">
        <v>28</v>
      </c>
      <c r="L14" s="137">
        <v>35</v>
      </c>
      <c r="M14" s="138">
        <v>28</v>
      </c>
      <c r="N14" s="139">
        <v>35</v>
      </c>
      <c r="O14" s="136">
        <f t="shared" ref="O14:O15" si="14">SUM(C14:N14)</f>
        <v>281</v>
      </c>
      <c r="P14" s="140">
        <f t="shared" ref="P14:P15" si="15">MAX(C14:N14)</f>
        <v>35</v>
      </c>
      <c r="Q14" s="141">
        <f t="shared" ref="Q14:Q15" si="16">MIN(C14:N14)</f>
        <v>0</v>
      </c>
      <c r="R14" s="142">
        <f t="shared" ref="R14:R15" si="17">AVERAGE(C14:N14)</f>
        <v>23.416666666666668</v>
      </c>
      <c r="S14" s="87"/>
      <c r="T14" s="97">
        <v>10</v>
      </c>
      <c r="U14" s="135" t="s">
        <v>12</v>
      </c>
      <c r="V14" s="143" t="str">
        <f t="shared" ref="V14:AG14" si="18">IF(C14=0,"",IF(C14/C$61&lt;0.75,"L",IF(C14/C$61&gt;1.25,"E","")))</f>
        <v>L</v>
      </c>
      <c r="W14" s="144" t="str">
        <f t="shared" si="18"/>
        <v>E</v>
      </c>
      <c r="X14" s="145" t="str">
        <f t="shared" si="18"/>
        <v/>
      </c>
      <c r="Y14" s="145" t="str">
        <f t="shared" si="18"/>
        <v/>
      </c>
      <c r="Z14" s="145" t="str">
        <f t="shared" si="18"/>
        <v/>
      </c>
      <c r="AA14" s="145" t="str">
        <f t="shared" si="18"/>
        <v/>
      </c>
      <c r="AB14" s="145" t="str">
        <f t="shared" si="18"/>
        <v/>
      </c>
      <c r="AC14" s="145" t="str">
        <f t="shared" si="18"/>
        <v/>
      </c>
      <c r="AD14" s="145" t="str">
        <f t="shared" si="18"/>
        <v/>
      </c>
      <c r="AE14" s="144" t="str">
        <f t="shared" si="18"/>
        <v>E</v>
      </c>
      <c r="AF14" s="145" t="str">
        <f t="shared" si="18"/>
        <v/>
      </c>
      <c r="AG14" s="146" t="str">
        <f t="shared" si="18"/>
        <v/>
      </c>
      <c r="AH14" s="143" t="str">
        <f t="shared" si="1"/>
        <v>L</v>
      </c>
      <c r="AI14" s="20"/>
      <c r="AJ14" s="20"/>
      <c r="AK14" s="20"/>
      <c r="AL14" s="20"/>
      <c r="AM14" s="20"/>
    </row>
    <row r="15" spans="1:39" ht="13.5" customHeight="1">
      <c r="A15" s="110">
        <v>11</v>
      </c>
      <c r="B15" s="111" t="s">
        <v>13</v>
      </c>
      <c r="C15" s="116">
        <v>28</v>
      </c>
      <c r="D15" s="147">
        <v>35</v>
      </c>
      <c r="E15" s="100">
        <v>28</v>
      </c>
      <c r="F15" s="100">
        <v>35</v>
      </c>
      <c r="G15" s="100">
        <v>28</v>
      </c>
      <c r="H15" s="100">
        <v>28</v>
      </c>
      <c r="I15" s="100">
        <v>35</v>
      </c>
      <c r="J15" s="100">
        <v>28</v>
      </c>
      <c r="K15" s="100">
        <v>28</v>
      </c>
      <c r="L15" s="147">
        <v>35</v>
      </c>
      <c r="M15" s="100">
        <v>28</v>
      </c>
      <c r="N15" s="101">
        <v>35</v>
      </c>
      <c r="O15" s="99">
        <f t="shared" si="14"/>
        <v>371</v>
      </c>
      <c r="P15" s="112">
        <f t="shared" si="15"/>
        <v>35</v>
      </c>
      <c r="Q15" s="113">
        <f t="shared" si="16"/>
        <v>28</v>
      </c>
      <c r="R15" s="114">
        <f t="shared" si="17"/>
        <v>30.916666666666668</v>
      </c>
      <c r="S15" s="87"/>
      <c r="T15" s="110">
        <v>11</v>
      </c>
      <c r="U15" s="111" t="s">
        <v>13</v>
      </c>
      <c r="V15" s="117" t="str">
        <f t="shared" ref="V15:AG15" si="19">IF(C15=0,"",IF(C15/C$61&lt;0.75,"L",IF(C15/C$61&gt;1.25,"E","")))</f>
        <v>L</v>
      </c>
      <c r="W15" s="148" t="str">
        <f t="shared" si="19"/>
        <v>E</v>
      </c>
      <c r="X15" s="107" t="str">
        <f t="shared" si="19"/>
        <v/>
      </c>
      <c r="Y15" s="107" t="str">
        <f t="shared" si="19"/>
        <v/>
      </c>
      <c r="Z15" s="107" t="str">
        <f t="shared" si="19"/>
        <v/>
      </c>
      <c r="AA15" s="107" t="str">
        <f t="shared" si="19"/>
        <v/>
      </c>
      <c r="AB15" s="107" t="str">
        <f t="shared" si="19"/>
        <v/>
      </c>
      <c r="AC15" s="107" t="str">
        <f t="shared" si="19"/>
        <v/>
      </c>
      <c r="AD15" s="107" t="str">
        <f t="shared" si="19"/>
        <v/>
      </c>
      <c r="AE15" s="148" t="str">
        <f t="shared" si="19"/>
        <v>E</v>
      </c>
      <c r="AF15" s="107" t="str">
        <f t="shared" si="19"/>
        <v/>
      </c>
      <c r="AG15" s="108" t="str">
        <f t="shared" si="19"/>
        <v/>
      </c>
      <c r="AH15" s="106" t="str">
        <f t="shared" si="1"/>
        <v/>
      </c>
      <c r="AI15" s="20"/>
      <c r="AJ15" s="20"/>
      <c r="AK15" s="20"/>
      <c r="AL15" s="20"/>
      <c r="AM15" s="20"/>
    </row>
    <row r="16" spans="1:39" ht="13.5" customHeight="1">
      <c r="A16" s="110">
        <v>12</v>
      </c>
      <c r="B16" s="111" t="s">
        <v>14</v>
      </c>
      <c r="C16" s="99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1"/>
      <c r="O16" s="99"/>
      <c r="P16" s="112"/>
      <c r="Q16" s="113"/>
      <c r="R16" s="114"/>
      <c r="S16" s="87"/>
      <c r="T16" s="110">
        <v>12</v>
      </c>
      <c r="U16" s="111" t="s">
        <v>14</v>
      </c>
      <c r="V16" s="106" t="str">
        <f t="shared" ref="V16:AG16" si="20">IF(C16=0,"",IF(C16/C$61&lt;0.75,"L",IF(C16/C$61&gt;1.25,"E","")))</f>
        <v/>
      </c>
      <c r="W16" s="107" t="str">
        <f t="shared" si="20"/>
        <v/>
      </c>
      <c r="X16" s="107" t="str">
        <f t="shared" si="20"/>
        <v/>
      </c>
      <c r="Y16" s="107" t="str">
        <f t="shared" si="20"/>
        <v/>
      </c>
      <c r="Z16" s="107" t="str">
        <f t="shared" si="20"/>
        <v/>
      </c>
      <c r="AA16" s="107" t="str">
        <f t="shared" si="20"/>
        <v/>
      </c>
      <c r="AB16" s="107" t="str">
        <f t="shared" si="20"/>
        <v/>
      </c>
      <c r="AC16" s="107" t="str">
        <f t="shared" si="20"/>
        <v/>
      </c>
      <c r="AD16" s="107" t="str">
        <f t="shared" si="20"/>
        <v/>
      </c>
      <c r="AE16" s="107" t="str">
        <f t="shared" si="20"/>
        <v/>
      </c>
      <c r="AF16" s="107" t="str">
        <f t="shared" si="20"/>
        <v/>
      </c>
      <c r="AG16" s="108" t="str">
        <f t="shared" si="20"/>
        <v/>
      </c>
      <c r="AH16" s="106" t="str">
        <f t="shared" si="1"/>
        <v/>
      </c>
      <c r="AI16" s="20"/>
      <c r="AJ16" s="20"/>
      <c r="AK16" s="20"/>
      <c r="AL16" s="20"/>
      <c r="AM16" s="20"/>
    </row>
    <row r="17" spans="1:39" ht="13.5" customHeight="1">
      <c r="A17" s="110">
        <v>13</v>
      </c>
      <c r="B17" s="111" t="s">
        <v>15</v>
      </c>
      <c r="C17" s="116">
        <v>28</v>
      </c>
      <c r="D17" s="147">
        <v>35</v>
      </c>
      <c r="E17" s="100">
        <v>28</v>
      </c>
      <c r="F17" s="100">
        <v>35</v>
      </c>
      <c r="G17" s="100">
        <v>28</v>
      </c>
      <c r="H17" s="100">
        <v>28</v>
      </c>
      <c r="I17" s="100">
        <v>35</v>
      </c>
      <c r="J17" s="100">
        <v>28</v>
      </c>
      <c r="K17" s="100">
        <v>28</v>
      </c>
      <c r="L17" s="147">
        <v>35</v>
      </c>
      <c r="M17" s="121">
        <v>20</v>
      </c>
      <c r="N17" s="101">
        <v>0</v>
      </c>
      <c r="O17" s="99">
        <f>SUM(C17:N17)</f>
        <v>328</v>
      </c>
      <c r="P17" s="112">
        <f>MAX(C17:N17)</f>
        <v>35</v>
      </c>
      <c r="Q17" s="113">
        <f>MIN(C17:N17)</f>
        <v>0</v>
      </c>
      <c r="R17" s="114">
        <f>AVERAGE(C17:N17)</f>
        <v>27.333333333333332</v>
      </c>
      <c r="S17" s="87"/>
      <c r="T17" s="110">
        <v>13</v>
      </c>
      <c r="U17" s="111" t="s">
        <v>15</v>
      </c>
      <c r="V17" s="117" t="str">
        <f t="shared" ref="V17:AG17" si="21">IF(C17=0,"",IF(C17/C$61&lt;0.75,"L",IF(C17/C$61&gt;1.25,"E","")))</f>
        <v>L</v>
      </c>
      <c r="W17" s="148" t="str">
        <f t="shared" si="21"/>
        <v>E</v>
      </c>
      <c r="X17" s="107" t="str">
        <f t="shared" si="21"/>
        <v/>
      </c>
      <c r="Y17" s="107" t="str">
        <f t="shared" si="21"/>
        <v/>
      </c>
      <c r="Z17" s="107" t="str">
        <f t="shared" si="21"/>
        <v/>
      </c>
      <c r="AA17" s="107" t="str">
        <f t="shared" si="21"/>
        <v/>
      </c>
      <c r="AB17" s="107" t="str">
        <f t="shared" si="21"/>
        <v/>
      </c>
      <c r="AC17" s="107" t="str">
        <f t="shared" si="21"/>
        <v/>
      </c>
      <c r="AD17" s="107" t="str">
        <f t="shared" si="21"/>
        <v/>
      </c>
      <c r="AE17" s="148" t="str">
        <f t="shared" si="21"/>
        <v>E</v>
      </c>
      <c r="AF17" s="122" t="str">
        <f t="shared" si="21"/>
        <v>L</v>
      </c>
      <c r="AG17" s="108" t="str">
        <f t="shared" si="21"/>
        <v/>
      </c>
      <c r="AH17" s="106" t="str">
        <f t="shared" si="1"/>
        <v/>
      </c>
      <c r="AI17" s="20"/>
      <c r="AJ17" s="20"/>
      <c r="AK17" s="20"/>
      <c r="AL17" s="20"/>
      <c r="AM17" s="20"/>
    </row>
    <row r="18" spans="1:39" ht="13.5" customHeight="1">
      <c r="A18" s="110">
        <v>14</v>
      </c>
      <c r="B18" s="111" t="s">
        <v>16</v>
      </c>
      <c r="C18" s="99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1"/>
      <c r="O18" s="99"/>
      <c r="P18" s="112"/>
      <c r="Q18" s="113"/>
      <c r="R18" s="114"/>
      <c r="S18" s="87"/>
      <c r="T18" s="110">
        <v>14</v>
      </c>
      <c r="U18" s="111" t="s">
        <v>16</v>
      </c>
      <c r="V18" s="106" t="str">
        <f t="shared" ref="V18:AG18" si="22">IF(C18=0,"",IF(C18/C$61&lt;0.75,"L",IF(C18/C$61&gt;1.25,"E","")))</f>
        <v/>
      </c>
      <c r="W18" s="107" t="str">
        <f t="shared" si="22"/>
        <v/>
      </c>
      <c r="X18" s="107" t="str">
        <f t="shared" si="22"/>
        <v/>
      </c>
      <c r="Y18" s="107" t="str">
        <f t="shared" si="22"/>
        <v/>
      </c>
      <c r="Z18" s="107" t="str">
        <f t="shared" si="22"/>
        <v/>
      </c>
      <c r="AA18" s="107" t="str">
        <f t="shared" si="22"/>
        <v/>
      </c>
      <c r="AB18" s="107" t="str">
        <f t="shared" si="22"/>
        <v/>
      </c>
      <c r="AC18" s="107" t="str">
        <f t="shared" si="22"/>
        <v/>
      </c>
      <c r="AD18" s="107" t="str">
        <f t="shared" si="22"/>
        <v/>
      </c>
      <c r="AE18" s="107" t="str">
        <f t="shared" si="22"/>
        <v/>
      </c>
      <c r="AF18" s="107" t="str">
        <f t="shared" si="22"/>
        <v/>
      </c>
      <c r="AG18" s="108" t="str">
        <f t="shared" si="22"/>
        <v/>
      </c>
      <c r="AH18" s="106" t="str">
        <f t="shared" si="1"/>
        <v/>
      </c>
      <c r="AI18" s="20"/>
      <c r="AJ18" s="20"/>
      <c r="AK18" s="20"/>
      <c r="AL18" s="20"/>
      <c r="AM18" s="20"/>
    </row>
    <row r="19" spans="1:39" ht="13.5" customHeight="1">
      <c r="A19" s="110">
        <v>15</v>
      </c>
      <c r="B19" s="111" t="s">
        <v>17</v>
      </c>
      <c r="C19" s="99">
        <v>29</v>
      </c>
      <c r="D19" s="147">
        <v>32</v>
      </c>
      <c r="E19" s="100">
        <v>30</v>
      </c>
      <c r="F19" s="100">
        <v>32</v>
      </c>
      <c r="G19" s="100">
        <v>30</v>
      </c>
      <c r="H19" s="100">
        <v>30</v>
      </c>
      <c r="I19" s="100">
        <v>31</v>
      </c>
      <c r="J19" s="100">
        <v>30</v>
      </c>
      <c r="K19" s="100">
        <v>27</v>
      </c>
      <c r="L19" s="100">
        <v>31</v>
      </c>
      <c r="M19" s="100">
        <v>32</v>
      </c>
      <c r="N19" s="101">
        <v>31</v>
      </c>
      <c r="O19" s="99">
        <f t="shared" ref="O19:O29" si="23">SUM(C19:N19)</f>
        <v>365</v>
      </c>
      <c r="P19" s="112">
        <f t="shared" ref="P19:P29" si="24">MAX(C19:N19)</f>
        <v>32</v>
      </c>
      <c r="Q19" s="113">
        <f t="shared" ref="Q19:Q29" si="25">MIN(C19:N19)</f>
        <v>27</v>
      </c>
      <c r="R19" s="114">
        <f t="shared" ref="R19:R29" si="26">AVERAGE(C19:N19)</f>
        <v>30.416666666666668</v>
      </c>
      <c r="S19" s="87"/>
      <c r="T19" s="110">
        <v>15</v>
      </c>
      <c r="U19" s="111" t="s">
        <v>17</v>
      </c>
      <c r="V19" s="106" t="str">
        <f t="shared" ref="V19:AG19" si="27">IF(C19=0,"",IF(C19/C$61&lt;0.75,"L",IF(C19/C$61&gt;1.25,"E","")))</f>
        <v/>
      </c>
      <c r="W19" s="148" t="str">
        <f t="shared" si="27"/>
        <v>E</v>
      </c>
      <c r="X19" s="107" t="str">
        <f t="shared" si="27"/>
        <v/>
      </c>
      <c r="Y19" s="107" t="str">
        <f t="shared" si="27"/>
        <v/>
      </c>
      <c r="Z19" s="107" t="str">
        <f t="shared" si="27"/>
        <v/>
      </c>
      <c r="AA19" s="107" t="str">
        <f t="shared" si="27"/>
        <v/>
      </c>
      <c r="AB19" s="107" t="str">
        <f t="shared" si="27"/>
        <v/>
      </c>
      <c r="AC19" s="107" t="str">
        <f t="shared" si="27"/>
        <v/>
      </c>
      <c r="AD19" s="107" t="str">
        <f t="shared" si="27"/>
        <v/>
      </c>
      <c r="AE19" s="107" t="str">
        <f t="shared" si="27"/>
        <v/>
      </c>
      <c r="AF19" s="107" t="str">
        <f t="shared" si="27"/>
        <v/>
      </c>
      <c r="AG19" s="108" t="str">
        <f t="shared" si="27"/>
        <v/>
      </c>
      <c r="AH19" s="106" t="str">
        <f t="shared" si="1"/>
        <v/>
      </c>
      <c r="AI19" s="20"/>
      <c r="AJ19" s="20"/>
      <c r="AK19" s="20"/>
      <c r="AL19" s="20"/>
      <c r="AM19" s="20"/>
    </row>
    <row r="20" spans="1:39" ht="13.5" customHeight="1">
      <c r="A20" s="110">
        <v>16</v>
      </c>
      <c r="B20" s="111" t="s">
        <v>18</v>
      </c>
      <c r="C20" s="99">
        <v>35</v>
      </c>
      <c r="D20" s="100">
        <v>28</v>
      </c>
      <c r="E20" s="100">
        <v>27</v>
      </c>
      <c r="F20" s="100">
        <v>30</v>
      </c>
      <c r="G20" s="100">
        <v>32</v>
      </c>
      <c r="H20" s="100">
        <v>28</v>
      </c>
      <c r="I20" s="100">
        <v>28</v>
      </c>
      <c r="J20" s="121">
        <v>12</v>
      </c>
      <c r="K20" s="100">
        <v>36</v>
      </c>
      <c r="L20" s="100">
        <v>28</v>
      </c>
      <c r="M20" s="100">
        <v>27</v>
      </c>
      <c r="N20" s="101">
        <v>33</v>
      </c>
      <c r="O20" s="99">
        <f t="shared" si="23"/>
        <v>344</v>
      </c>
      <c r="P20" s="112">
        <f t="shared" si="24"/>
        <v>36</v>
      </c>
      <c r="Q20" s="113">
        <f t="shared" si="25"/>
        <v>12</v>
      </c>
      <c r="R20" s="114">
        <f t="shared" si="26"/>
        <v>28.666666666666668</v>
      </c>
      <c r="S20" s="87"/>
      <c r="T20" s="110">
        <v>16</v>
      </c>
      <c r="U20" s="111" t="s">
        <v>18</v>
      </c>
      <c r="V20" s="106" t="str">
        <f t="shared" ref="V20:AG20" si="28">IF(C20=0,"",IF(C20/C$61&lt;0.75,"L",IF(C20/C$61&gt;1.25,"E","")))</f>
        <v/>
      </c>
      <c r="W20" s="107" t="str">
        <f t="shared" si="28"/>
        <v/>
      </c>
      <c r="X20" s="107" t="str">
        <f t="shared" si="28"/>
        <v/>
      </c>
      <c r="Y20" s="107" t="str">
        <f t="shared" si="28"/>
        <v/>
      </c>
      <c r="Z20" s="107" t="str">
        <f t="shared" si="28"/>
        <v/>
      </c>
      <c r="AA20" s="107" t="str">
        <f t="shared" si="28"/>
        <v/>
      </c>
      <c r="AB20" s="107" t="str">
        <f t="shared" si="28"/>
        <v/>
      </c>
      <c r="AC20" s="122" t="str">
        <f t="shared" si="28"/>
        <v>L</v>
      </c>
      <c r="AD20" s="107" t="str">
        <f t="shared" si="28"/>
        <v/>
      </c>
      <c r="AE20" s="107" t="str">
        <f t="shared" si="28"/>
        <v/>
      </c>
      <c r="AF20" s="107" t="str">
        <f t="shared" si="28"/>
        <v/>
      </c>
      <c r="AG20" s="108" t="str">
        <f t="shared" si="28"/>
        <v/>
      </c>
      <c r="AH20" s="106" t="str">
        <f t="shared" si="1"/>
        <v/>
      </c>
      <c r="AI20" s="20"/>
      <c r="AJ20" s="20"/>
      <c r="AK20" s="20"/>
      <c r="AL20" s="20"/>
      <c r="AM20" s="20"/>
    </row>
    <row r="21" spans="1:39" ht="13.5" customHeight="1">
      <c r="A21" s="110">
        <v>17</v>
      </c>
      <c r="B21" s="149" t="s">
        <v>19</v>
      </c>
      <c r="C21" s="116">
        <v>28</v>
      </c>
      <c r="D21" s="147">
        <v>35</v>
      </c>
      <c r="E21" s="100">
        <v>28</v>
      </c>
      <c r="F21" s="100">
        <v>35</v>
      </c>
      <c r="G21" s="100">
        <v>28</v>
      </c>
      <c r="H21" s="100">
        <v>28</v>
      </c>
      <c r="I21" s="100">
        <v>35</v>
      </c>
      <c r="J21" s="100">
        <v>28</v>
      </c>
      <c r="K21" s="100">
        <v>28</v>
      </c>
      <c r="L21" s="147">
        <v>35</v>
      </c>
      <c r="M21" s="100">
        <v>28</v>
      </c>
      <c r="N21" s="101">
        <v>35</v>
      </c>
      <c r="O21" s="99">
        <f t="shared" si="23"/>
        <v>371</v>
      </c>
      <c r="P21" s="112">
        <f t="shared" si="24"/>
        <v>35</v>
      </c>
      <c r="Q21" s="113">
        <f t="shared" si="25"/>
        <v>28</v>
      </c>
      <c r="R21" s="114">
        <f t="shared" si="26"/>
        <v>30.916666666666668</v>
      </c>
      <c r="S21" s="87"/>
      <c r="T21" s="110">
        <v>17</v>
      </c>
      <c r="U21" s="149" t="s">
        <v>19</v>
      </c>
      <c r="V21" s="117" t="str">
        <f t="shared" ref="V21:AG21" si="29">IF(C21=0,"",IF(C21/C$61&lt;0.75,"L",IF(C21/C$61&gt;1.25,"E","")))</f>
        <v>L</v>
      </c>
      <c r="W21" s="148" t="str">
        <f t="shared" si="29"/>
        <v>E</v>
      </c>
      <c r="X21" s="107" t="str">
        <f t="shared" si="29"/>
        <v/>
      </c>
      <c r="Y21" s="107" t="str">
        <f t="shared" si="29"/>
        <v/>
      </c>
      <c r="Z21" s="107" t="str">
        <f t="shared" si="29"/>
        <v/>
      </c>
      <c r="AA21" s="107" t="str">
        <f t="shared" si="29"/>
        <v/>
      </c>
      <c r="AB21" s="107" t="str">
        <f t="shared" si="29"/>
        <v/>
      </c>
      <c r="AC21" s="107" t="str">
        <f t="shared" si="29"/>
        <v/>
      </c>
      <c r="AD21" s="107" t="str">
        <f t="shared" si="29"/>
        <v/>
      </c>
      <c r="AE21" s="148" t="str">
        <f t="shared" si="29"/>
        <v>E</v>
      </c>
      <c r="AF21" s="107" t="str">
        <f t="shared" si="29"/>
        <v/>
      </c>
      <c r="AG21" s="108" t="str">
        <f t="shared" si="29"/>
        <v/>
      </c>
      <c r="AH21" s="106" t="str">
        <f t="shared" si="1"/>
        <v/>
      </c>
      <c r="AI21" s="20"/>
      <c r="AJ21" s="20"/>
      <c r="AK21" s="20"/>
      <c r="AL21" s="20"/>
      <c r="AM21" s="20"/>
    </row>
    <row r="22" spans="1:39" ht="13.5" customHeight="1">
      <c r="A22" s="110">
        <v>18</v>
      </c>
      <c r="B22" s="111" t="s">
        <v>20</v>
      </c>
      <c r="C22" s="99">
        <v>38</v>
      </c>
      <c r="D22" s="100">
        <v>25</v>
      </c>
      <c r="E22" s="100">
        <v>35</v>
      </c>
      <c r="F22" s="100">
        <v>28</v>
      </c>
      <c r="G22" s="100">
        <v>35</v>
      </c>
      <c r="H22" s="100">
        <v>28</v>
      </c>
      <c r="I22" s="100">
        <v>28</v>
      </c>
      <c r="J22" s="100">
        <v>35</v>
      </c>
      <c r="K22" s="100">
        <v>29</v>
      </c>
      <c r="L22" s="100">
        <v>27</v>
      </c>
      <c r="M22" s="100">
        <v>35</v>
      </c>
      <c r="N22" s="101">
        <v>28</v>
      </c>
      <c r="O22" s="99">
        <f t="shared" si="23"/>
        <v>371</v>
      </c>
      <c r="P22" s="112">
        <f t="shared" si="24"/>
        <v>38</v>
      </c>
      <c r="Q22" s="113">
        <f t="shared" si="25"/>
        <v>25</v>
      </c>
      <c r="R22" s="114">
        <f t="shared" si="26"/>
        <v>30.916666666666668</v>
      </c>
      <c r="S22" s="87"/>
      <c r="T22" s="110">
        <v>18</v>
      </c>
      <c r="U22" s="111" t="s">
        <v>20</v>
      </c>
      <c r="V22" s="106" t="str">
        <f t="shared" ref="V22:AG22" si="30">IF(C22=0,"",IF(C22/C$61&lt;0.75,"L",IF(C22/C$61&gt;1.25,"E","")))</f>
        <v/>
      </c>
      <c r="W22" s="107" t="str">
        <f t="shared" si="30"/>
        <v/>
      </c>
      <c r="X22" s="107" t="str">
        <f t="shared" si="30"/>
        <v/>
      </c>
      <c r="Y22" s="107" t="str">
        <f t="shared" si="30"/>
        <v/>
      </c>
      <c r="Z22" s="107" t="str">
        <f t="shared" si="30"/>
        <v/>
      </c>
      <c r="AA22" s="107" t="str">
        <f t="shared" si="30"/>
        <v/>
      </c>
      <c r="AB22" s="107" t="str">
        <f t="shared" si="30"/>
        <v/>
      </c>
      <c r="AC22" s="107" t="str">
        <f t="shared" si="30"/>
        <v/>
      </c>
      <c r="AD22" s="107" t="str">
        <f t="shared" si="30"/>
        <v/>
      </c>
      <c r="AE22" s="107" t="str">
        <f t="shared" si="30"/>
        <v/>
      </c>
      <c r="AF22" s="107" t="str">
        <f t="shared" si="30"/>
        <v/>
      </c>
      <c r="AG22" s="108" t="str">
        <f t="shared" si="30"/>
        <v/>
      </c>
      <c r="AH22" s="106" t="str">
        <f t="shared" si="1"/>
        <v/>
      </c>
      <c r="AI22" s="20"/>
      <c r="AJ22" s="20"/>
      <c r="AK22" s="20"/>
      <c r="AL22" s="20"/>
      <c r="AM22" s="20"/>
    </row>
    <row r="23" spans="1:39" ht="13.5" customHeight="1">
      <c r="A23" s="110">
        <v>19</v>
      </c>
      <c r="B23" s="111" t="s">
        <v>21</v>
      </c>
      <c r="C23" s="116">
        <v>27</v>
      </c>
      <c r="D23" s="147">
        <v>35</v>
      </c>
      <c r="E23" s="100">
        <v>28</v>
      </c>
      <c r="F23" s="100">
        <v>35</v>
      </c>
      <c r="G23" s="100">
        <v>28</v>
      </c>
      <c r="H23" s="100">
        <v>28</v>
      </c>
      <c r="I23" s="100">
        <v>35</v>
      </c>
      <c r="J23" s="100">
        <v>28</v>
      </c>
      <c r="K23" s="100">
        <v>29</v>
      </c>
      <c r="L23" s="147">
        <v>35</v>
      </c>
      <c r="M23" s="100">
        <v>27</v>
      </c>
      <c r="N23" s="101">
        <v>35</v>
      </c>
      <c r="O23" s="99">
        <f t="shared" si="23"/>
        <v>370</v>
      </c>
      <c r="P23" s="112">
        <f t="shared" si="24"/>
        <v>35</v>
      </c>
      <c r="Q23" s="113">
        <f t="shared" si="25"/>
        <v>27</v>
      </c>
      <c r="R23" s="114">
        <f t="shared" si="26"/>
        <v>30.833333333333332</v>
      </c>
      <c r="S23" s="87"/>
      <c r="T23" s="110">
        <v>19</v>
      </c>
      <c r="U23" s="111" t="s">
        <v>21</v>
      </c>
      <c r="V23" s="117" t="str">
        <f t="shared" ref="V23:AG23" si="31">IF(C23=0,"",IF(C23/C$61&lt;0.75,"L",IF(C23/C$61&gt;1.25,"E","")))</f>
        <v>L</v>
      </c>
      <c r="W23" s="148" t="str">
        <f t="shared" si="31"/>
        <v>E</v>
      </c>
      <c r="X23" s="107" t="str">
        <f t="shared" si="31"/>
        <v/>
      </c>
      <c r="Y23" s="107" t="str">
        <f t="shared" si="31"/>
        <v/>
      </c>
      <c r="Z23" s="107" t="str">
        <f t="shared" si="31"/>
        <v/>
      </c>
      <c r="AA23" s="107" t="str">
        <f t="shared" si="31"/>
        <v/>
      </c>
      <c r="AB23" s="107" t="str">
        <f t="shared" si="31"/>
        <v/>
      </c>
      <c r="AC23" s="107" t="str">
        <f t="shared" si="31"/>
        <v/>
      </c>
      <c r="AD23" s="107" t="str">
        <f t="shared" si="31"/>
        <v/>
      </c>
      <c r="AE23" s="148" t="str">
        <f t="shared" si="31"/>
        <v>E</v>
      </c>
      <c r="AF23" s="107" t="str">
        <f t="shared" si="31"/>
        <v/>
      </c>
      <c r="AG23" s="108" t="str">
        <f t="shared" si="31"/>
        <v/>
      </c>
      <c r="AH23" s="106" t="str">
        <f t="shared" si="1"/>
        <v/>
      </c>
      <c r="AI23" s="20"/>
      <c r="AJ23" s="20"/>
      <c r="AK23" s="20"/>
      <c r="AL23" s="20"/>
      <c r="AM23" s="20"/>
    </row>
    <row r="24" spans="1:39" ht="13.5" customHeight="1">
      <c r="A24" s="110">
        <v>20</v>
      </c>
      <c r="B24" s="111" t="s">
        <v>22</v>
      </c>
      <c r="C24" s="116">
        <v>28</v>
      </c>
      <c r="D24" s="147">
        <v>35</v>
      </c>
      <c r="E24" s="100">
        <v>28</v>
      </c>
      <c r="F24" s="100">
        <v>35</v>
      </c>
      <c r="G24" s="100">
        <v>28</v>
      </c>
      <c r="H24" s="100">
        <v>28</v>
      </c>
      <c r="I24" s="100">
        <v>35</v>
      </c>
      <c r="J24" s="100">
        <v>28</v>
      </c>
      <c r="K24" s="100">
        <v>28</v>
      </c>
      <c r="L24" s="147">
        <v>35</v>
      </c>
      <c r="M24" s="100">
        <v>28</v>
      </c>
      <c r="N24" s="101">
        <v>34</v>
      </c>
      <c r="O24" s="99">
        <f t="shared" si="23"/>
        <v>370</v>
      </c>
      <c r="P24" s="112">
        <f t="shared" si="24"/>
        <v>35</v>
      </c>
      <c r="Q24" s="113">
        <f t="shared" si="25"/>
        <v>28</v>
      </c>
      <c r="R24" s="114">
        <f t="shared" si="26"/>
        <v>30.833333333333332</v>
      </c>
      <c r="S24" s="87"/>
      <c r="T24" s="110">
        <v>20</v>
      </c>
      <c r="U24" s="111" t="s">
        <v>22</v>
      </c>
      <c r="V24" s="117" t="str">
        <f t="shared" ref="V24:AG24" si="32">IF(C24=0,"",IF(C24/C$61&lt;0.75,"L",IF(C24/C$61&gt;1.25,"E","")))</f>
        <v>L</v>
      </c>
      <c r="W24" s="148" t="str">
        <f t="shared" si="32"/>
        <v>E</v>
      </c>
      <c r="X24" s="107" t="str">
        <f t="shared" si="32"/>
        <v/>
      </c>
      <c r="Y24" s="107" t="str">
        <f t="shared" si="32"/>
        <v/>
      </c>
      <c r="Z24" s="107" t="str">
        <f t="shared" si="32"/>
        <v/>
      </c>
      <c r="AA24" s="107" t="str">
        <f t="shared" si="32"/>
        <v/>
      </c>
      <c r="AB24" s="107" t="str">
        <f t="shared" si="32"/>
        <v/>
      </c>
      <c r="AC24" s="107" t="str">
        <f t="shared" si="32"/>
        <v/>
      </c>
      <c r="AD24" s="107" t="str">
        <f t="shared" si="32"/>
        <v/>
      </c>
      <c r="AE24" s="148" t="str">
        <f t="shared" si="32"/>
        <v>E</v>
      </c>
      <c r="AF24" s="107" t="str">
        <f t="shared" si="32"/>
        <v/>
      </c>
      <c r="AG24" s="108" t="str">
        <f t="shared" si="32"/>
        <v/>
      </c>
      <c r="AH24" s="106" t="str">
        <f t="shared" si="1"/>
        <v/>
      </c>
      <c r="AI24" s="20"/>
      <c r="AJ24" s="20"/>
      <c r="AK24" s="20"/>
      <c r="AL24" s="20"/>
      <c r="AM24" s="20"/>
    </row>
    <row r="25" spans="1:39" ht="14.25" customHeight="1">
      <c r="A25" s="124">
        <v>21</v>
      </c>
      <c r="B25" s="120" t="s">
        <v>23</v>
      </c>
      <c r="C25" s="150">
        <v>28</v>
      </c>
      <c r="D25" s="147">
        <v>35</v>
      </c>
      <c r="E25" s="151">
        <v>28</v>
      </c>
      <c r="F25" s="151">
        <v>35</v>
      </c>
      <c r="G25" s="151">
        <v>28</v>
      </c>
      <c r="H25" s="151">
        <v>28</v>
      </c>
      <c r="I25" s="151">
        <v>35</v>
      </c>
      <c r="J25" s="151">
        <v>28</v>
      </c>
      <c r="K25" s="151">
        <v>28</v>
      </c>
      <c r="L25" s="152">
        <v>35</v>
      </c>
      <c r="M25" s="151">
        <v>28</v>
      </c>
      <c r="N25" s="153">
        <v>27</v>
      </c>
      <c r="O25" s="154">
        <f t="shared" si="23"/>
        <v>363</v>
      </c>
      <c r="P25" s="155">
        <f t="shared" si="24"/>
        <v>35</v>
      </c>
      <c r="Q25" s="156">
        <f t="shared" si="25"/>
        <v>27</v>
      </c>
      <c r="R25" s="157">
        <f t="shared" si="26"/>
        <v>30.25</v>
      </c>
      <c r="S25" s="87"/>
      <c r="T25" s="124">
        <v>21</v>
      </c>
      <c r="U25" s="120" t="s">
        <v>23</v>
      </c>
      <c r="V25" s="158" t="str">
        <f t="shared" ref="V25:AG25" si="33">IF(C25=0,"",IF(C25/C$61&lt;0.75,"L",IF(C25/C$61&gt;1.25,"E","")))</f>
        <v>L</v>
      </c>
      <c r="W25" s="148" t="str">
        <f t="shared" si="33"/>
        <v>E</v>
      </c>
      <c r="X25" s="159" t="str">
        <f t="shared" si="33"/>
        <v/>
      </c>
      <c r="Y25" s="159" t="str">
        <f t="shared" si="33"/>
        <v/>
      </c>
      <c r="Z25" s="159" t="str">
        <f t="shared" si="33"/>
        <v/>
      </c>
      <c r="AA25" s="159" t="str">
        <f t="shared" si="33"/>
        <v/>
      </c>
      <c r="AB25" s="159" t="str">
        <f t="shared" si="33"/>
        <v/>
      </c>
      <c r="AC25" s="159" t="str">
        <f t="shared" si="33"/>
        <v/>
      </c>
      <c r="AD25" s="159" t="str">
        <f t="shared" si="33"/>
        <v/>
      </c>
      <c r="AE25" s="160" t="str">
        <f t="shared" si="33"/>
        <v>E</v>
      </c>
      <c r="AF25" s="159" t="str">
        <f t="shared" si="33"/>
        <v/>
      </c>
      <c r="AG25" s="161" t="str">
        <f t="shared" si="33"/>
        <v/>
      </c>
      <c r="AH25" s="162" t="str">
        <f t="shared" si="1"/>
        <v/>
      </c>
      <c r="AI25" s="20"/>
      <c r="AJ25" s="20"/>
      <c r="AK25" s="20"/>
      <c r="AL25" s="20"/>
      <c r="AM25" s="20"/>
    </row>
    <row r="26" spans="1:39" ht="13.5" customHeight="1">
      <c r="A26" s="163">
        <v>22</v>
      </c>
      <c r="B26" s="164" t="s">
        <v>24</v>
      </c>
      <c r="C26" s="102">
        <v>38</v>
      </c>
      <c r="D26" s="165">
        <v>25</v>
      </c>
      <c r="E26" s="165">
        <v>35</v>
      </c>
      <c r="F26" s="165">
        <v>28</v>
      </c>
      <c r="G26" s="165">
        <v>35</v>
      </c>
      <c r="H26" s="165">
        <v>28</v>
      </c>
      <c r="I26" s="165">
        <v>28</v>
      </c>
      <c r="J26" s="165">
        <v>35</v>
      </c>
      <c r="K26" s="165">
        <v>29</v>
      </c>
      <c r="L26" s="165">
        <v>27</v>
      </c>
      <c r="M26" s="165">
        <v>35</v>
      </c>
      <c r="N26" s="166">
        <v>28</v>
      </c>
      <c r="O26" s="102">
        <f t="shared" si="23"/>
        <v>371</v>
      </c>
      <c r="P26" s="103">
        <f t="shared" si="24"/>
        <v>38</v>
      </c>
      <c r="Q26" s="104">
        <f t="shared" si="25"/>
        <v>25</v>
      </c>
      <c r="R26" s="105">
        <f t="shared" si="26"/>
        <v>30.916666666666668</v>
      </c>
      <c r="S26" s="87"/>
      <c r="T26" s="163">
        <v>22</v>
      </c>
      <c r="U26" s="164" t="s">
        <v>24</v>
      </c>
      <c r="V26" s="109" t="str">
        <f t="shared" ref="V26:AG26" si="34">IF(C26=0,"",IF(C26/C$61&lt;0.75,"L",IF(C26/C$61&gt;1.25,"E","")))</f>
        <v/>
      </c>
      <c r="W26" s="167" t="str">
        <f t="shared" si="34"/>
        <v/>
      </c>
      <c r="X26" s="167" t="str">
        <f t="shared" si="34"/>
        <v/>
      </c>
      <c r="Y26" s="167" t="str">
        <f t="shared" si="34"/>
        <v/>
      </c>
      <c r="Z26" s="167" t="str">
        <f t="shared" si="34"/>
        <v/>
      </c>
      <c r="AA26" s="167" t="str">
        <f t="shared" si="34"/>
        <v/>
      </c>
      <c r="AB26" s="167" t="str">
        <f t="shared" si="34"/>
        <v/>
      </c>
      <c r="AC26" s="167" t="str">
        <f t="shared" si="34"/>
        <v/>
      </c>
      <c r="AD26" s="167" t="str">
        <f t="shared" si="34"/>
        <v/>
      </c>
      <c r="AE26" s="167" t="str">
        <f t="shared" si="34"/>
        <v/>
      </c>
      <c r="AF26" s="167" t="str">
        <f t="shared" si="34"/>
        <v/>
      </c>
      <c r="AG26" s="168" t="str">
        <f t="shared" si="34"/>
        <v/>
      </c>
      <c r="AH26" s="109" t="str">
        <f t="shared" si="1"/>
        <v/>
      </c>
      <c r="AI26" s="20"/>
      <c r="AJ26" s="20"/>
      <c r="AK26" s="20"/>
      <c r="AL26" s="20"/>
      <c r="AM26" s="20"/>
    </row>
    <row r="27" spans="1:39" ht="13.5" customHeight="1">
      <c r="A27" s="110">
        <v>23</v>
      </c>
      <c r="B27" s="111" t="s">
        <v>25</v>
      </c>
      <c r="C27" s="99">
        <v>38</v>
      </c>
      <c r="D27" s="100">
        <v>25</v>
      </c>
      <c r="E27" s="100">
        <v>35</v>
      </c>
      <c r="F27" s="100">
        <v>28</v>
      </c>
      <c r="G27" s="100">
        <v>35</v>
      </c>
      <c r="H27" s="100">
        <v>28</v>
      </c>
      <c r="I27" s="100">
        <v>28</v>
      </c>
      <c r="J27" s="100">
        <v>35</v>
      </c>
      <c r="K27" s="100">
        <v>29</v>
      </c>
      <c r="L27" s="100">
        <v>27</v>
      </c>
      <c r="M27" s="100">
        <v>35</v>
      </c>
      <c r="N27" s="101">
        <v>28</v>
      </c>
      <c r="O27" s="99">
        <f t="shared" si="23"/>
        <v>371</v>
      </c>
      <c r="P27" s="112">
        <f t="shared" si="24"/>
        <v>38</v>
      </c>
      <c r="Q27" s="113">
        <f t="shared" si="25"/>
        <v>25</v>
      </c>
      <c r="R27" s="114">
        <f t="shared" si="26"/>
        <v>30.916666666666668</v>
      </c>
      <c r="S27" s="87"/>
      <c r="T27" s="110">
        <v>23</v>
      </c>
      <c r="U27" s="111" t="s">
        <v>25</v>
      </c>
      <c r="V27" s="106" t="str">
        <f t="shared" ref="V27:AG27" si="35">IF(C27=0,"",IF(C27/C$61&lt;0.75,"L",IF(C27/C$61&gt;1.25,"E","")))</f>
        <v/>
      </c>
      <c r="W27" s="107" t="str">
        <f t="shared" si="35"/>
        <v/>
      </c>
      <c r="X27" s="107" t="str">
        <f t="shared" si="35"/>
        <v/>
      </c>
      <c r="Y27" s="107" t="str">
        <f t="shared" si="35"/>
        <v/>
      </c>
      <c r="Z27" s="107" t="str">
        <f t="shared" si="35"/>
        <v/>
      </c>
      <c r="AA27" s="107" t="str">
        <f t="shared" si="35"/>
        <v/>
      </c>
      <c r="AB27" s="107" t="str">
        <f t="shared" si="35"/>
        <v/>
      </c>
      <c r="AC27" s="107" t="str">
        <f t="shared" si="35"/>
        <v/>
      </c>
      <c r="AD27" s="107" t="str">
        <f t="shared" si="35"/>
        <v/>
      </c>
      <c r="AE27" s="107" t="str">
        <f t="shared" si="35"/>
        <v/>
      </c>
      <c r="AF27" s="107" t="str">
        <f t="shared" si="35"/>
        <v/>
      </c>
      <c r="AG27" s="108" t="str">
        <f t="shared" si="35"/>
        <v/>
      </c>
      <c r="AH27" s="106" t="str">
        <f t="shared" si="1"/>
        <v/>
      </c>
      <c r="AI27" s="20"/>
      <c r="AJ27" s="20"/>
      <c r="AK27" s="20"/>
      <c r="AL27" s="20"/>
      <c r="AM27" s="20"/>
    </row>
    <row r="28" spans="1:39" ht="13.5" customHeight="1">
      <c r="A28" s="110">
        <v>24</v>
      </c>
      <c r="B28" s="111" t="s">
        <v>27</v>
      </c>
      <c r="C28" s="99">
        <v>38</v>
      </c>
      <c r="D28" s="100">
        <v>25</v>
      </c>
      <c r="E28" s="100">
        <v>35</v>
      </c>
      <c r="F28" s="100">
        <v>28</v>
      </c>
      <c r="G28" s="100">
        <v>35</v>
      </c>
      <c r="H28" s="100">
        <v>28</v>
      </c>
      <c r="I28" s="100">
        <v>28</v>
      </c>
      <c r="J28" s="100">
        <v>35</v>
      </c>
      <c r="K28" s="100">
        <v>29</v>
      </c>
      <c r="L28" s="100">
        <v>27</v>
      </c>
      <c r="M28" s="100">
        <v>35</v>
      </c>
      <c r="N28" s="101">
        <v>28</v>
      </c>
      <c r="O28" s="99">
        <f t="shared" si="23"/>
        <v>371</v>
      </c>
      <c r="P28" s="112">
        <f t="shared" si="24"/>
        <v>38</v>
      </c>
      <c r="Q28" s="113">
        <f t="shared" si="25"/>
        <v>25</v>
      </c>
      <c r="R28" s="114">
        <f t="shared" si="26"/>
        <v>30.916666666666668</v>
      </c>
      <c r="S28" s="87"/>
      <c r="T28" s="110">
        <v>24</v>
      </c>
      <c r="U28" s="111" t="s">
        <v>27</v>
      </c>
      <c r="V28" s="106" t="str">
        <f t="shared" ref="V28:AG28" si="36">IF(C28=0,"",IF(C28/C$61&lt;0.75,"L",IF(C28/C$61&gt;1.25,"E","")))</f>
        <v/>
      </c>
      <c r="W28" s="107" t="str">
        <f t="shared" si="36"/>
        <v/>
      </c>
      <c r="X28" s="107" t="str">
        <f t="shared" si="36"/>
        <v/>
      </c>
      <c r="Y28" s="107" t="str">
        <f t="shared" si="36"/>
        <v/>
      </c>
      <c r="Z28" s="107" t="str">
        <f t="shared" si="36"/>
        <v/>
      </c>
      <c r="AA28" s="107" t="str">
        <f t="shared" si="36"/>
        <v/>
      </c>
      <c r="AB28" s="107" t="str">
        <f t="shared" si="36"/>
        <v/>
      </c>
      <c r="AC28" s="107" t="str">
        <f t="shared" si="36"/>
        <v/>
      </c>
      <c r="AD28" s="107" t="str">
        <f t="shared" si="36"/>
        <v/>
      </c>
      <c r="AE28" s="107" t="str">
        <f t="shared" si="36"/>
        <v/>
      </c>
      <c r="AF28" s="107" t="str">
        <f t="shared" si="36"/>
        <v/>
      </c>
      <c r="AG28" s="108" t="str">
        <f t="shared" si="36"/>
        <v/>
      </c>
      <c r="AH28" s="106" t="str">
        <f t="shared" si="1"/>
        <v/>
      </c>
      <c r="AI28" s="20"/>
      <c r="AJ28" s="20"/>
      <c r="AK28" s="20"/>
      <c r="AL28" s="20"/>
      <c r="AM28" s="20"/>
    </row>
    <row r="29" spans="1:39" ht="13.5" customHeight="1">
      <c r="A29" s="110">
        <v>25</v>
      </c>
      <c r="B29" s="111" t="s">
        <v>28</v>
      </c>
      <c r="C29" s="99">
        <v>38</v>
      </c>
      <c r="D29" s="100">
        <v>25</v>
      </c>
      <c r="E29" s="100">
        <v>35</v>
      </c>
      <c r="F29" s="100">
        <v>28</v>
      </c>
      <c r="G29" s="100">
        <v>35</v>
      </c>
      <c r="H29" s="100">
        <v>28</v>
      </c>
      <c r="I29" s="100">
        <v>29</v>
      </c>
      <c r="J29" s="100">
        <v>34</v>
      </c>
      <c r="K29" s="100">
        <v>29</v>
      </c>
      <c r="L29" s="100">
        <v>27</v>
      </c>
      <c r="M29" s="100">
        <v>32</v>
      </c>
      <c r="N29" s="101">
        <v>31</v>
      </c>
      <c r="O29" s="99">
        <f t="shared" si="23"/>
        <v>371</v>
      </c>
      <c r="P29" s="112">
        <f t="shared" si="24"/>
        <v>38</v>
      </c>
      <c r="Q29" s="113">
        <f t="shared" si="25"/>
        <v>25</v>
      </c>
      <c r="R29" s="114">
        <f t="shared" si="26"/>
        <v>30.916666666666668</v>
      </c>
      <c r="S29" s="87"/>
      <c r="T29" s="110">
        <v>25</v>
      </c>
      <c r="U29" s="111" t="s">
        <v>28</v>
      </c>
      <c r="V29" s="106" t="str">
        <f t="shared" ref="V29:AG29" si="37">IF(C29=0,"",IF(C29/C$61&lt;0.75,"L",IF(C29/C$61&gt;1.25,"E","")))</f>
        <v/>
      </c>
      <c r="W29" s="107" t="str">
        <f t="shared" si="37"/>
        <v/>
      </c>
      <c r="X29" s="107" t="str">
        <f t="shared" si="37"/>
        <v/>
      </c>
      <c r="Y29" s="107" t="str">
        <f t="shared" si="37"/>
        <v/>
      </c>
      <c r="Z29" s="107" t="str">
        <f t="shared" si="37"/>
        <v/>
      </c>
      <c r="AA29" s="107" t="str">
        <f t="shared" si="37"/>
        <v/>
      </c>
      <c r="AB29" s="107" t="str">
        <f t="shared" si="37"/>
        <v/>
      </c>
      <c r="AC29" s="107" t="str">
        <f t="shared" si="37"/>
        <v/>
      </c>
      <c r="AD29" s="107" t="str">
        <f t="shared" si="37"/>
        <v/>
      </c>
      <c r="AE29" s="107" t="str">
        <f t="shared" si="37"/>
        <v/>
      </c>
      <c r="AF29" s="107" t="str">
        <f t="shared" si="37"/>
        <v/>
      </c>
      <c r="AG29" s="108" t="str">
        <f t="shared" si="37"/>
        <v/>
      </c>
      <c r="AH29" s="106" t="str">
        <f t="shared" si="1"/>
        <v/>
      </c>
      <c r="AI29" s="20"/>
      <c r="AJ29" s="20"/>
      <c r="AK29" s="20"/>
      <c r="AL29" s="20"/>
      <c r="AM29" s="20"/>
    </row>
    <row r="30" spans="1:39" ht="13.5" customHeight="1">
      <c r="A30" s="110">
        <v>26</v>
      </c>
      <c r="B30" s="111" t="s">
        <v>29</v>
      </c>
      <c r="C30" s="99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1"/>
      <c r="O30" s="99"/>
      <c r="P30" s="112"/>
      <c r="Q30" s="113"/>
      <c r="R30" s="114"/>
      <c r="S30" s="87"/>
      <c r="T30" s="110">
        <v>26</v>
      </c>
      <c r="U30" s="111" t="s">
        <v>29</v>
      </c>
      <c r="V30" s="106" t="str">
        <f t="shared" ref="V30:AG30" si="38">IF(C30=0,"",IF(C30/C$61&lt;0.75,"L",IF(C30/C$61&gt;1.25,"E","")))</f>
        <v/>
      </c>
      <c r="W30" s="107" t="str">
        <f t="shared" si="38"/>
        <v/>
      </c>
      <c r="X30" s="107" t="str">
        <f t="shared" si="38"/>
        <v/>
      </c>
      <c r="Y30" s="107" t="str">
        <f t="shared" si="38"/>
        <v/>
      </c>
      <c r="Z30" s="107" t="str">
        <f t="shared" si="38"/>
        <v/>
      </c>
      <c r="AA30" s="107" t="str">
        <f t="shared" si="38"/>
        <v/>
      </c>
      <c r="AB30" s="107" t="str">
        <f t="shared" si="38"/>
        <v/>
      </c>
      <c r="AC30" s="107" t="str">
        <f t="shared" si="38"/>
        <v/>
      </c>
      <c r="AD30" s="107" t="str">
        <f t="shared" si="38"/>
        <v/>
      </c>
      <c r="AE30" s="107" t="str">
        <f t="shared" si="38"/>
        <v/>
      </c>
      <c r="AF30" s="107" t="str">
        <f t="shared" si="38"/>
        <v/>
      </c>
      <c r="AG30" s="108" t="str">
        <f t="shared" si="38"/>
        <v/>
      </c>
      <c r="AH30" s="106" t="str">
        <f t="shared" si="1"/>
        <v/>
      </c>
      <c r="AI30" s="20"/>
      <c r="AJ30" s="20"/>
      <c r="AK30" s="20"/>
      <c r="AL30" s="20"/>
      <c r="AM30" s="20"/>
    </row>
    <row r="31" spans="1:39" ht="13.5" customHeight="1">
      <c r="A31" s="110">
        <v>27</v>
      </c>
      <c r="B31" s="111" t="s">
        <v>30</v>
      </c>
      <c r="C31" s="99">
        <v>38</v>
      </c>
      <c r="D31" s="100">
        <v>25</v>
      </c>
      <c r="E31" s="100">
        <v>35</v>
      </c>
      <c r="F31" s="100">
        <v>28</v>
      </c>
      <c r="G31" s="100">
        <v>35</v>
      </c>
      <c r="H31" s="100">
        <v>28</v>
      </c>
      <c r="I31" s="100">
        <v>28</v>
      </c>
      <c r="J31" s="100">
        <v>35</v>
      </c>
      <c r="K31" s="100">
        <v>29</v>
      </c>
      <c r="L31" s="100">
        <v>27</v>
      </c>
      <c r="M31" s="100">
        <v>35</v>
      </c>
      <c r="N31" s="101">
        <v>28</v>
      </c>
      <c r="O31" s="99">
        <f t="shared" ref="O31:O51" si="39">SUM(C31:N31)</f>
        <v>371</v>
      </c>
      <c r="P31" s="112">
        <f t="shared" ref="P31:P51" si="40">MAX(C31:N31)</f>
        <v>38</v>
      </c>
      <c r="Q31" s="113">
        <f t="shared" ref="Q31:Q51" si="41">MIN(C31:N31)</f>
        <v>25</v>
      </c>
      <c r="R31" s="114">
        <f t="shared" ref="R31:R51" si="42">AVERAGE(C31:N31)</f>
        <v>30.916666666666668</v>
      </c>
      <c r="S31" s="87"/>
      <c r="T31" s="110">
        <v>27</v>
      </c>
      <c r="U31" s="111" t="s">
        <v>30</v>
      </c>
      <c r="V31" s="106" t="str">
        <f t="shared" ref="V31:AG31" si="43">IF(C31=0,"",IF(C31/C$61&lt;0.75,"L",IF(C31/C$61&gt;1.25,"E","")))</f>
        <v/>
      </c>
      <c r="W31" s="107" t="str">
        <f t="shared" si="43"/>
        <v/>
      </c>
      <c r="X31" s="107" t="str">
        <f t="shared" si="43"/>
        <v/>
      </c>
      <c r="Y31" s="107" t="str">
        <f t="shared" si="43"/>
        <v/>
      </c>
      <c r="Z31" s="107" t="str">
        <f t="shared" si="43"/>
        <v/>
      </c>
      <c r="AA31" s="107" t="str">
        <f t="shared" si="43"/>
        <v/>
      </c>
      <c r="AB31" s="107" t="str">
        <f t="shared" si="43"/>
        <v/>
      </c>
      <c r="AC31" s="107" t="str">
        <f t="shared" si="43"/>
        <v/>
      </c>
      <c r="AD31" s="107" t="str">
        <f t="shared" si="43"/>
        <v/>
      </c>
      <c r="AE31" s="107" t="str">
        <f t="shared" si="43"/>
        <v/>
      </c>
      <c r="AF31" s="107" t="str">
        <f t="shared" si="43"/>
        <v/>
      </c>
      <c r="AG31" s="108" t="str">
        <f t="shared" si="43"/>
        <v/>
      </c>
      <c r="AH31" s="106" t="str">
        <f t="shared" si="1"/>
        <v/>
      </c>
      <c r="AI31" s="20"/>
      <c r="AJ31" s="20"/>
      <c r="AK31" s="20"/>
      <c r="AL31" s="20"/>
      <c r="AM31" s="20"/>
    </row>
    <row r="32" spans="1:39" ht="13.5" customHeight="1">
      <c r="A32" s="110">
        <v>28</v>
      </c>
      <c r="B32" s="111" t="s">
        <v>31</v>
      </c>
      <c r="C32" s="99">
        <v>38</v>
      </c>
      <c r="D32" s="100">
        <v>25</v>
      </c>
      <c r="E32" s="100">
        <v>35</v>
      </c>
      <c r="F32" s="100">
        <v>28</v>
      </c>
      <c r="G32" s="100">
        <v>35</v>
      </c>
      <c r="H32" s="100">
        <v>28</v>
      </c>
      <c r="I32" s="100">
        <v>28</v>
      </c>
      <c r="J32" s="100">
        <v>35</v>
      </c>
      <c r="K32" s="100">
        <v>29</v>
      </c>
      <c r="L32" s="100">
        <v>27</v>
      </c>
      <c r="M32" s="100">
        <v>35</v>
      </c>
      <c r="N32" s="101">
        <v>28</v>
      </c>
      <c r="O32" s="99">
        <f t="shared" si="39"/>
        <v>371</v>
      </c>
      <c r="P32" s="112">
        <f t="shared" si="40"/>
        <v>38</v>
      </c>
      <c r="Q32" s="113">
        <f t="shared" si="41"/>
        <v>25</v>
      </c>
      <c r="R32" s="114">
        <f t="shared" si="42"/>
        <v>30.916666666666668</v>
      </c>
      <c r="S32" s="87"/>
      <c r="T32" s="110">
        <v>28</v>
      </c>
      <c r="U32" s="111" t="s">
        <v>31</v>
      </c>
      <c r="V32" s="106" t="str">
        <f t="shared" ref="V32:AG32" si="44">IF(C32=0,"",IF(C32/C$61&lt;0.75,"L",IF(C32/C$61&gt;1.25,"E","")))</f>
        <v/>
      </c>
      <c r="W32" s="107" t="str">
        <f t="shared" si="44"/>
        <v/>
      </c>
      <c r="X32" s="107" t="str">
        <f t="shared" si="44"/>
        <v/>
      </c>
      <c r="Y32" s="107" t="str">
        <f t="shared" si="44"/>
        <v/>
      </c>
      <c r="Z32" s="107" t="str">
        <f t="shared" si="44"/>
        <v/>
      </c>
      <c r="AA32" s="107" t="str">
        <f t="shared" si="44"/>
        <v/>
      </c>
      <c r="AB32" s="107" t="str">
        <f t="shared" si="44"/>
        <v/>
      </c>
      <c r="AC32" s="107" t="str">
        <f t="shared" si="44"/>
        <v/>
      </c>
      <c r="AD32" s="107" t="str">
        <f t="shared" si="44"/>
        <v/>
      </c>
      <c r="AE32" s="107" t="str">
        <f t="shared" si="44"/>
        <v/>
      </c>
      <c r="AF32" s="107" t="str">
        <f t="shared" si="44"/>
        <v/>
      </c>
      <c r="AG32" s="108" t="str">
        <f t="shared" si="44"/>
        <v/>
      </c>
      <c r="AH32" s="106" t="str">
        <f t="shared" si="1"/>
        <v/>
      </c>
      <c r="AI32" s="20"/>
      <c r="AJ32" s="20"/>
      <c r="AK32" s="20"/>
      <c r="AL32" s="20"/>
      <c r="AM32" s="20"/>
    </row>
    <row r="33" spans="1:39" ht="13.5" customHeight="1">
      <c r="A33" s="110">
        <v>29</v>
      </c>
      <c r="B33" s="111" t="s">
        <v>32</v>
      </c>
      <c r="C33" s="99">
        <v>0</v>
      </c>
      <c r="D33" s="100">
        <v>0</v>
      </c>
      <c r="E33" s="100">
        <v>0</v>
      </c>
      <c r="F33" s="100">
        <v>0</v>
      </c>
      <c r="G33" s="100">
        <v>0</v>
      </c>
      <c r="H33" s="100">
        <v>0</v>
      </c>
      <c r="I33" s="100">
        <v>0</v>
      </c>
      <c r="J33" s="121">
        <v>21</v>
      </c>
      <c r="K33" s="100">
        <v>29</v>
      </c>
      <c r="L33" s="100">
        <v>27</v>
      </c>
      <c r="M33" s="100">
        <v>35</v>
      </c>
      <c r="N33" s="101">
        <v>28</v>
      </c>
      <c r="O33" s="116">
        <f t="shared" si="39"/>
        <v>140</v>
      </c>
      <c r="P33" s="112">
        <f t="shared" si="40"/>
        <v>35</v>
      </c>
      <c r="Q33" s="113">
        <f t="shared" si="41"/>
        <v>0</v>
      </c>
      <c r="R33" s="114">
        <f t="shared" si="42"/>
        <v>11.666666666666666</v>
      </c>
      <c r="S33" s="87"/>
      <c r="T33" s="110">
        <v>29</v>
      </c>
      <c r="U33" s="111" t="s">
        <v>32</v>
      </c>
      <c r="V33" s="106" t="str">
        <f t="shared" ref="V33:AG33" si="45">IF(C33=0,"",IF(C33/C$61&lt;0.75,"L",IF(C33/C$61&gt;1.25,"E","")))</f>
        <v/>
      </c>
      <c r="W33" s="107" t="str">
        <f t="shared" si="45"/>
        <v/>
      </c>
      <c r="X33" s="107" t="str">
        <f t="shared" si="45"/>
        <v/>
      </c>
      <c r="Y33" s="107" t="str">
        <f t="shared" si="45"/>
        <v/>
      </c>
      <c r="Z33" s="107" t="str">
        <f t="shared" si="45"/>
        <v/>
      </c>
      <c r="AA33" s="107" t="str">
        <f t="shared" si="45"/>
        <v/>
      </c>
      <c r="AB33" s="107" t="str">
        <f t="shared" si="45"/>
        <v/>
      </c>
      <c r="AC33" s="122" t="str">
        <f t="shared" si="45"/>
        <v>L</v>
      </c>
      <c r="AD33" s="107" t="str">
        <f t="shared" si="45"/>
        <v/>
      </c>
      <c r="AE33" s="107" t="str">
        <f t="shared" si="45"/>
        <v/>
      </c>
      <c r="AF33" s="107" t="str">
        <f t="shared" si="45"/>
        <v/>
      </c>
      <c r="AG33" s="108" t="str">
        <f t="shared" si="45"/>
        <v/>
      </c>
      <c r="AH33" s="117" t="str">
        <f t="shared" si="1"/>
        <v>L</v>
      </c>
      <c r="AI33" s="20"/>
      <c r="AJ33" s="20"/>
      <c r="AK33" s="20"/>
      <c r="AL33" s="20"/>
      <c r="AM33" s="20"/>
    </row>
    <row r="34" spans="1:39" ht="13.5" customHeight="1">
      <c r="A34" s="110">
        <v>30</v>
      </c>
      <c r="B34" s="111" t="s">
        <v>33</v>
      </c>
      <c r="C34" s="99">
        <v>0</v>
      </c>
      <c r="D34" s="100">
        <v>0</v>
      </c>
      <c r="E34" s="100">
        <v>0</v>
      </c>
      <c r="F34" s="100">
        <v>0</v>
      </c>
      <c r="G34" s="100">
        <v>0</v>
      </c>
      <c r="H34" s="100">
        <v>28</v>
      </c>
      <c r="I34" s="100">
        <v>28</v>
      </c>
      <c r="J34" s="100">
        <v>35</v>
      </c>
      <c r="K34" s="100">
        <v>29</v>
      </c>
      <c r="L34" s="100">
        <v>27</v>
      </c>
      <c r="M34" s="100">
        <v>35</v>
      </c>
      <c r="N34" s="101">
        <v>28</v>
      </c>
      <c r="O34" s="116">
        <f t="shared" si="39"/>
        <v>210</v>
      </c>
      <c r="P34" s="112">
        <f t="shared" si="40"/>
        <v>35</v>
      </c>
      <c r="Q34" s="113">
        <f t="shared" si="41"/>
        <v>0</v>
      </c>
      <c r="R34" s="114">
        <f t="shared" si="42"/>
        <v>17.5</v>
      </c>
      <c r="S34" s="87"/>
      <c r="T34" s="110">
        <v>30</v>
      </c>
      <c r="U34" s="111" t="s">
        <v>33</v>
      </c>
      <c r="V34" s="106" t="str">
        <f t="shared" ref="V34:AG34" si="46">IF(C34=0,"",IF(C34/C$61&lt;0.75,"L",IF(C34/C$61&gt;1.25,"E","")))</f>
        <v/>
      </c>
      <c r="W34" s="107" t="str">
        <f t="shared" si="46"/>
        <v/>
      </c>
      <c r="X34" s="107" t="str">
        <f t="shared" si="46"/>
        <v/>
      </c>
      <c r="Y34" s="107" t="str">
        <f t="shared" si="46"/>
        <v/>
      </c>
      <c r="Z34" s="107" t="str">
        <f t="shared" si="46"/>
        <v/>
      </c>
      <c r="AA34" s="107" t="str">
        <f t="shared" si="46"/>
        <v/>
      </c>
      <c r="AB34" s="107" t="str">
        <f t="shared" si="46"/>
        <v/>
      </c>
      <c r="AC34" s="107" t="str">
        <f t="shared" si="46"/>
        <v/>
      </c>
      <c r="AD34" s="107" t="str">
        <f t="shared" si="46"/>
        <v/>
      </c>
      <c r="AE34" s="107" t="str">
        <f t="shared" si="46"/>
        <v/>
      </c>
      <c r="AF34" s="107" t="str">
        <f t="shared" si="46"/>
        <v/>
      </c>
      <c r="AG34" s="108" t="str">
        <f t="shared" si="46"/>
        <v/>
      </c>
      <c r="AH34" s="117" t="str">
        <f t="shared" si="1"/>
        <v>L</v>
      </c>
      <c r="AI34" s="20"/>
      <c r="AJ34" s="20"/>
      <c r="AK34" s="20"/>
      <c r="AL34" s="20"/>
      <c r="AM34" s="20"/>
    </row>
    <row r="35" spans="1:39" ht="13.5" customHeight="1">
      <c r="A35" s="110">
        <v>31</v>
      </c>
      <c r="B35" s="111" t="s">
        <v>35</v>
      </c>
      <c r="C35" s="99">
        <v>38</v>
      </c>
      <c r="D35" s="100">
        <v>25</v>
      </c>
      <c r="E35" s="100">
        <v>35</v>
      </c>
      <c r="F35" s="100">
        <v>28</v>
      </c>
      <c r="G35" s="100">
        <v>35</v>
      </c>
      <c r="H35" s="100">
        <v>28</v>
      </c>
      <c r="I35" s="100">
        <v>28</v>
      </c>
      <c r="J35" s="100">
        <v>35</v>
      </c>
      <c r="K35" s="100">
        <v>29</v>
      </c>
      <c r="L35" s="100">
        <v>27</v>
      </c>
      <c r="M35" s="100">
        <v>35</v>
      </c>
      <c r="N35" s="101">
        <v>28</v>
      </c>
      <c r="O35" s="99">
        <f t="shared" si="39"/>
        <v>371</v>
      </c>
      <c r="P35" s="112">
        <f t="shared" si="40"/>
        <v>38</v>
      </c>
      <c r="Q35" s="113">
        <f t="shared" si="41"/>
        <v>25</v>
      </c>
      <c r="R35" s="114">
        <f t="shared" si="42"/>
        <v>30.916666666666668</v>
      </c>
      <c r="S35" s="87"/>
      <c r="T35" s="110">
        <v>31</v>
      </c>
      <c r="U35" s="111" t="s">
        <v>35</v>
      </c>
      <c r="V35" s="106" t="str">
        <f t="shared" ref="V35:AG35" si="47">IF(C35=0,"",IF(C35/C$61&lt;0.75,"L",IF(C35/C$61&gt;1.25,"E","")))</f>
        <v/>
      </c>
      <c r="W35" s="107" t="str">
        <f t="shared" si="47"/>
        <v/>
      </c>
      <c r="X35" s="107" t="str">
        <f t="shared" si="47"/>
        <v/>
      </c>
      <c r="Y35" s="107" t="str">
        <f t="shared" si="47"/>
        <v/>
      </c>
      <c r="Z35" s="107" t="str">
        <f t="shared" si="47"/>
        <v/>
      </c>
      <c r="AA35" s="107" t="str">
        <f t="shared" si="47"/>
        <v/>
      </c>
      <c r="AB35" s="107" t="str">
        <f t="shared" si="47"/>
        <v/>
      </c>
      <c r="AC35" s="107" t="str">
        <f t="shared" si="47"/>
        <v/>
      </c>
      <c r="AD35" s="107" t="str">
        <f t="shared" si="47"/>
        <v/>
      </c>
      <c r="AE35" s="107" t="str">
        <f t="shared" si="47"/>
        <v/>
      </c>
      <c r="AF35" s="107" t="str">
        <f t="shared" si="47"/>
        <v/>
      </c>
      <c r="AG35" s="108" t="str">
        <f t="shared" si="47"/>
        <v/>
      </c>
      <c r="AH35" s="106" t="str">
        <f t="shared" si="1"/>
        <v/>
      </c>
      <c r="AI35" s="20"/>
      <c r="AJ35" s="20"/>
      <c r="AK35" s="20"/>
      <c r="AL35" s="20"/>
      <c r="AM35" s="20"/>
    </row>
    <row r="36" spans="1:39" ht="13.5" customHeight="1">
      <c r="A36" s="110">
        <v>32</v>
      </c>
      <c r="B36" s="111" t="s">
        <v>36</v>
      </c>
      <c r="C36" s="100">
        <v>38</v>
      </c>
      <c r="D36" s="100">
        <v>25</v>
      </c>
      <c r="E36" s="100">
        <v>35</v>
      </c>
      <c r="F36" s="100">
        <v>28</v>
      </c>
      <c r="G36" s="100">
        <v>35</v>
      </c>
      <c r="H36" s="100">
        <v>28</v>
      </c>
      <c r="I36" s="100">
        <v>28</v>
      </c>
      <c r="J36" s="100">
        <v>35</v>
      </c>
      <c r="K36" s="100">
        <v>29</v>
      </c>
      <c r="L36" s="100">
        <v>27</v>
      </c>
      <c r="M36" s="100">
        <v>35</v>
      </c>
      <c r="N36" s="101">
        <v>28</v>
      </c>
      <c r="O36" s="99">
        <f t="shared" si="39"/>
        <v>371</v>
      </c>
      <c r="P36" s="112">
        <f t="shared" si="40"/>
        <v>38</v>
      </c>
      <c r="Q36" s="113">
        <f t="shared" si="41"/>
        <v>25</v>
      </c>
      <c r="R36" s="114">
        <f t="shared" si="42"/>
        <v>30.916666666666668</v>
      </c>
      <c r="S36" s="87"/>
      <c r="T36" s="110">
        <v>32</v>
      </c>
      <c r="U36" s="111" t="s">
        <v>36</v>
      </c>
      <c r="V36" s="107" t="str">
        <f t="shared" ref="V36:AG36" si="48">IF(C36=0,"",IF(C36/C$61&lt;0.75,"L",IF(C36/C$61&gt;1.25,"E","")))</f>
        <v/>
      </c>
      <c r="W36" s="107" t="str">
        <f t="shared" si="48"/>
        <v/>
      </c>
      <c r="X36" s="107" t="str">
        <f t="shared" si="48"/>
        <v/>
      </c>
      <c r="Y36" s="107" t="str">
        <f t="shared" si="48"/>
        <v/>
      </c>
      <c r="Z36" s="107" t="str">
        <f t="shared" si="48"/>
        <v/>
      </c>
      <c r="AA36" s="107" t="str">
        <f t="shared" si="48"/>
        <v/>
      </c>
      <c r="AB36" s="107" t="str">
        <f t="shared" si="48"/>
        <v/>
      </c>
      <c r="AC36" s="107" t="str">
        <f t="shared" si="48"/>
        <v/>
      </c>
      <c r="AD36" s="107" t="str">
        <f t="shared" si="48"/>
        <v/>
      </c>
      <c r="AE36" s="107" t="str">
        <f t="shared" si="48"/>
        <v/>
      </c>
      <c r="AF36" s="107" t="str">
        <f t="shared" si="48"/>
        <v/>
      </c>
      <c r="AG36" s="108" t="str">
        <f t="shared" si="48"/>
        <v/>
      </c>
      <c r="AH36" s="106" t="str">
        <f t="shared" si="1"/>
        <v/>
      </c>
      <c r="AI36" s="20"/>
      <c r="AJ36" s="20"/>
      <c r="AK36" s="20"/>
      <c r="AL36" s="20"/>
      <c r="AM36" s="20"/>
    </row>
    <row r="37" spans="1:39" ht="13.5" customHeight="1">
      <c r="A37" s="110">
        <v>33</v>
      </c>
      <c r="B37" s="111" t="s">
        <v>37</v>
      </c>
      <c r="C37" s="99">
        <v>38</v>
      </c>
      <c r="D37" s="100">
        <v>25</v>
      </c>
      <c r="E37" s="100">
        <v>35</v>
      </c>
      <c r="F37" s="100">
        <v>28</v>
      </c>
      <c r="G37" s="100">
        <v>35</v>
      </c>
      <c r="H37" s="100">
        <v>28</v>
      </c>
      <c r="I37" s="100">
        <v>28</v>
      </c>
      <c r="J37" s="100">
        <v>35</v>
      </c>
      <c r="K37" s="100">
        <v>29</v>
      </c>
      <c r="L37" s="100">
        <v>27</v>
      </c>
      <c r="M37" s="100">
        <v>35</v>
      </c>
      <c r="N37" s="101">
        <v>28</v>
      </c>
      <c r="O37" s="99">
        <f t="shared" si="39"/>
        <v>371</v>
      </c>
      <c r="P37" s="112">
        <f t="shared" si="40"/>
        <v>38</v>
      </c>
      <c r="Q37" s="113">
        <f t="shared" si="41"/>
        <v>25</v>
      </c>
      <c r="R37" s="114">
        <f t="shared" si="42"/>
        <v>30.916666666666668</v>
      </c>
      <c r="S37" s="87"/>
      <c r="T37" s="110">
        <v>33</v>
      </c>
      <c r="U37" s="111" t="s">
        <v>37</v>
      </c>
      <c r="V37" s="106" t="str">
        <f t="shared" ref="V37:AG37" si="49">IF(C37=0,"",IF(C37/C$61&lt;0.75,"L",IF(C37/C$61&gt;1.25,"E","")))</f>
        <v/>
      </c>
      <c r="W37" s="107" t="str">
        <f t="shared" si="49"/>
        <v/>
      </c>
      <c r="X37" s="107" t="str">
        <f t="shared" si="49"/>
        <v/>
      </c>
      <c r="Y37" s="107" t="str">
        <f t="shared" si="49"/>
        <v/>
      </c>
      <c r="Z37" s="107" t="str">
        <f t="shared" si="49"/>
        <v/>
      </c>
      <c r="AA37" s="107" t="str">
        <f t="shared" si="49"/>
        <v/>
      </c>
      <c r="AB37" s="107" t="str">
        <f t="shared" si="49"/>
        <v/>
      </c>
      <c r="AC37" s="107" t="str">
        <f t="shared" si="49"/>
        <v/>
      </c>
      <c r="AD37" s="107" t="str">
        <f t="shared" si="49"/>
        <v/>
      </c>
      <c r="AE37" s="107" t="str">
        <f t="shared" si="49"/>
        <v/>
      </c>
      <c r="AF37" s="107" t="str">
        <f t="shared" si="49"/>
        <v/>
      </c>
      <c r="AG37" s="108" t="str">
        <f t="shared" si="49"/>
        <v/>
      </c>
      <c r="AH37" s="106" t="str">
        <f t="shared" si="1"/>
        <v/>
      </c>
      <c r="AI37" s="20"/>
      <c r="AJ37" s="20"/>
      <c r="AK37" s="20"/>
      <c r="AL37" s="20"/>
      <c r="AM37" s="20"/>
    </row>
    <row r="38" spans="1:39" ht="13.5" customHeight="1">
      <c r="A38" s="110">
        <v>34</v>
      </c>
      <c r="B38" s="111" t="s">
        <v>38</v>
      </c>
      <c r="C38" s="99">
        <v>0</v>
      </c>
      <c r="D38" s="100">
        <v>0</v>
      </c>
      <c r="E38" s="100">
        <v>0</v>
      </c>
      <c r="F38" s="100">
        <v>28</v>
      </c>
      <c r="G38" s="100">
        <v>35</v>
      </c>
      <c r="H38" s="100">
        <v>28</v>
      </c>
      <c r="I38" s="100">
        <v>28</v>
      </c>
      <c r="J38" s="100">
        <v>35</v>
      </c>
      <c r="K38" s="100">
        <v>29</v>
      </c>
      <c r="L38" s="100">
        <v>27</v>
      </c>
      <c r="M38" s="100">
        <v>35</v>
      </c>
      <c r="N38" s="101">
        <v>28</v>
      </c>
      <c r="O38" s="116">
        <f t="shared" si="39"/>
        <v>273</v>
      </c>
      <c r="P38" s="112">
        <f t="shared" si="40"/>
        <v>35</v>
      </c>
      <c r="Q38" s="113">
        <f t="shared" si="41"/>
        <v>0</v>
      </c>
      <c r="R38" s="114">
        <f t="shared" si="42"/>
        <v>22.75</v>
      </c>
      <c r="S38" s="87"/>
      <c r="T38" s="110">
        <v>34</v>
      </c>
      <c r="U38" s="111" t="s">
        <v>38</v>
      </c>
      <c r="V38" s="106" t="str">
        <f t="shared" ref="V38:AG38" si="50">IF(C38=0,"",IF(C38/C$61&lt;0.75,"L",IF(C38/C$61&gt;1.25,"E","")))</f>
        <v/>
      </c>
      <c r="W38" s="107" t="str">
        <f t="shared" si="50"/>
        <v/>
      </c>
      <c r="X38" s="107" t="str">
        <f t="shared" si="50"/>
        <v/>
      </c>
      <c r="Y38" s="107" t="str">
        <f t="shared" si="50"/>
        <v/>
      </c>
      <c r="Z38" s="107" t="str">
        <f t="shared" si="50"/>
        <v/>
      </c>
      <c r="AA38" s="107" t="str">
        <f t="shared" si="50"/>
        <v/>
      </c>
      <c r="AB38" s="107" t="str">
        <f t="shared" si="50"/>
        <v/>
      </c>
      <c r="AC38" s="107" t="str">
        <f t="shared" si="50"/>
        <v/>
      </c>
      <c r="AD38" s="107" t="str">
        <f t="shared" si="50"/>
        <v/>
      </c>
      <c r="AE38" s="107" t="str">
        <f t="shared" si="50"/>
        <v/>
      </c>
      <c r="AF38" s="107" t="str">
        <f t="shared" si="50"/>
        <v/>
      </c>
      <c r="AG38" s="108" t="str">
        <f t="shared" si="50"/>
        <v/>
      </c>
      <c r="AH38" s="117" t="str">
        <f t="shared" si="1"/>
        <v>L</v>
      </c>
      <c r="AI38" s="20"/>
      <c r="AJ38" s="20"/>
      <c r="AK38" s="20"/>
      <c r="AL38" s="20"/>
      <c r="AM38" s="20"/>
    </row>
    <row r="39" spans="1:39" ht="14.25" customHeight="1">
      <c r="A39" s="169">
        <v>35</v>
      </c>
      <c r="B39" s="120" t="s">
        <v>40</v>
      </c>
      <c r="C39" s="154">
        <v>38</v>
      </c>
      <c r="D39" s="151">
        <v>25</v>
      </c>
      <c r="E39" s="151">
        <v>35</v>
      </c>
      <c r="F39" s="151">
        <v>28</v>
      </c>
      <c r="G39" s="151">
        <v>35</v>
      </c>
      <c r="H39" s="151">
        <v>28</v>
      </c>
      <c r="I39" s="151">
        <v>28</v>
      </c>
      <c r="J39" s="151">
        <v>35</v>
      </c>
      <c r="K39" s="151">
        <v>29</v>
      </c>
      <c r="L39" s="151">
        <v>27</v>
      </c>
      <c r="M39" s="151">
        <v>35</v>
      </c>
      <c r="N39" s="153">
        <v>28</v>
      </c>
      <c r="O39" s="154">
        <f t="shared" si="39"/>
        <v>371</v>
      </c>
      <c r="P39" s="155">
        <f t="shared" si="40"/>
        <v>38</v>
      </c>
      <c r="Q39" s="156">
        <f t="shared" si="41"/>
        <v>25</v>
      </c>
      <c r="R39" s="157">
        <f t="shared" si="42"/>
        <v>30.916666666666668</v>
      </c>
      <c r="S39" s="87"/>
      <c r="T39" s="169">
        <v>35</v>
      </c>
      <c r="U39" s="120" t="s">
        <v>40</v>
      </c>
      <c r="V39" s="162" t="str">
        <f t="shared" ref="V39:AG39" si="51">IF(C39=0,"",IF(C39/C$61&lt;0.75,"L",IF(C39/C$61&gt;1.25,"E","")))</f>
        <v/>
      </c>
      <c r="W39" s="159" t="str">
        <f t="shared" si="51"/>
        <v/>
      </c>
      <c r="X39" s="159" t="str">
        <f t="shared" si="51"/>
        <v/>
      </c>
      <c r="Y39" s="159" t="str">
        <f t="shared" si="51"/>
        <v/>
      </c>
      <c r="Z39" s="159" t="str">
        <f t="shared" si="51"/>
        <v/>
      </c>
      <c r="AA39" s="159" t="str">
        <f t="shared" si="51"/>
        <v/>
      </c>
      <c r="AB39" s="159" t="str">
        <f t="shared" si="51"/>
        <v/>
      </c>
      <c r="AC39" s="159" t="str">
        <f t="shared" si="51"/>
        <v/>
      </c>
      <c r="AD39" s="159" t="str">
        <f t="shared" si="51"/>
        <v/>
      </c>
      <c r="AE39" s="159" t="str">
        <f t="shared" si="51"/>
        <v/>
      </c>
      <c r="AF39" s="159" t="str">
        <f t="shared" si="51"/>
        <v/>
      </c>
      <c r="AG39" s="161" t="str">
        <f t="shared" si="51"/>
        <v/>
      </c>
      <c r="AH39" s="162" t="str">
        <f t="shared" si="1"/>
        <v/>
      </c>
      <c r="AI39" s="20"/>
      <c r="AJ39" s="20"/>
      <c r="AK39" s="20"/>
      <c r="AL39" s="20"/>
      <c r="AM39" s="20"/>
    </row>
    <row r="40" spans="1:39" ht="13.5" customHeight="1">
      <c r="A40" s="97">
        <v>36</v>
      </c>
      <c r="B40" s="164" t="s">
        <v>41</v>
      </c>
      <c r="C40" s="170">
        <v>0</v>
      </c>
      <c r="D40" s="165">
        <v>25</v>
      </c>
      <c r="E40" s="165">
        <v>35</v>
      </c>
      <c r="F40" s="165">
        <v>28</v>
      </c>
      <c r="G40" s="165">
        <v>35</v>
      </c>
      <c r="H40" s="165">
        <v>28</v>
      </c>
      <c r="I40" s="165">
        <v>28</v>
      </c>
      <c r="J40" s="165">
        <v>35</v>
      </c>
      <c r="K40" s="165">
        <v>29</v>
      </c>
      <c r="L40" s="165">
        <v>27</v>
      </c>
      <c r="M40" s="165">
        <v>35</v>
      </c>
      <c r="N40" s="166">
        <v>28</v>
      </c>
      <c r="O40" s="102">
        <f t="shared" si="39"/>
        <v>333</v>
      </c>
      <c r="P40" s="103">
        <f t="shared" si="40"/>
        <v>35</v>
      </c>
      <c r="Q40" s="104">
        <f t="shared" si="41"/>
        <v>0</v>
      </c>
      <c r="R40" s="105">
        <f t="shared" si="42"/>
        <v>27.75</v>
      </c>
      <c r="S40" s="87"/>
      <c r="T40" s="97">
        <v>36</v>
      </c>
      <c r="U40" s="164" t="s">
        <v>41</v>
      </c>
      <c r="V40" s="171" t="str">
        <f t="shared" ref="V40:AG40" si="52">IF(C40=0,"",IF(C40/C$61&lt;0.75,"L",IF(C40/C$61&gt;1.25,"E","")))</f>
        <v/>
      </c>
      <c r="W40" s="167" t="str">
        <f t="shared" si="52"/>
        <v/>
      </c>
      <c r="X40" s="167" t="str">
        <f t="shared" si="52"/>
        <v/>
      </c>
      <c r="Y40" s="167" t="str">
        <f t="shared" si="52"/>
        <v/>
      </c>
      <c r="Z40" s="167" t="str">
        <f t="shared" si="52"/>
        <v/>
      </c>
      <c r="AA40" s="167" t="str">
        <f t="shared" si="52"/>
        <v/>
      </c>
      <c r="AB40" s="167" t="str">
        <f t="shared" si="52"/>
        <v/>
      </c>
      <c r="AC40" s="167" t="str">
        <f t="shared" si="52"/>
        <v/>
      </c>
      <c r="AD40" s="167" t="str">
        <f t="shared" si="52"/>
        <v/>
      </c>
      <c r="AE40" s="167" t="str">
        <f t="shared" si="52"/>
        <v/>
      </c>
      <c r="AF40" s="167" t="str">
        <f t="shared" si="52"/>
        <v/>
      </c>
      <c r="AG40" s="168" t="str">
        <f t="shared" si="52"/>
        <v/>
      </c>
      <c r="AH40" s="109" t="str">
        <f t="shared" si="1"/>
        <v/>
      </c>
      <c r="AI40" s="20"/>
      <c r="AJ40" s="20"/>
      <c r="AK40" s="20"/>
      <c r="AL40" s="20"/>
      <c r="AM40" s="20"/>
    </row>
    <row r="41" spans="1:39" ht="13.5" customHeight="1">
      <c r="A41" s="163">
        <v>37</v>
      </c>
      <c r="B41" s="135" t="s">
        <v>42</v>
      </c>
      <c r="C41" s="138">
        <v>0</v>
      </c>
      <c r="D41" s="138">
        <v>0</v>
      </c>
      <c r="E41" s="138">
        <v>0</v>
      </c>
      <c r="F41" s="138">
        <v>0</v>
      </c>
      <c r="G41" s="138">
        <v>35</v>
      </c>
      <c r="H41" s="138">
        <v>28</v>
      </c>
      <c r="I41" s="138">
        <v>28</v>
      </c>
      <c r="J41" s="138">
        <v>35</v>
      </c>
      <c r="K41" s="138">
        <v>29</v>
      </c>
      <c r="L41" s="138">
        <v>27</v>
      </c>
      <c r="M41" s="138">
        <v>35</v>
      </c>
      <c r="N41" s="139">
        <v>28</v>
      </c>
      <c r="O41" s="136">
        <f t="shared" si="39"/>
        <v>245</v>
      </c>
      <c r="P41" s="140">
        <f t="shared" si="40"/>
        <v>35</v>
      </c>
      <c r="Q41" s="141">
        <f t="shared" si="41"/>
        <v>0</v>
      </c>
      <c r="R41" s="142">
        <f t="shared" si="42"/>
        <v>20.416666666666668</v>
      </c>
      <c r="S41" s="87"/>
      <c r="T41" s="163">
        <v>37</v>
      </c>
      <c r="U41" s="135" t="s">
        <v>42</v>
      </c>
      <c r="V41" s="145" t="str">
        <f t="shared" ref="V41:AG41" si="53">IF(C41=0,"",IF(C41/C$61&lt;0.75,"L",IF(C41/C$61&gt;1.25,"E","")))</f>
        <v/>
      </c>
      <c r="W41" s="145" t="str">
        <f t="shared" si="53"/>
        <v/>
      </c>
      <c r="X41" s="145" t="str">
        <f t="shared" si="53"/>
        <v/>
      </c>
      <c r="Y41" s="145" t="str">
        <f t="shared" si="53"/>
        <v/>
      </c>
      <c r="Z41" s="145" t="str">
        <f t="shared" si="53"/>
        <v/>
      </c>
      <c r="AA41" s="145" t="str">
        <f t="shared" si="53"/>
        <v/>
      </c>
      <c r="AB41" s="145" t="str">
        <f t="shared" si="53"/>
        <v/>
      </c>
      <c r="AC41" s="145" t="str">
        <f t="shared" si="53"/>
        <v/>
      </c>
      <c r="AD41" s="145" t="str">
        <f t="shared" si="53"/>
        <v/>
      </c>
      <c r="AE41" s="145" t="str">
        <f t="shared" si="53"/>
        <v/>
      </c>
      <c r="AF41" s="145" t="str">
        <f t="shared" si="53"/>
        <v/>
      </c>
      <c r="AG41" s="146" t="str">
        <f t="shared" si="53"/>
        <v/>
      </c>
      <c r="AH41" s="143" t="str">
        <f t="shared" si="1"/>
        <v>L</v>
      </c>
      <c r="AI41" s="20"/>
      <c r="AJ41" s="20"/>
      <c r="AK41" s="20"/>
      <c r="AL41" s="20"/>
      <c r="AM41" s="20"/>
    </row>
    <row r="42" spans="1:39" ht="13.5" customHeight="1">
      <c r="A42" s="110">
        <v>38</v>
      </c>
      <c r="B42" s="111" t="s">
        <v>44</v>
      </c>
      <c r="C42" s="99">
        <v>41</v>
      </c>
      <c r="D42" s="100">
        <v>25</v>
      </c>
      <c r="E42" s="100">
        <v>35</v>
      </c>
      <c r="F42" s="100">
        <v>28</v>
      </c>
      <c r="G42" s="100">
        <v>35</v>
      </c>
      <c r="H42" s="100">
        <v>28</v>
      </c>
      <c r="I42" s="100">
        <v>28</v>
      </c>
      <c r="J42" s="100">
        <v>35</v>
      </c>
      <c r="K42" s="100">
        <v>29</v>
      </c>
      <c r="L42" s="100">
        <v>27</v>
      </c>
      <c r="M42" s="100">
        <v>35</v>
      </c>
      <c r="N42" s="101">
        <v>28</v>
      </c>
      <c r="O42" s="99">
        <f t="shared" si="39"/>
        <v>374</v>
      </c>
      <c r="P42" s="112">
        <f t="shared" si="40"/>
        <v>41</v>
      </c>
      <c r="Q42" s="113">
        <f t="shared" si="41"/>
        <v>25</v>
      </c>
      <c r="R42" s="114">
        <f t="shared" si="42"/>
        <v>31.166666666666668</v>
      </c>
      <c r="S42" s="87"/>
      <c r="T42" s="110">
        <v>38</v>
      </c>
      <c r="U42" s="111" t="s">
        <v>44</v>
      </c>
      <c r="V42" s="106" t="str">
        <f t="shared" ref="V42:AG42" si="54">IF(C42=0,"",IF(C42/C$61&lt;0.75,"L",IF(C42/C$61&gt;1.25,"E","")))</f>
        <v/>
      </c>
      <c r="W42" s="107" t="str">
        <f t="shared" si="54"/>
        <v/>
      </c>
      <c r="X42" s="107" t="str">
        <f t="shared" si="54"/>
        <v/>
      </c>
      <c r="Y42" s="107" t="str">
        <f t="shared" si="54"/>
        <v/>
      </c>
      <c r="Z42" s="107" t="str">
        <f t="shared" si="54"/>
        <v/>
      </c>
      <c r="AA42" s="107" t="str">
        <f t="shared" si="54"/>
        <v/>
      </c>
      <c r="AB42" s="107" t="str">
        <f t="shared" si="54"/>
        <v/>
      </c>
      <c r="AC42" s="107" t="str">
        <f t="shared" si="54"/>
        <v/>
      </c>
      <c r="AD42" s="107" t="str">
        <f t="shared" si="54"/>
        <v/>
      </c>
      <c r="AE42" s="107" t="str">
        <f t="shared" si="54"/>
        <v/>
      </c>
      <c r="AF42" s="107" t="str">
        <f t="shared" si="54"/>
        <v/>
      </c>
      <c r="AG42" s="108" t="str">
        <f t="shared" si="54"/>
        <v/>
      </c>
      <c r="AH42" s="106" t="str">
        <f t="shared" si="1"/>
        <v/>
      </c>
      <c r="AI42" s="20"/>
      <c r="AJ42" s="20"/>
      <c r="AK42" s="20"/>
      <c r="AL42" s="20"/>
      <c r="AM42" s="20"/>
    </row>
    <row r="43" spans="1:39" ht="13.5" customHeight="1">
      <c r="A43" s="110">
        <v>39</v>
      </c>
      <c r="B43" s="111" t="s">
        <v>45</v>
      </c>
      <c r="C43" s="99">
        <v>31</v>
      </c>
      <c r="D43" s="100">
        <v>30</v>
      </c>
      <c r="E43" s="100">
        <v>40</v>
      </c>
      <c r="F43" s="100">
        <v>28</v>
      </c>
      <c r="G43" s="100">
        <v>28</v>
      </c>
      <c r="H43" s="100">
        <v>28</v>
      </c>
      <c r="I43" s="100">
        <v>28</v>
      </c>
      <c r="J43" s="100">
        <v>28</v>
      </c>
      <c r="K43" s="100">
        <v>28</v>
      </c>
      <c r="L43" s="147">
        <v>42</v>
      </c>
      <c r="M43" s="100">
        <v>28</v>
      </c>
      <c r="N43" s="101">
        <v>28</v>
      </c>
      <c r="O43" s="99">
        <f t="shared" si="39"/>
        <v>367</v>
      </c>
      <c r="P43" s="112">
        <f t="shared" si="40"/>
        <v>42</v>
      </c>
      <c r="Q43" s="113">
        <f t="shared" si="41"/>
        <v>28</v>
      </c>
      <c r="R43" s="114">
        <f t="shared" si="42"/>
        <v>30.583333333333332</v>
      </c>
      <c r="S43" s="87"/>
      <c r="T43" s="110">
        <v>39</v>
      </c>
      <c r="U43" s="111" t="s">
        <v>45</v>
      </c>
      <c r="V43" s="106" t="str">
        <f t="shared" ref="V43:AG43" si="55">IF(C43=0,"",IF(C43/C$61&lt;0.75,"L",IF(C43/C$61&gt;1.25,"E","")))</f>
        <v/>
      </c>
      <c r="W43" s="107" t="str">
        <f t="shared" si="55"/>
        <v/>
      </c>
      <c r="X43" s="107" t="str">
        <f t="shared" si="55"/>
        <v/>
      </c>
      <c r="Y43" s="107" t="str">
        <f t="shared" si="55"/>
        <v/>
      </c>
      <c r="Z43" s="107" t="str">
        <f t="shared" si="55"/>
        <v/>
      </c>
      <c r="AA43" s="107" t="str">
        <f t="shared" si="55"/>
        <v/>
      </c>
      <c r="AB43" s="107" t="str">
        <f t="shared" si="55"/>
        <v/>
      </c>
      <c r="AC43" s="107" t="str">
        <f t="shared" si="55"/>
        <v/>
      </c>
      <c r="AD43" s="107" t="str">
        <f t="shared" si="55"/>
        <v/>
      </c>
      <c r="AE43" s="148" t="str">
        <f t="shared" si="55"/>
        <v>E</v>
      </c>
      <c r="AF43" s="107" t="str">
        <f t="shared" si="55"/>
        <v/>
      </c>
      <c r="AG43" s="108" t="str">
        <f t="shared" si="55"/>
        <v/>
      </c>
      <c r="AH43" s="106" t="str">
        <f t="shared" si="1"/>
        <v/>
      </c>
      <c r="AI43" s="20"/>
      <c r="AJ43" s="20"/>
      <c r="AK43" s="20"/>
      <c r="AL43" s="20"/>
      <c r="AM43" s="20"/>
    </row>
    <row r="44" spans="1:39" ht="13.5" customHeight="1">
      <c r="A44" s="110">
        <v>40</v>
      </c>
      <c r="B44" s="111" t="s">
        <v>46</v>
      </c>
      <c r="C44" s="99">
        <v>0</v>
      </c>
      <c r="D44" s="100">
        <v>0</v>
      </c>
      <c r="E44" s="100">
        <v>0</v>
      </c>
      <c r="F44" s="100">
        <v>0</v>
      </c>
      <c r="G44" s="100">
        <v>0</v>
      </c>
      <c r="H44" s="100">
        <v>0</v>
      </c>
      <c r="I44" s="100">
        <v>34</v>
      </c>
      <c r="J44" s="121">
        <v>21</v>
      </c>
      <c r="K44" s="121">
        <v>21</v>
      </c>
      <c r="L44" s="147">
        <v>35</v>
      </c>
      <c r="M44" s="100">
        <v>30</v>
      </c>
      <c r="N44" s="101">
        <v>27</v>
      </c>
      <c r="O44" s="116">
        <f t="shared" si="39"/>
        <v>168</v>
      </c>
      <c r="P44" s="112">
        <f t="shared" si="40"/>
        <v>35</v>
      </c>
      <c r="Q44" s="113">
        <f t="shared" si="41"/>
        <v>0</v>
      </c>
      <c r="R44" s="114">
        <f t="shared" si="42"/>
        <v>14</v>
      </c>
      <c r="S44" s="87"/>
      <c r="T44" s="110">
        <v>40</v>
      </c>
      <c r="U44" s="111" t="s">
        <v>46</v>
      </c>
      <c r="V44" s="106" t="str">
        <f t="shared" ref="V44:AG44" si="56">IF(C44=0,"",IF(C44/C$61&lt;0.75,"L",IF(C44/C$61&gt;1.25,"E","")))</f>
        <v/>
      </c>
      <c r="W44" s="107" t="str">
        <f t="shared" si="56"/>
        <v/>
      </c>
      <c r="X44" s="107" t="str">
        <f t="shared" si="56"/>
        <v/>
      </c>
      <c r="Y44" s="107" t="str">
        <f t="shared" si="56"/>
        <v/>
      </c>
      <c r="Z44" s="107" t="str">
        <f t="shared" si="56"/>
        <v/>
      </c>
      <c r="AA44" s="107" t="str">
        <f t="shared" si="56"/>
        <v/>
      </c>
      <c r="AB44" s="107" t="str">
        <f t="shared" si="56"/>
        <v/>
      </c>
      <c r="AC44" s="122" t="str">
        <f t="shared" si="56"/>
        <v>L</v>
      </c>
      <c r="AD44" s="122" t="str">
        <f t="shared" si="56"/>
        <v>L</v>
      </c>
      <c r="AE44" s="148" t="str">
        <f t="shared" si="56"/>
        <v>E</v>
      </c>
      <c r="AF44" s="107" t="str">
        <f t="shared" si="56"/>
        <v/>
      </c>
      <c r="AG44" s="108" t="str">
        <f t="shared" si="56"/>
        <v/>
      </c>
      <c r="AH44" s="117" t="str">
        <f t="shared" si="1"/>
        <v>L</v>
      </c>
      <c r="AI44" s="20"/>
      <c r="AJ44" s="20"/>
      <c r="AK44" s="20"/>
      <c r="AL44" s="20"/>
      <c r="AM44" s="20"/>
    </row>
    <row r="45" spans="1:39" ht="13.5" customHeight="1">
      <c r="A45" s="110">
        <v>41</v>
      </c>
      <c r="B45" s="111" t="s">
        <v>47</v>
      </c>
      <c r="C45" s="100">
        <v>0</v>
      </c>
      <c r="D45" s="100">
        <v>0</v>
      </c>
      <c r="E45" s="100">
        <v>0</v>
      </c>
      <c r="F45" s="100">
        <v>0</v>
      </c>
      <c r="G45" s="100">
        <v>35</v>
      </c>
      <c r="H45" s="100">
        <v>28</v>
      </c>
      <c r="I45" s="100">
        <v>28</v>
      </c>
      <c r="J45" s="100">
        <v>35</v>
      </c>
      <c r="K45" s="100">
        <v>29</v>
      </c>
      <c r="L45" s="100">
        <v>27</v>
      </c>
      <c r="M45" s="100">
        <v>35</v>
      </c>
      <c r="N45" s="101">
        <v>28</v>
      </c>
      <c r="O45" s="116">
        <f t="shared" si="39"/>
        <v>245</v>
      </c>
      <c r="P45" s="112">
        <f t="shared" si="40"/>
        <v>35</v>
      </c>
      <c r="Q45" s="113">
        <f t="shared" si="41"/>
        <v>0</v>
      </c>
      <c r="R45" s="114">
        <f t="shared" si="42"/>
        <v>20.416666666666668</v>
      </c>
      <c r="S45" s="87"/>
      <c r="T45" s="110">
        <v>41</v>
      </c>
      <c r="U45" s="111" t="s">
        <v>47</v>
      </c>
      <c r="V45" s="107" t="str">
        <f t="shared" ref="V45:AG45" si="57">IF(C45=0,"",IF(C45/C$61&lt;0.75,"L",IF(C45/C$61&gt;1.25,"E","")))</f>
        <v/>
      </c>
      <c r="W45" s="107" t="str">
        <f t="shared" si="57"/>
        <v/>
      </c>
      <c r="X45" s="107" t="str">
        <f t="shared" si="57"/>
        <v/>
      </c>
      <c r="Y45" s="107" t="str">
        <f t="shared" si="57"/>
        <v/>
      </c>
      <c r="Z45" s="107" t="str">
        <f t="shared" si="57"/>
        <v/>
      </c>
      <c r="AA45" s="107" t="str">
        <f t="shared" si="57"/>
        <v/>
      </c>
      <c r="AB45" s="107" t="str">
        <f t="shared" si="57"/>
        <v/>
      </c>
      <c r="AC45" s="107" t="str">
        <f t="shared" si="57"/>
        <v/>
      </c>
      <c r="AD45" s="107" t="str">
        <f t="shared" si="57"/>
        <v/>
      </c>
      <c r="AE45" s="107" t="str">
        <f t="shared" si="57"/>
        <v/>
      </c>
      <c r="AF45" s="107" t="str">
        <f t="shared" si="57"/>
        <v/>
      </c>
      <c r="AG45" s="108" t="str">
        <f t="shared" si="57"/>
        <v/>
      </c>
      <c r="AH45" s="117" t="str">
        <f t="shared" si="1"/>
        <v>L</v>
      </c>
      <c r="AI45" s="20"/>
      <c r="AJ45" s="20"/>
      <c r="AK45" s="20"/>
      <c r="AL45" s="20"/>
      <c r="AM45" s="20"/>
    </row>
    <row r="46" spans="1:39" ht="14.25" customHeight="1">
      <c r="A46" s="124">
        <v>42</v>
      </c>
      <c r="B46" s="120" t="s">
        <v>49</v>
      </c>
      <c r="C46" s="154">
        <v>38</v>
      </c>
      <c r="D46" s="151">
        <v>25</v>
      </c>
      <c r="E46" s="151">
        <v>35</v>
      </c>
      <c r="F46" s="151">
        <v>28</v>
      </c>
      <c r="G46" s="151">
        <v>35</v>
      </c>
      <c r="H46" s="151">
        <v>28</v>
      </c>
      <c r="I46" s="151">
        <v>28</v>
      </c>
      <c r="J46" s="151">
        <v>35</v>
      </c>
      <c r="K46" s="151">
        <v>29</v>
      </c>
      <c r="L46" s="151">
        <v>27</v>
      </c>
      <c r="M46" s="151">
        <v>35</v>
      </c>
      <c r="N46" s="153">
        <v>28</v>
      </c>
      <c r="O46" s="154">
        <f t="shared" si="39"/>
        <v>371</v>
      </c>
      <c r="P46" s="155">
        <f t="shared" si="40"/>
        <v>38</v>
      </c>
      <c r="Q46" s="156">
        <f t="shared" si="41"/>
        <v>25</v>
      </c>
      <c r="R46" s="157">
        <f t="shared" si="42"/>
        <v>30.916666666666668</v>
      </c>
      <c r="S46" s="87"/>
      <c r="T46" s="124">
        <v>42</v>
      </c>
      <c r="U46" s="120" t="s">
        <v>49</v>
      </c>
      <c r="V46" s="162" t="str">
        <f t="shared" ref="V46:AG46" si="58">IF(C46=0,"",IF(C46/C$61&lt;0.75,"L",IF(C46/C$61&gt;1.25,"E","")))</f>
        <v/>
      </c>
      <c r="W46" s="159" t="str">
        <f t="shared" si="58"/>
        <v/>
      </c>
      <c r="X46" s="159" t="str">
        <f t="shared" si="58"/>
        <v/>
      </c>
      <c r="Y46" s="159" t="str">
        <f t="shared" si="58"/>
        <v/>
      </c>
      <c r="Z46" s="159" t="str">
        <f t="shared" si="58"/>
        <v/>
      </c>
      <c r="AA46" s="159" t="str">
        <f t="shared" si="58"/>
        <v/>
      </c>
      <c r="AB46" s="159" t="str">
        <f t="shared" si="58"/>
        <v/>
      </c>
      <c r="AC46" s="159" t="str">
        <f t="shared" si="58"/>
        <v/>
      </c>
      <c r="AD46" s="159" t="str">
        <f t="shared" si="58"/>
        <v/>
      </c>
      <c r="AE46" s="159" t="str">
        <f t="shared" si="58"/>
        <v/>
      </c>
      <c r="AF46" s="159" t="str">
        <f t="shared" si="58"/>
        <v/>
      </c>
      <c r="AG46" s="161" t="str">
        <f t="shared" si="58"/>
        <v/>
      </c>
      <c r="AH46" s="162" t="str">
        <f t="shared" si="1"/>
        <v/>
      </c>
      <c r="AI46" s="20"/>
      <c r="AJ46" s="20"/>
      <c r="AK46" s="20"/>
      <c r="AL46" s="20"/>
      <c r="AM46" s="20"/>
    </row>
    <row r="47" spans="1:39" ht="13.5" customHeight="1">
      <c r="A47" s="163">
        <v>43</v>
      </c>
      <c r="B47" s="164" t="s">
        <v>51</v>
      </c>
      <c r="C47" s="102">
        <v>38</v>
      </c>
      <c r="D47" s="165">
        <v>25</v>
      </c>
      <c r="E47" s="165">
        <v>35</v>
      </c>
      <c r="F47" s="165">
        <v>28</v>
      </c>
      <c r="G47" s="165">
        <v>36</v>
      </c>
      <c r="H47" s="165">
        <v>27</v>
      </c>
      <c r="I47" s="165">
        <v>28</v>
      </c>
      <c r="J47" s="165">
        <v>35</v>
      </c>
      <c r="K47" s="165">
        <v>29</v>
      </c>
      <c r="L47" s="165">
        <v>27</v>
      </c>
      <c r="M47" s="165">
        <v>35</v>
      </c>
      <c r="N47" s="166">
        <v>28</v>
      </c>
      <c r="O47" s="102">
        <f t="shared" si="39"/>
        <v>371</v>
      </c>
      <c r="P47" s="103">
        <f t="shared" si="40"/>
        <v>38</v>
      </c>
      <c r="Q47" s="104">
        <f t="shared" si="41"/>
        <v>25</v>
      </c>
      <c r="R47" s="105">
        <f t="shared" si="42"/>
        <v>30.916666666666668</v>
      </c>
      <c r="S47" s="87"/>
      <c r="T47" s="163">
        <v>43</v>
      </c>
      <c r="U47" s="164" t="s">
        <v>51</v>
      </c>
      <c r="V47" s="109" t="str">
        <f t="shared" ref="V47:AG47" si="59">IF(C47=0,"",IF(C47/C$61&lt;0.75,"L",IF(C47/C$61&gt;1.25,"E","")))</f>
        <v/>
      </c>
      <c r="W47" s="167" t="str">
        <f t="shared" si="59"/>
        <v/>
      </c>
      <c r="X47" s="167" t="str">
        <f t="shared" si="59"/>
        <v/>
      </c>
      <c r="Y47" s="167" t="str">
        <f t="shared" si="59"/>
        <v/>
      </c>
      <c r="Z47" s="167" t="str">
        <f t="shared" si="59"/>
        <v/>
      </c>
      <c r="AA47" s="167" t="str">
        <f t="shared" si="59"/>
        <v/>
      </c>
      <c r="AB47" s="167" t="str">
        <f t="shared" si="59"/>
        <v/>
      </c>
      <c r="AC47" s="167" t="str">
        <f t="shared" si="59"/>
        <v/>
      </c>
      <c r="AD47" s="167" t="str">
        <f t="shared" si="59"/>
        <v/>
      </c>
      <c r="AE47" s="167" t="str">
        <f t="shared" si="59"/>
        <v/>
      </c>
      <c r="AF47" s="167" t="str">
        <f t="shared" si="59"/>
        <v/>
      </c>
      <c r="AG47" s="168" t="str">
        <f t="shared" si="59"/>
        <v/>
      </c>
      <c r="AH47" s="109" t="str">
        <f t="shared" si="1"/>
        <v/>
      </c>
      <c r="AI47" s="20"/>
      <c r="AJ47" s="20"/>
      <c r="AK47" s="20"/>
      <c r="AL47" s="20"/>
      <c r="AM47" s="20"/>
    </row>
    <row r="48" spans="1:39" ht="13.5" customHeight="1">
      <c r="A48" s="110">
        <v>44</v>
      </c>
      <c r="B48" s="111" t="s">
        <v>52</v>
      </c>
      <c r="C48" s="99">
        <v>38</v>
      </c>
      <c r="D48" s="100">
        <v>25</v>
      </c>
      <c r="E48" s="100">
        <v>35</v>
      </c>
      <c r="F48" s="100">
        <v>21</v>
      </c>
      <c r="G48" s="100">
        <v>35</v>
      </c>
      <c r="H48" s="100">
        <v>28</v>
      </c>
      <c r="I48" s="100">
        <v>28</v>
      </c>
      <c r="J48" s="100">
        <v>35</v>
      </c>
      <c r="K48" s="100">
        <v>22</v>
      </c>
      <c r="L48" s="100">
        <v>27</v>
      </c>
      <c r="M48" s="100">
        <v>35</v>
      </c>
      <c r="N48" s="101">
        <v>28</v>
      </c>
      <c r="O48" s="172">
        <f t="shared" si="39"/>
        <v>357</v>
      </c>
      <c r="P48" s="112">
        <f t="shared" si="40"/>
        <v>38</v>
      </c>
      <c r="Q48" s="113">
        <f t="shared" si="41"/>
        <v>21</v>
      </c>
      <c r="R48" s="114">
        <f t="shared" si="42"/>
        <v>29.75</v>
      </c>
      <c r="S48" s="87"/>
      <c r="T48" s="110">
        <v>44</v>
      </c>
      <c r="U48" s="111" t="s">
        <v>52</v>
      </c>
      <c r="V48" s="106" t="str">
        <f t="shared" ref="V48:AG48" si="60">IF(C48=0,"",IF(C48/C$61&lt;0.75,"L",IF(C48/C$61&gt;1.25,"E","")))</f>
        <v/>
      </c>
      <c r="W48" s="107" t="str">
        <f t="shared" si="60"/>
        <v/>
      </c>
      <c r="X48" s="107" t="str">
        <f t="shared" si="60"/>
        <v/>
      </c>
      <c r="Y48" s="107" t="str">
        <f t="shared" si="60"/>
        <v/>
      </c>
      <c r="Z48" s="107" t="str">
        <f t="shared" si="60"/>
        <v/>
      </c>
      <c r="AA48" s="107" t="str">
        <f t="shared" si="60"/>
        <v/>
      </c>
      <c r="AB48" s="107" t="str">
        <f t="shared" si="60"/>
        <v/>
      </c>
      <c r="AC48" s="107" t="str">
        <f t="shared" si="60"/>
        <v/>
      </c>
      <c r="AD48" s="107" t="str">
        <f t="shared" si="60"/>
        <v/>
      </c>
      <c r="AE48" s="107" t="str">
        <f t="shared" si="60"/>
        <v/>
      </c>
      <c r="AF48" s="107" t="str">
        <f t="shared" si="60"/>
        <v/>
      </c>
      <c r="AG48" s="108" t="str">
        <f t="shared" si="60"/>
        <v/>
      </c>
      <c r="AH48" s="173" t="str">
        <f t="shared" si="1"/>
        <v/>
      </c>
      <c r="AI48" s="20"/>
      <c r="AJ48" s="20"/>
      <c r="AK48" s="20"/>
      <c r="AL48" s="20"/>
      <c r="AM48" s="20"/>
    </row>
    <row r="49" spans="1:39" ht="13.5" customHeight="1">
      <c r="A49" s="110">
        <v>45</v>
      </c>
      <c r="B49" s="111" t="s">
        <v>54</v>
      </c>
      <c r="C49" s="99">
        <v>38</v>
      </c>
      <c r="D49" s="100">
        <v>25</v>
      </c>
      <c r="E49" s="100">
        <v>35</v>
      </c>
      <c r="F49" s="100">
        <v>28</v>
      </c>
      <c r="G49" s="100">
        <v>35</v>
      </c>
      <c r="H49" s="100">
        <v>28</v>
      </c>
      <c r="I49" s="100">
        <v>28</v>
      </c>
      <c r="J49" s="100">
        <v>35</v>
      </c>
      <c r="K49" s="100">
        <v>29</v>
      </c>
      <c r="L49" s="100">
        <v>27</v>
      </c>
      <c r="M49" s="100">
        <v>35</v>
      </c>
      <c r="N49" s="101">
        <v>28</v>
      </c>
      <c r="O49" s="99">
        <f t="shared" si="39"/>
        <v>371</v>
      </c>
      <c r="P49" s="112">
        <f t="shared" si="40"/>
        <v>38</v>
      </c>
      <c r="Q49" s="113">
        <f t="shared" si="41"/>
        <v>25</v>
      </c>
      <c r="R49" s="114">
        <f t="shared" si="42"/>
        <v>30.916666666666668</v>
      </c>
      <c r="S49" s="87"/>
      <c r="T49" s="110">
        <v>45</v>
      </c>
      <c r="U49" s="111" t="s">
        <v>54</v>
      </c>
      <c r="V49" s="106" t="str">
        <f t="shared" ref="V49:AG49" si="61">IF(C49=0,"",IF(C49/C$61&lt;0.75,"L",IF(C49/C$61&gt;1.25,"E","")))</f>
        <v/>
      </c>
      <c r="W49" s="107" t="str">
        <f t="shared" si="61"/>
        <v/>
      </c>
      <c r="X49" s="107" t="str">
        <f t="shared" si="61"/>
        <v/>
      </c>
      <c r="Y49" s="107" t="str">
        <f t="shared" si="61"/>
        <v/>
      </c>
      <c r="Z49" s="107" t="str">
        <f t="shared" si="61"/>
        <v/>
      </c>
      <c r="AA49" s="107" t="str">
        <f t="shared" si="61"/>
        <v/>
      </c>
      <c r="AB49" s="107" t="str">
        <f t="shared" si="61"/>
        <v/>
      </c>
      <c r="AC49" s="107" t="str">
        <f t="shared" si="61"/>
        <v/>
      </c>
      <c r="AD49" s="107" t="str">
        <f t="shared" si="61"/>
        <v/>
      </c>
      <c r="AE49" s="107" t="str">
        <f t="shared" si="61"/>
        <v/>
      </c>
      <c r="AF49" s="107" t="str">
        <f t="shared" si="61"/>
        <v/>
      </c>
      <c r="AG49" s="108" t="str">
        <f t="shared" si="61"/>
        <v/>
      </c>
      <c r="AH49" s="106" t="str">
        <f t="shared" si="1"/>
        <v/>
      </c>
      <c r="AI49" s="20"/>
      <c r="AJ49" s="20"/>
      <c r="AK49" s="20"/>
      <c r="AL49" s="20"/>
      <c r="AM49" s="20"/>
    </row>
    <row r="50" spans="1:39" ht="13.5" customHeight="1">
      <c r="A50" s="110">
        <v>46</v>
      </c>
      <c r="B50" s="111" t="s">
        <v>55</v>
      </c>
      <c r="C50" s="99">
        <v>38</v>
      </c>
      <c r="D50" s="100">
        <v>25</v>
      </c>
      <c r="E50" s="100">
        <v>35</v>
      </c>
      <c r="F50" s="100">
        <v>28</v>
      </c>
      <c r="G50" s="100">
        <v>35</v>
      </c>
      <c r="H50" s="100">
        <v>28</v>
      </c>
      <c r="I50" s="100">
        <v>28</v>
      </c>
      <c r="J50" s="100">
        <v>35</v>
      </c>
      <c r="K50" s="100">
        <v>29</v>
      </c>
      <c r="L50" s="100">
        <v>27</v>
      </c>
      <c r="M50" s="100">
        <v>35</v>
      </c>
      <c r="N50" s="101">
        <v>28</v>
      </c>
      <c r="O50" s="99">
        <f t="shared" si="39"/>
        <v>371</v>
      </c>
      <c r="P50" s="112">
        <f t="shared" si="40"/>
        <v>38</v>
      </c>
      <c r="Q50" s="113">
        <f t="shared" si="41"/>
        <v>25</v>
      </c>
      <c r="R50" s="114">
        <f t="shared" si="42"/>
        <v>30.916666666666668</v>
      </c>
      <c r="S50" s="87"/>
      <c r="T50" s="110">
        <v>46</v>
      </c>
      <c r="U50" s="111" t="s">
        <v>55</v>
      </c>
      <c r="V50" s="106" t="str">
        <f t="shared" ref="V50:AG50" si="62">IF(C50=0,"",IF(C50/C$61&lt;0.75,"L",IF(C50/C$61&gt;1.25,"E","")))</f>
        <v/>
      </c>
      <c r="W50" s="107" t="str">
        <f t="shared" si="62"/>
        <v/>
      </c>
      <c r="X50" s="107" t="str">
        <f t="shared" si="62"/>
        <v/>
      </c>
      <c r="Y50" s="107" t="str">
        <f t="shared" si="62"/>
        <v/>
      </c>
      <c r="Z50" s="107" t="str">
        <f t="shared" si="62"/>
        <v/>
      </c>
      <c r="AA50" s="107" t="str">
        <f t="shared" si="62"/>
        <v/>
      </c>
      <c r="AB50" s="107" t="str">
        <f t="shared" si="62"/>
        <v/>
      </c>
      <c r="AC50" s="107" t="str">
        <f t="shared" si="62"/>
        <v/>
      </c>
      <c r="AD50" s="107" t="str">
        <f t="shared" si="62"/>
        <v/>
      </c>
      <c r="AE50" s="107" t="str">
        <f t="shared" si="62"/>
        <v/>
      </c>
      <c r="AF50" s="107" t="str">
        <f t="shared" si="62"/>
        <v/>
      </c>
      <c r="AG50" s="108" t="str">
        <f t="shared" si="62"/>
        <v/>
      </c>
      <c r="AH50" s="106" t="str">
        <f t="shared" si="1"/>
        <v/>
      </c>
      <c r="AI50" s="20"/>
      <c r="AJ50" s="20"/>
      <c r="AK50" s="20"/>
      <c r="AL50" s="20"/>
      <c r="AM50" s="20"/>
    </row>
    <row r="51" spans="1:39" ht="13.5" customHeight="1">
      <c r="A51" s="110">
        <v>47</v>
      </c>
      <c r="B51" s="111" t="s">
        <v>56</v>
      </c>
      <c r="C51" s="99">
        <v>0</v>
      </c>
      <c r="D51" s="100">
        <v>0</v>
      </c>
      <c r="E51" s="100">
        <v>0</v>
      </c>
      <c r="F51" s="100">
        <v>0</v>
      </c>
      <c r="G51" s="100">
        <v>0</v>
      </c>
      <c r="H51" s="100">
        <v>0</v>
      </c>
      <c r="I51" s="100">
        <v>28</v>
      </c>
      <c r="J51" s="100">
        <v>35</v>
      </c>
      <c r="K51" s="100">
        <v>29</v>
      </c>
      <c r="L51" s="100">
        <v>27</v>
      </c>
      <c r="M51" s="100">
        <v>35</v>
      </c>
      <c r="N51" s="101">
        <v>28</v>
      </c>
      <c r="O51" s="116">
        <f t="shared" si="39"/>
        <v>182</v>
      </c>
      <c r="P51" s="112">
        <f t="shared" si="40"/>
        <v>35</v>
      </c>
      <c r="Q51" s="113">
        <f t="shared" si="41"/>
        <v>0</v>
      </c>
      <c r="R51" s="114">
        <f t="shared" si="42"/>
        <v>15.166666666666666</v>
      </c>
      <c r="S51" s="87"/>
      <c r="T51" s="110">
        <v>47</v>
      </c>
      <c r="U51" s="111" t="s">
        <v>56</v>
      </c>
      <c r="V51" s="106" t="str">
        <f t="shared" ref="V51:AG51" si="63">IF(C51=0,"",IF(C51/C$61&lt;0.75,"L",IF(C51/C$61&gt;1.25,"E","")))</f>
        <v/>
      </c>
      <c r="W51" s="107" t="str">
        <f t="shared" si="63"/>
        <v/>
      </c>
      <c r="X51" s="107" t="str">
        <f t="shared" si="63"/>
        <v/>
      </c>
      <c r="Y51" s="107" t="str">
        <f t="shared" si="63"/>
        <v/>
      </c>
      <c r="Z51" s="107" t="str">
        <f t="shared" si="63"/>
        <v/>
      </c>
      <c r="AA51" s="107" t="str">
        <f t="shared" si="63"/>
        <v/>
      </c>
      <c r="AB51" s="107" t="str">
        <f t="shared" si="63"/>
        <v/>
      </c>
      <c r="AC51" s="107" t="str">
        <f t="shared" si="63"/>
        <v/>
      </c>
      <c r="AD51" s="107" t="str">
        <f t="shared" si="63"/>
        <v/>
      </c>
      <c r="AE51" s="107" t="str">
        <f t="shared" si="63"/>
        <v/>
      </c>
      <c r="AF51" s="107" t="str">
        <f t="shared" si="63"/>
        <v/>
      </c>
      <c r="AG51" s="108" t="str">
        <f t="shared" si="63"/>
        <v/>
      </c>
      <c r="AH51" s="117" t="str">
        <f t="shared" si="1"/>
        <v>L</v>
      </c>
      <c r="AI51" s="20"/>
      <c r="AJ51" s="20"/>
      <c r="AK51" s="20"/>
      <c r="AL51" s="20"/>
      <c r="AM51" s="20"/>
    </row>
    <row r="52" spans="1:39" ht="13.5" customHeight="1">
      <c r="A52" s="110">
        <v>48</v>
      </c>
      <c r="B52" s="111" t="s">
        <v>57</v>
      </c>
      <c r="C52" s="99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1"/>
      <c r="O52" s="99"/>
      <c r="P52" s="112"/>
      <c r="Q52" s="113"/>
      <c r="R52" s="114"/>
      <c r="S52" s="87"/>
      <c r="T52" s="110">
        <v>48</v>
      </c>
      <c r="U52" s="111" t="s">
        <v>57</v>
      </c>
      <c r="V52" s="106" t="str">
        <f t="shared" ref="V52:AG52" si="64">IF(C52=0,"",IF(C52/C$61&lt;0.75,"L",IF(C52/C$61&gt;1.25,"E","")))</f>
        <v/>
      </c>
      <c r="W52" s="107" t="str">
        <f t="shared" si="64"/>
        <v/>
      </c>
      <c r="X52" s="107" t="str">
        <f t="shared" si="64"/>
        <v/>
      </c>
      <c r="Y52" s="107" t="str">
        <f t="shared" si="64"/>
        <v/>
      </c>
      <c r="Z52" s="107" t="str">
        <f t="shared" si="64"/>
        <v/>
      </c>
      <c r="AA52" s="107" t="str">
        <f t="shared" si="64"/>
        <v/>
      </c>
      <c r="AB52" s="107" t="str">
        <f t="shared" si="64"/>
        <v/>
      </c>
      <c r="AC52" s="107" t="str">
        <f t="shared" si="64"/>
        <v/>
      </c>
      <c r="AD52" s="107" t="str">
        <f t="shared" si="64"/>
        <v/>
      </c>
      <c r="AE52" s="107" t="str">
        <f t="shared" si="64"/>
        <v/>
      </c>
      <c r="AF52" s="107" t="str">
        <f t="shared" si="64"/>
        <v/>
      </c>
      <c r="AG52" s="108" t="str">
        <f t="shared" si="64"/>
        <v/>
      </c>
      <c r="AH52" s="106" t="str">
        <f t="shared" si="1"/>
        <v/>
      </c>
      <c r="AI52" s="20"/>
      <c r="AJ52" s="20"/>
      <c r="AK52" s="20"/>
      <c r="AL52" s="20"/>
      <c r="AM52" s="20"/>
    </row>
    <row r="53" spans="1:39" ht="13.5" customHeight="1">
      <c r="A53" s="110">
        <v>49</v>
      </c>
      <c r="B53" s="111" t="s">
        <v>58</v>
      </c>
      <c r="C53" s="99">
        <v>38</v>
      </c>
      <c r="D53" s="100">
        <v>25</v>
      </c>
      <c r="E53" s="100">
        <v>35</v>
      </c>
      <c r="F53" s="100">
        <v>28</v>
      </c>
      <c r="G53" s="100">
        <v>35</v>
      </c>
      <c r="H53" s="174">
        <v>28</v>
      </c>
      <c r="I53" s="100">
        <v>28</v>
      </c>
      <c r="J53" s="100">
        <v>35</v>
      </c>
      <c r="K53" s="100">
        <v>29</v>
      </c>
      <c r="L53" s="100">
        <v>27</v>
      </c>
      <c r="M53" s="100">
        <v>35</v>
      </c>
      <c r="N53" s="101">
        <v>28</v>
      </c>
      <c r="O53" s="99">
        <f t="shared" ref="O53:O56" si="65">SUM(C53:N53)</f>
        <v>371</v>
      </c>
      <c r="P53" s="112">
        <f t="shared" ref="P53:P56" si="66">MAX(C53:N53)</f>
        <v>38</v>
      </c>
      <c r="Q53" s="113">
        <f t="shared" ref="Q53:Q56" si="67">MIN(C53:N53)</f>
        <v>25</v>
      </c>
      <c r="R53" s="114">
        <f t="shared" ref="R53:R56" si="68">AVERAGE(C53:N53)</f>
        <v>30.916666666666668</v>
      </c>
      <c r="S53" s="87"/>
      <c r="T53" s="110">
        <v>49</v>
      </c>
      <c r="U53" s="111" t="s">
        <v>58</v>
      </c>
      <c r="V53" s="106" t="str">
        <f t="shared" ref="V53:AG53" si="69">IF(C53=0,"",IF(C53/C$61&lt;0.75,"L",IF(C53/C$61&gt;1.25,"E","")))</f>
        <v/>
      </c>
      <c r="W53" s="107" t="str">
        <f t="shared" si="69"/>
        <v/>
      </c>
      <c r="X53" s="107" t="str">
        <f t="shared" si="69"/>
        <v/>
      </c>
      <c r="Y53" s="107" t="str">
        <f t="shared" si="69"/>
        <v/>
      </c>
      <c r="Z53" s="107" t="str">
        <f t="shared" si="69"/>
        <v/>
      </c>
      <c r="AA53" s="175" t="str">
        <f t="shared" si="69"/>
        <v/>
      </c>
      <c r="AB53" s="107" t="str">
        <f t="shared" si="69"/>
        <v/>
      </c>
      <c r="AC53" s="107" t="str">
        <f t="shared" si="69"/>
        <v/>
      </c>
      <c r="AD53" s="107" t="str">
        <f t="shared" si="69"/>
        <v/>
      </c>
      <c r="AE53" s="107" t="str">
        <f t="shared" si="69"/>
        <v/>
      </c>
      <c r="AF53" s="107" t="str">
        <f t="shared" si="69"/>
        <v/>
      </c>
      <c r="AG53" s="108" t="str">
        <f t="shared" si="69"/>
        <v/>
      </c>
      <c r="AH53" s="106" t="str">
        <f t="shared" si="1"/>
        <v/>
      </c>
      <c r="AI53" s="20"/>
      <c r="AJ53" s="20"/>
      <c r="AK53" s="20"/>
      <c r="AL53" s="20"/>
      <c r="AM53" s="20"/>
    </row>
    <row r="54" spans="1:39" ht="13.5" customHeight="1">
      <c r="A54" s="110">
        <v>50</v>
      </c>
      <c r="B54" s="111" t="s">
        <v>60</v>
      </c>
      <c r="C54" s="99">
        <v>38</v>
      </c>
      <c r="D54" s="100">
        <v>25</v>
      </c>
      <c r="E54" s="100">
        <v>35</v>
      </c>
      <c r="F54" s="100">
        <v>28</v>
      </c>
      <c r="G54" s="100">
        <v>35</v>
      </c>
      <c r="H54" s="100">
        <v>28</v>
      </c>
      <c r="I54" s="100">
        <v>28</v>
      </c>
      <c r="J54" s="100">
        <v>35</v>
      </c>
      <c r="K54" s="100">
        <v>29</v>
      </c>
      <c r="L54" s="100">
        <v>27</v>
      </c>
      <c r="M54" s="100">
        <v>35</v>
      </c>
      <c r="N54" s="101">
        <v>28</v>
      </c>
      <c r="O54" s="99">
        <f t="shared" si="65"/>
        <v>371</v>
      </c>
      <c r="P54" s="112">
        <f t="shared" si="66"/>
        <v>38</v>
      </c>
      <c r="Q54" s="113">
        <f t="shared" si="67"/>
        <v>25</v>
      </c>
      <c r="R54" s="114">
        <f t="shared" si="68"/>
        <v>30.916666666666668</v>
      </c>
      <c r="S54" s="87"/>
      <c r="T54" s="110">
        <v>50</v>
      </c>
      <c r="U54" s="111" t="s">
        <v>60</v>
      </c>
      <c r="V54" s="106" t="str">
        <f t="shared" ref="V54:AG54" si="70">IF(C54=0,"",IF(C54/C$61&lt;0.75,"L",IF(C54/C$61&gt;1.25,"E","")))</f>
        <v/>
      </c>
      <c r="W54" s="107" t="str">
        <f t="shared" si="70"/>
        <v/>
      </c>
      <c r="X54" s="107" t="str">
        <f t="shared" si="70"/>
        <v/>
      </c>
      <c r="Y54" s="107" t="str">
        <f t="shared" si="70"/>
        <v/>
      </c>
      <c r="Z54" s="107" t="str">
        <f t="shared" si="70"/>
        <v/>
      </c>
      <c r="AA54" s="107" t="str">
        <f t="shared" si="70"/>
        <v/>
      </c>
      <c r="AB54" s="107" t="str">
        <f t="shared" si="70"/>
        <v/>
      </c>
      <c r="AC54" s="107" t="str">
        <f t="shared" si="70"/>
        <v/>
      </c>
      <c r="AD54" s="107" t="str">
        <f t="shared" si="70"/>
        <v/>
      </c>
      <c r="AE54" s="107" t="str">
        <f t="shared" si="70"/>
        <v/>
      </c>
      <c r="AF54" s="107" t="str">
        <f t="shared" si="70"/>
        <v/>
      </c>
      <c r="AG54" s="108" t="str">
        <f t="shared" si="70"/>
        <v/>
      </c>
      <c r="AH54" s="106" t="str">
        <f t="shared" si="1"/>
        <v/>
      </c>
      <c r="AI54" s="20"/>
      <c r="AJ54" s="20"/>
      <c r="AK54" s="20"/>
      <c r="AL54" s="20"/>
      <c r="AM54" s="20"/>
    </row>
    <row r="55" spans="1:39" ht="13.5" customHeight="1">
      <c r="A55" s="110">
        <v>51</v>
      </c>
      <c r="B55" s="111" t="s">
        <v>61</v>
      </c>
      <c r="C55" s="99">
        <v>38</v>
      </c>
      <c r="D55" s="100">
        <v>25</v>
      </c>
      <c r="E55" s="100">
        <v>35</v>
      </c>
      <c r="F55" s="121">
        <v>20</v>
      </c>
      <c r="G55" s="121">
        <v>25</v>
      </c>
      <c r="H55" s="100">
        <v>28</v>
      </c>
      <c r="I55" s="100">
        <v>28</v>
      </c>
      <c r="J55" s="100">
        <v>35</v>
      </c>
      <c r="K55" s="100">
        <v>30</v>
      </c>
      <c r="L55" s="100">
        <v>26</v>
      </c>
      <c r="M55" s="100">
        <v>35</v>
      </c>
      <c r="N55" s="101">
        <v>28</v>
      </c>
      <c r="O55" s="99">
        <f t="shared" si="65"/>
        <v>353</v>
      </c>
      <c r="P55" s="112">
        <f t="shared" si="66"/>
        <v>38</v>
      </c>
      <c r="Q55" s="113">
        <f t="shared" si="67"/>
        <v>20</v>
      </c>
      <c r="R55" s="114">
        <f t="shared" si="68"/>
        <v>29.416666666666668</v>
      </c>
      <c r="S55" s="87"/>
      <c r="T55" s="110">
        <v>51</v>
      </c>
      <c r="U55" s="111" t="s">
        <v>61</v>
      </c>
      <c r="V55" s="106" t="str">
        <f t="shared" ref="V55:AG55" si="71">IF(C55=0,"",IF(C55/C$61&lt;0.75,"L",IF(C55/C$61&gt;1.25,"E","")))</f>
        <v/>
      </c>
      <c r="W55" s="107" t="str">
        <f t="shared" si="71"/>
        <v/>
      </c>
      <c r="X55" s="107" t="str">
        <f t="shared" si="71"/>
        <v/>
      </c>
      <c r="Y55" s="122" t="str">
        <f t="shared" si="71"/>
        <v>L</v>
      </c>
      <c r="Z55" s="122" t="str">
        <f t="shared" si="71"/>
        <v>L</v>
      </c>
      <c r="AA55" s="107" t="str">
        <f t="shared" si="71"/>
        <v/>
      </c>
      <c r="AB55" s="107" t="str">
        <f t="shared" si="71"/>
        <v/>
      </c>
      <c r="AC55" s="107" t="str">
        <f t="shared" si="71"/>
        <v/>
      </c>
      <c r="AD55" s="107" t="str">
        <f t="shared" si="71"/>
        <v/>
      </c>
      <c r="AE55" s="107" t="str">
        <f t="shared" si="71"/>
        <v/>
      </c>
      <c r="AF55" s="107" t="str">
        <f t="shared" si="71"/>
        <v/>
      </c>
      <c r="AG55" s="108" t="str">
        <f t="shared" si="71"/>
        <v/>
      </c>
      <c r="AH55" s="106" t="str">
        <f t="shared" si="1"/>
        <v/>
      </c>
      <c r="AI55" s="20"/>
      <c r="AJ55" s="20"/>
      <c r="AK55" s="20"/>
      <c r="AL55" s="20"/>
      <c r="AM55" s="20"/>
    </row>
    <row r="56" spans="1:39" ht="14.25" customHeight="1">
      <c r="A56" s="124">
        <v>52</v>
      </c>
      <c r="B56" s="176" t="s">
        <v>63</v>
      </c>
      <c r="C56" s="177">
        <v>38</v>
      </c>
      <c r="D56" s="178">
        <v>25</v>
      </c>
      <c r="E56" s="178">
        <v>35</v>
      </c>
      <c r="F56" s="178">
        <v>28</v>
      </c>
      <c r="G56" s="178">
        <v>35</v>
      </c>
      <c r="H56" s="178">
        <v>28</v>
      </c>
      <c r="I56" s="178">
        <v>28</v>
      </c>
      <c r="J56" s="178">
        <v>35</v>
      </c>
      <c r="K56" s="178">
        <v>29</v>
      </c>
      <c r="L56" s="178">
        <v>27</v>
      </c>
      <c r="M56" s="178">
        <v>35</v>
      </c>
      <c r="N56" s="179">
        <v>28</v>
      </c>
      <c r="O56" s="177">
        <f t="shared" si="65"/>
        <v>371</v>
      </c>
      <c r="P56" s="129">
        <f t="shared" si="66"/>
        <v>38</v>
      </c>
      <c r="Q56" s="130">
        <f t="shared" si="67"/>
        <v>25</v>
      </c>
      <c r="R56" s="131">
        <f t="shared" si="68"/>
        <v>30.916666666666668</v>
      </c>
      <c r="S56" s="87"/>
      <c r="T56" s="124">
        <v>52</v>
      </c>
      <c r="U56" s="176" t="s">
        <v>63</v>
      </c>
      <c r="V56" s="132" t="str">
        <f t="shared" ref="V56:AG56" si="72">IF(C56=0,"",IF(C56/C$61&lt;0.75,"L",IF(C56/C$61&gt;1.25,"E","")))</f>
        <v/>
      </c>
      <c r="W56" s="133" t="str">
        <f t="shared" si="72"/>
        <v/>
      </c>
      <c r="X56" s="133" t="str">
        <f t="shared" si="72"/>
        <v/>
      </c>
      <c r="Y56" s="133" t="str">
        <f t="shared" si="72"/>
        <v/>
      </c>
      <c r="Z56" s="133" t="str">
        <f t="shared" si="72"/>
        <v/>
      </c>
      <c r="AA56" s="133" t="str">
        <f t="shared" si="72"/>
        <v/>
      </c>
      <c r="AB56" s="133" t="str">
        <f t="shared" si="72"/>
        <v/>
      </c>
      <c r="AC56" s="133" t="str">
        <f t="shared" si="72"/>
        <v/>
      </c>
      <c r="AD56" s="133" t="str">
        <f t="shared" si="72"/>
        <v/>
      </c>
      <c r="AE56" s="133" t="str">
        <f t="shared" si="72"/>
        <v/>
      </c>
      <c r="AF56" s="133" t="str">
        <f t="shared" si="72"/>
        <v/>
      </c>
      <c r="AG56" s="134" t="str">
        <f t="shared" si="72"/>
        <v/>
      </c>
      <c r="AH56" s="132" t="str">
        <f t="shared" si="1"/>
        <v/>
      </c>
      <c r="AI56" s="20"/>
      <c r="AJ56" s="20"/>
      <c r="AK56" s="20"/>
      <c r="AL56" s="20"/>
      <c r="AM56" s="20"/>
    </row>
    <row r="57" spans="1:39" ht="13.5" customHeight="1">
      <c r="A57" s="20"/>
      <c r="B57" s="180" t="s">
        <v>164</v>
      </c>
      <c r="C57" s="181">
        <v>1281</v>
      </c>
      <c r="D57" s="181">
        <v>1010</v>
      </c>
      <c r="E57" s="181">
        <v>1273</v>
      </c>
      <c r="F57" s="181">
        <v>1104</v>
      </c>
      <c r="G57" s="181">
        <v>1363</v>
      </c>
      <c r="H57" s="181">
        <v>1121</v>
      </c>
      <c r="I57" s="181">
        <v>1284</v>
      </c>
      <c r="J57" s="181">
        <v>1434</v>
      </c>
      <c r="K57" s="181">
        <v>1288</v>
      </c>
      <c r="L57" s="181">
        <v>1286</v>
      </c>
      <c r="M57" s="181">
        <v>1526</v>
      </c>
      <c r="N57" s="181">
        <v>1275</v>
      </c>
      <c r="O57" s="182">
        <f>SUM(O5:O56)</f>
        <v>15245</v>
      </c>
      <c r="P57" s="85"/>
      <c r="Q57" s="85"/>
      <c r="R57" s="85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</row>
    <row r="58" spans="1:39" ht="13.5" customHeight="1">
      <c r="A58" s="20"/>
      <c r="B58" s="20" t="s">
        <v>169</v>
      </c>
      <c r="C58" s="88">
        <v>27.847826086956523</v>
      </c>
      <c r="D58" s="88">
        <v>21.956521739130434</v>
      </c>
      <c r="E58" s="88">
        <v>27.673913043478262</v>
      </c>
      <c r="F58" s="88">
        <v>24</v>
      </c>
      <c r="G58" s="88">
        <v>29.630434782608695</v>
      </c>
      <c r="H58" s="88">
        <v>24.369565217391305</v>
      </c>
      <c r="I58" s="88">
        <v>27.913043478260871</v>
      </c>
      <c r="J58" s="88">
        <v>31.173913043478262</v>
      </c>
      <c r="K58" s="88">
        <v>28</v>
      </c>
      <c r="L58" s="88">
        <v>27.956521739130434</v>
      </c>
      <c r="M58" s="88">
        <v>33.173913043478258</v>
      </c>
      <c r="N58" s="88">
        <v>27.717391304347824</v>
      </c>
      <c r="O58" s="88">
        <f t="shared" ref="O58:Q58" si="73">AVERAGE(O5:O56)</f>
        <v>331.41304347826087</v>
      </c>
      <c r="P58" s="88">
        <f t="shared" si="73"/>
        <v>36.869565217391305</v>
      </c>
      <c r="Q58" s="88">
        <f t="shared" si="73"/>
        <v>18.152173913043477</v>
      </c>
      <c r="R58" s="20"/>
      <c r="S58" s="20"/>
      <c r="T58" s="20"/>
      <c r="U58" s="20"/>
      <c r="V58" s="183" t="s">
        <v>170</v>
      </c>
      <c r="W58" s="184" t="s">
        <v>171</v>
      </c>
      <c r="X58" s="185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</row>
    <row r="59" spans="1:39" ht="13.5" customHeight="1">
      <c r="A59" s="20"/>
      <c r="B59" s="20" t="s">
        <v>165</v>
      </c>
      <c r="C59" s="88">
        <v>41</v>
      </c>
      <c r="D59" s="88">
        <v>35</v>
      </c>
      <c r="E59" s="88">
        <v>40</v>
      </c>
      <c r="F59" s="88">
        <v>35</v>
      </c>
      <c r="G59" s="88">
        <v>36</v>
      </c>
      <c r="H59" s="88">
        <v>30</v>
      </c>
      <c r="I59" s="88">
        <v>35</v>
      </c>
      <c r="J59" s="88">
        <v>35</v>
      </c>
      <c r="K59" s="88">
        <v>36</v>
      </c>
      <c r="L59" s="88">
        <v>42</v>
      </c>
      <c r="M59" s="88">
        <v>35</v>
      </c>
      <c r="N59" s="88">
        <v>35</v>
      </c>
      <c r="O59" s="88">
        <f t="shared" ref="O59:Q59" si="74">MAX(O5:O56)</f>
        <v>374</v>
      </c>
      <c r="P59" s="88">
        <f t="shared" si="74"/>
        <v>42</v>
      </c>
      <c r="Q59" s="88">
        <f t="shared" si="74"/>
        <v>28</v>
      </c>
      <c r="R59" s="20"/>
      <c r="S59" s="20"/>
      <c r="T59" s="20"/>
      <c r="U59" s="20"/>
      <c r="V59" s="186" t="s">
        <v>172</v>
      </c>
      <c r="W59" s="187" t="s">
        <v>173</v>
      </c>
      <c r="X59" s="188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</row>
    <row r="60" spans="1:39" ht="13.5" customHeight="1">
      <c r="A60" s="20"/>
      <c r="B60" s="20" t="s">
        <v>166</v>
      </c>
      <c r="C60" s="88">
        <v>0</v>
      </c>
      <c r="D60" s="88">
        <v>0</v>
      </c>
      <c r="E60" s="88">
        <v>0</v>
      </c>
      <c r="F60" s="88">
        <v>0</v>
      </c>
      <c r="G60" s="88">
        <v>0</v>
      </c>
      <c r="H60" s="88">
        <v>0</v>
      </c>
      <c r="I60" s="88">
        <v>0</v>
      </c>
      <c r="J60" s="88">
        <v>0</v>
      </c>
      <c r="K60" s="88">
        <v>0</v>
      </c>
      <c r="L60" s="88">
        <v>0</v>
      </c>
      <c r="M60" s="88">
        <v>20</v>
      </c>
      <c r="N60" s="88">
        <v>0</v>
      </c>
      <c r="O60" s="88">
        <f t="shared" ref="O60:Q60" si="75">MIN(O5:O56)</f>
        <v>133</v>
      </c>
      <c r="P60" s="88">
        <f t="shared" si="75"/>
        <v>32</v>
      </c>
      <c r="Q60" s="88">
        <f t="shared" si="75"/>
        <v>0</v>
      </c>
      <c r="R60" s="20"/>
      <c r="S60" s="20"/>
      <c r="T60" s="20"/>
      <c r="U60" s="20"/>
      <c r="V60" s="189"/>
      <c r="W60" s="189" t="s">
        <v>174</v>
      </c>
      <c r="X60" s="189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</row>
    <row r="61" spans="1:39" ht="13.5" customHeight="1">
      <c r="A61" s="20"/>
      <c r="B61" s="20" t="s">
        <v>175</v>
      </c>
      <c r="C61" s="190">
        <v>38</v>
      </c>
      <c r="D61" s="190">
        <v>25</v>
      </c>
      <c r="E61" s="190">
        <v>35</v>
      </c>
      <c r="F61" s="190">
        <v>28</v>
      </c>
      <c r="G61" s="190">
        <v>35</v>
      </c>
      <c r="H61" s="190">
        <v>28</v>
      </c>
      <c r="I61" s="190">
        <v>28</v>
      </c>
      <c r="J61" s="190">
        <v>35</v>
      </c>
      <c r="K61" s="190">
        <v>29</v>
      </c>
      <c r="L61" s="190">
        <v>27</v>
      </c>
      <c r="M61" s="190">
        <v>35</v>
      </c>
      <c r="N61" s="190">
        <v>28</v>
      </c>
      <c r="O61" s="190">
        <v>371</v>
      </c>
      <c r="P61" s="190"/>
      <c r="Q61" s="190"/>
      <c r="R61" s="85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</row>
    <row r="62" spans="1:39" ht="13.5" customHeight="1">
      <c r="A62" s="20"/>
      <c r="B62" s="20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190">
        <f>COUNT(R5:R56)</f>
        <v>46</v>
      </c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</row>
    <row r="63" spans="1:39" ht="13.5" customHeight="1">
      <c r="A63" s="20"/>
      <c r="B63" s="20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</row>
    <row r="64" spans="1:39" ht="13.5" customHeight="1">
      <c r="A64" s="20"/>
      <c r="B64" s="20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</row>
    <row r="65" spans="1:39" ht="13.5" customHeight="1">
      <c r="A65" s="20"/>
      <c r="B65" s="20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</row>
    <row r="66" spans="1:39" ht="13.5" customHeight="1">
      <c r="A66" s="20"/>
      <c r="B66" s="20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</row>
    <row r="67" spans="1:39" ht="13.5" customHeight="1">
      <c r="A67" s="20"/>
      <c r="B67" s="20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</row>
    <row r="68" spans="1:39" ht="13.5" customHeight="1">
      <c r="A68" s="20"/>
      <c r="B68" s="20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</row>
    <row r="69" spans="1:39" ht="13.5" customHeight="1">
      <c r="A69" s="20"/>
      <c r="B69" s="20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</row>
    <row r="70" spans="1:39" ht="13.5" customHeight="1">
      <c r="A70" s="20"/>
      <c r="B70" s="20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</row>
    <row r="71" spans="1:39" ht="13.5" customHeight="1">
      <c r="A71" s="20"/>
      <c r="B71" s="20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</row>
    <row r="72" spans="1:39" ht="13.5" customHeight="1">
      <c r="A72" s="20"/>
      <c r="B72" s="20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</row>
    <row r="73" spans="1:39" ht="13.5" customHeight="1">
      <c r="A73" s="20"/>
      <c r="B73" s="20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</row>
    <row r="74" spans="1:39" ht="13.5" customHeight="1">
      <c r="A74" s="20"/>
      <c r="B74" s="20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</row>
    <row r="75" spans="1:39" ht="13.5" customHeight="1">
      <c r="A75" s="20"/>
      <c r="B75" s="20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</row>
    <row r="76" spans="1:39" ht="13.5" customHeight="1">
      <c r="A76" s="20"/>
      <c r="B76" s="20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</row>
    <row r="77" spans="1:39" ht="13.5" customHeight="1">
      <c r="A77" s="20"/>
      <c r="B77" s="20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</row>
    <row r="78" spans="1:39" ht="13.5" customHeight="1">
      <c r="A78" s="20"/>
      <c r="B78" s="20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</row>
    <row r="79" spans="1:39" ht="13.5" customHeight="1">
      <c r="A79" s="20"/>
      <c r="B79" s="20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</row>
    <row r="80" spans="1:39" ht="13.5" customHeight="1">
      <c r="A80" s="20"/>
      <c r="B80" s="20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</row>
    <row r="81" spans="1:39" ht="13.5" customHeight="1">
      <c r="A81" s="20"/>
      <c r="B81" s="20"/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</row>
    <row r="82" spans="1:39" ht="13.5" customHeight="1">
      <c r="A82" s="20"/>
      <c r="B82" s="20"/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</row>
    <row r="83" spans="1:39" ht="13.5" customHeight="1">
      <c r="A83" s="20"/>
      <c r="B83" s="20"/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</row>
    <row r="84" spans="1:39" ht="13.5" customHeight="1">
      <c r="A84" s="20"/>
      <c r="B84" s="20"/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</row>
    <row r="85" spans="1:39" ht="13.5" customHeight="1">
      <c r="A85" s="20"/>
      <c r="B85" s="20"/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</row>
    <row r="86" spans="1:39" ht="13.5" customHeight="1">
      <c r="A86" s="20"/>
      <c r="B86" s="20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</row>
    <row r="87" spans="1:39" ht="13.5" customHeight="1">
      <c r="A87" s="20"/>
      <c r="B87" s="20"/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</row>
    <row r="88" spans="1:39" ht="13.5" customHeight="1">
      <c r="A88" s="20"/>
      <c r="B88" s="20"/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</row>
    <row r="89" spans="1:39" ht="13.5" customHeight="1">
      <c r="A89" s="20"/>
      <c r="B89" s="20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</row>
    <row r="90" spans="1:39" ht="13.5" customHeight="1">
      <c r="A90" s="20"/>
      <c r="B90" s="20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</row>
    <row r="91" spans="1:39" ht="13.5" customHeight="1">
      <c r="A91" s="20"/>
      <c r="B91" s="20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</row>
    <row r="92" spans="1:39" ht="13.5" customHeight="1">
      <c r="A92" s="20"/>
      <c r="B92" s="20"/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</row>
    <row r="93" spans="1:39" ht="13.5" customHeight="1">
      <c r="A93" s="20"/>
      <c r="B93" s="20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</row>
    <row r="94" spans="1:39" ht="13.5" customHeight="1">
      <c r="A94" s="20"/>
      <c r="B94" s="20"/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</row>
    <row r="95" spans="1:39" ht="13.5" customHeight="1">
      <c r="A95" s="20"/>
      <c r="B95" s="20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</row>
    <row r="96" spans="1:39" ht="13.5" customHeight="1">
      <c r="A96" s="20"/>
      <c r="B96" s="20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</row>
    <row r="97" spans="1:39" ht="13.5" customHeight="1">
      <c r="A97" s="20"/>
      <c r="B97" s="20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</row>
    <row r="98" spans="1:39" ht="13.5" customHeight="1">
      <c r="A98" s="20"/>
      <c r="B98" s="20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</row>
    <row r="99" spans="1:39" ht="13.5" customHeight="1">
      <c r="A99" s="20"/>
      <c r="B99" s="20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</row>
    <row r="100" spans="1:39" ht="13.5" customHeight="1">
      <c r="A100" s="20"/>
      <c r="B100" s="20"/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</row>
    <row r="101" spans="1:39" ht="13.5" customHeight="1">
      <c r="A101" s="20"/>
      <c r="B101" s="20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</row>
    <row r="102" spans="1:39" ht="13.5" customHeight="1">
      <c r="A102" s="20"/>
      <c r="B102" s="20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</row>
    <row r="103" spans="1:39" ht="13.5" customHeight="1">
      <c r="A103" s="20"/>
      <c r="B103" s="20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</row>
    <row r="104" spans="1:39" ht="13.5" customHeight="1">
      <c r="A104" s="20"/>
      <c r="B104" s="20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</row>
    <row r="105" spans="1:39" ht="13.5" customHeight="1">
      <c r="A105" s="20"/>
      <c r="B105" s="20"/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</row>
    <row r="106" spans="1:39" ht="13.5" customHeight="1">
      <c r="A106" s="20"/>
      <c r="B106" s="20"/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</row>
    <row r="107" spans="1:39" ht="13.5" customHeight="1">
      <c r="A107" s="20"/>
      <c r="B107" s="20"/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</row>
    <row r="108" spans="1:39" ht="13.5" customHeight="1">
      <c r="A108" s="20"/>
      <c r="B108" s="20"/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</row>
    <row r="109" spans="1:39" ht="13.5" customHeight="1">
      <c r="A109" s="20"/>
      <c r="B109" s="20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</row>
    <row r="110" spans="1:39" ht="13.5" customHeight="1">
      <c r="A110" s="20"/>
      <c r="B110" s="20"/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</row>
    <row r="111" spans="1:39" ht="13.5" customHeight="1">
      <c r="A111" s="20"/>
      <c r="B111" s="20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</row>
    <row r="112" spans="1:39" ht="13.5" customHeight="1">
      <c r="A112" s="20"/>
      <c r="B112" s="20"/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</row>
    <row r="113" spans="1:39" ht="13.5" customHeight="1">
      <c r="A113" s="20"/>
      <c r="B113" s="20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</row>
    <row r="114" spans="1:39" ht="13.5" customHeight="1">
      <c r="A114" s="20"/>
      <c r="B114" s="20"/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</row>
    <row r="115" spans="1:39" ht="13.5" customHeight="1">
      <c r="A115" s="20"/>
      <c r="B115" s="20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</row>
    <row r="116" spans="1:39" ht="13.5" customHeight="1">
      <c r="A116" s="20"/>
      <c r="B116" s="20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</row>
    <row r="117" spans="1:39" ht="13.5" customHeight="1">
      <c r="A117" s="20"/>
      <c r="B117" s="20"/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</row>
    <row r="118" spans="1:39" ht="13.5" customHeight="1">
      <c r="A118" s="20"/>
      <c r="B118" s="20"/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</row>
    <row r="119" spans="1:39" ht="13.5" customHeight="1">
      <c r="A119" s="20"/>
      <c r="B119" s="20"/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</row>
    <row r="120" spans="1:39" ht="13.5" customHeight="1">
      <c r="A120" s="20"/>
      <c r="B120" s="20"/>
      <c r="C120" s="85"/>
      <c r="D120" s="85"/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</row>
    <row r="121" spans="1:39" ht="13.5" customHeight="1">
      <c r="A121" s="20"/>
      <c r="B121" s="20"/>
      <c r="C121" s="85"/>
      <c r="D121" s="85"/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</row>
    <row r="122" spans="1:39" ht="13.5" customHeight="1">
      <c r="A122" s="20"/>
      <c r="B122" s="20"/>
      <c r="C122" s="85"/>
      <c r="D122" s="85"/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</row>
    <row r="123" spans="1:39" ht="13.5" customHeight="1">
      <c r="A123" s="20"/>
      <c r="B123" s="20"/>
      <c r="C123" s="85"/>
      <c r="D123" s="85"/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</row>
    <row r="124" spans="1:39" ht="13.5" customHeight="1">
      <c r="A124" s="20"/>
      <c r="B124" s="20"/>
      <c r="C124" s="85"/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</row>
    <row r="125" spans="1:39" ht="13.5" customHeight="1">
      <c r="A125" s="20"/>
      <c r="B125" s="20"/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</row>
    <row r="126" spans="1:39" ht="13.5" customHeight="1">
      <c r="A126" s="20"/>
      <c r="B126" s="20"/>
      <c r="C126" s="85"/>
      <c r="D126" s="85"/>
      <c r="E126" s="85"/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</row>
    <row r="127" spans="1:39" ht="13.5" customHeight="1">
      <c r="A127" s="20"/>
      <c r="B127" s="20"/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</row>
    <row r="128" spans="1:39" ht="13.5" customHeight="1">
      <c r="A128" s="20"/>
      <c r="B128" s="20"/>
      <c r="C128" s="85"/>
      <c r="D128" s="85"/>
      <c r="E128" s="85"/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</row>
    <row r="129" spans="1:39" ht="13.5" customHeight="1">
      <c r="A129" s="20"/>
      <c r="B129" s="20"/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</row>
    <row r="130" spans="1:39" ht="13.5" customHeight="1">
      <c r="A130" s="20"/>
      <c r="B130" s="20"/>
      <c r="C130" s="85"/>
      <c r="D130" s="85"/>
      <c r="E130" s="85"/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</row>
    <row r="131" spans="1:39" ht="13.5" customHeight="1">
      <c r="A131" s="20"/>
      <c r="B131" s="20"/>
      <c r="C131" s="85"/>
      <c r="D131" s="85"/>
      <c r="E131" s="85"/>
      <c r="F131" s="85"/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</row>
    <row r="132" spans="1:39" ht="13.5" customHeight="1">
      <c r="A132" s="20"/>
      <c r="B132" s="20"/>
      <c r="C132" s="85"/>
      <c r="D132" s="85"/>
      <c r="E132" s="85"/>
      <c r="F132" s="85"/>
      <c r="G132" s="85"/>
      <c r="H132" s="85"/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</row>
    <row r="133" spans="1:39" ht="13.5" customHeight="1">
      <c r="A133" s="20"/>
      <c r="B133" s="20"/>
      <c r="C133" s="85"/>
      <c r="D133" s="85"/>
      <c r="E133" s="85"/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</row>
    <row r="134" spans="1:39" ht="13.5" customHeight="1">
      <c r="A134" s="20"/>
      <c r="B134" s="20"/>
      <c r="C134" s="85"/>
      <c r="D134" s="85"/>
      <c r="E134" s="85"/>
      <c r="F134" s="85"/>
      <c r="G134" s="85"/>
      <c r="H134" s="85"/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</row>
    <row r="135" spans="1:39" ht="13.5" customHeight="1">
      <c r="A135" s="20"/>
      <c r="B135" s="20"/>
      <c r="C135" s="85"/>
      <c r="D135" s="85"/>
      <c r="E135" s="85"/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</row>
    <row r="136" spans="1:39" ht="13.5" customHeight="1">
      <c r="A136" s="20"/>
      <c r="B136" s="20"/>
      <c r="C136" s="85"/>
      <c r="D136" s="85"/>
      <c r="E136" s="85"/>
      <c r="F136" s="85"/>
      <c r="G136" s="85"/>
      <c r="H136" s="85"/>
      <c r="I136" s="85"/>
      <c r="J136" s="85"/>
      <c r="K136" s="85"/>
      <c r="L136" s="85"/>
      <c r="M136" s="85"/>
      <c r="N136" s="85"/>
      <c r="O136" s="85"/>
      <c r="P136" s="85"/>
      <c r="Q136" s="85"/>
      <c r="R136" s="85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</row>
    <row r="137" spans="1:39" ht="13.5" customHeight="1">
      <c r="A137" s="20"/>
      <c r="B137" s="20"/>
      <c r="C137" s="85"/>
      <c r="D137" s="85"/>
      <c r="E137" s="85"/>
      <c r="F137" s="85"/>
      <c r="G137" s="85"/>
      <c r="H137" s="85"/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</row>
    <row r="138" spans="1:39" ht="13.5" customHeight="1">
      <c r="A138" s="20"/>
      <c r="B138" s="20"/>
      <c r="C138" s="85"/>
      <c r="D138" s="85"/>
      <c r="E138" s="85"/>
      <c r="F138" s="85"/>
      <c r="G138" s="85"/>
      <c r="H138" s="85"/>
      <c r="I138" s="85"/>
      <c r="J138" s="85"/>
      <c r="K138" s="85"/>
      <c r="L138" s="85"/>
      <c r="M138" s="85"/>
      <c r="N138" s="85"/>
      <c r="O138" s="85"/>
      <c r="P138" s="85"/>
      <c r="Q138" s="85"/>
      <c r="R138" s="85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</row>
    <row r="139" spans="1:39" ht="13.5" customHeight="1">
      <c r="A139" s="20"/>
      <c r="B139" s="20"/>
      <c r="C139" s="85"/>
      <c r="D139" s="85"/>
      <c r="E139" s="85"/>
      <c r="F139" s="85"/>
      <c r="G139" s="85"/>
      <c r="H139" s="85"/>
      <c r="I139" s="85"/>
      <c r="J139" s="85"/>
      <c r="K139" s="85"/>
      <c r="L139" s="85"/>
      <c r="M139" s="85"/>
      <c r="N139" s="85"/>
      <c r="O139" s="85"/>
      <c r="P139" s="85"/>
      <c r="Q139" s="85"/>
      <c r="R139" s="85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</row>
    <row r="140" spans="1:39" ht="13.5" customHeight="1">
      <c r="A140" s="20"/>
      <c r="B140" s="20"/>
      <c r="C140" s="85"/>
      <c r="D140" s="85"/>
      <c r="E140" s="85"/>
      <c r="F140" s="85"/>
      <c r="G140" s="85"/>
      <c r="H140" s="85"/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</row>
    <row r="141" spans="1:39" ht="13.5" customHeight="1">
      <c r="A141" s="20"/>
      <c r="B141" s="20"/>
      <c r="C141" s="85"/>
      <c r="D141" s="85"/>
      <c r="E141" s="85"/>
      <c r="F141" s="85"/>
      <c r="G141" s="85"/>
      <c r="H141" s="85"/>
      <c r="I141" s="85"/>
      <c r="J141" s="85"/>
      <c r="K141" s="85"/>
      <c r="L141" s="85"/>
      <c r="M141" s="85"/>
      <c r="N141" s="85"/>
      <c r="O141" s="85"/>
      <c r="P141" s="85"/>
      <c r="Q141" s="85"/>
      <c r="R141" s="85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</row>
    <row r="142" spans="1:39" ht="13.5" customHeight="1">
      <c r="A142" s="20"/>
      <c r="B142" s="20"/>
      <c r="C142" s="85"/>
      <c r="D142" s="85"/>
      <c r="E142" s="85"/>
      <c r="F142" s="85"/>
      <c r="G142" s="85"/>
      <c r="H142" s="85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</row>
    <row r="143" spans="1:39" ht="13.5" customHeight="1">
      <c r="A143" s="20"/>
      <c r="B143" s="20"/>
      <c r="C143" s="85"/>
      <c r="D143" s="85"/>
      <c r="E143" s="85"/>
      <c r="F143" s="85"/>
      <c r="G143" s="85"/>
      <c r="H143" s="85"/>
      <c r="I143" s="85"/>
      <c r="J143" s="85"/>
      <c r="K143" s="85"/>
      <c r="L143" s="85"/>
      <c r="M143" s="85"/>
      <c r="N143" s="85"/>
      <c r="O143" s="85"/>
      <c r="P143" s="85"/>
      <c r="Q143" s="85"/>
      <c r="R143" s="85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</row>
    <row r="144" spans="1:39" ht="13.5" customHeight="1">
      <c r="A144" s="20"/>
      <c r="B144" s="20"/>
      <c r="C144" s="85"/>
      <c r="D144" s="85"/>
      <c r="E144" s="85"/>
      <c r="F144" s="85"/>
      <c r="G144" s="85"/>
      <c r="H144" s="85"/>
      <c r="I144" s="85"/>
      <c r="J144" s="85"/>
      <c r="K144" s="85"/>
      <c r="L144" s="85"/>
      <c r="M144" s="85"/>
      <c r="N144" s="85"/>
      <c r="O144" s="85"/>
      <c r="P144" s="85"/>
      <c r="Q144" s="85"/>
      <c r="R144" s="85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</row>
    <row r="145" spans="1:39" ht="13.5" customHeight="1">
      <c r="A145" s="20"/>
      <c r="B145" s="20"/>
      <c r="C145" s="85"/>
      <c r="D145" s="85"/>
      <c r="E145" s="85"/>
      <c r="F145" s="85"/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</row>
    <row r="146" spans="1:39" ht="13.5" customHeight="1">
      <c r="A146" s="20"/>
      <c r="B146" s="20"/>
      <c r="C146" s="85"/>
      <c r="D146" s="85"/>
      <c r="E146" s="85"/>
      <c r="F146" s="85"/>
      <c r="G146" s="85"/>
      <c r="H146" s="85"/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</row>
    <row r="147" spans="1:39" ht="13.5" customHeight="1">
      <c r="A147" s="20"/>
      <c r="B147" s="20"/>
      <c r="C147" s="85"/>
      <c r="D147" s="85"/>
      <c r="E147" s="85"/>
      <c r="F147" s="85"/>
      <c r="G147" s="85"/>
      <c r="H147" s="85"/>
      <c r="I147" s="85"/>
      <c r="J147" s="85"/>
      <c r="K147" s="85"/>
      <c r="L147" s="85"/>
      <c r="M147" s="85"/>
      <c r="N147" s="85"/>
      <c r="O147" s="85"/>
      <c r="P147" s="85"/>
      <c r="Q147" s="85"/>
      <c r="R147" s="85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</row>
    <row r="148" spans="1:39" ht="13.5" customHeight="1">
      <c r="A148" s="20"/>
      <c r="B148" s="20"/>
      <c r="C148" s="85"/>
      <c r="D148" s="85"/>
      <c r="E148" s="85"/>
      <c r="F148" s="85"/>
      <c r="G148" s="85"/>
      <c r="H148" s="85"/>
      <c r="I148" s="85"/>
      <c r="J148" s="85"/>
      <c r="K148" s="85"/>
      <c r="L148" s="85"/>
      <c r="M148" s="85"/>
      <c r="N148" s="85"/>
      <c r="O148" s="85"/>
      <c r="P148" s="85"/>
      <c r="Q148" s="85"/>
      <c r="R148" s="85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</row>
    <row r="149" spans="1:39" ht="13.5" customHeight="1">
      <c r="A149" s="20"/>
      <c r="B149" s="20"/>
      <c r="C149" s="85"/>
      <c r="D149" s="85"/>
      <c r="E149" s="85"/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</row>
    <row r="150" spans="1:39" ht="13.5" customHeight="1">
      <c r="A150" s="20"/>
      <c r="B150" s="20"/>
      <c r="C150" s="85"/>
      <c r="D150" s="85"/>
      <c r="E150" s="85"/>
      <c r="F150" s="85"/>
      <c r="G150" s="85"/>
      <c r="H150" s="85"/>
      <c r="I150" s="85"/>
      <c r="J150" s="85"/>
      <c r="K150" s="85"/>
      <c r="L150" s="85"/>
      <c r="M150" s="85"/>
      <c r="N150" s="85"/>
      <c r="O150" s="85"/>
      <c r="P150" s="85"/>
      <c r="Q150" s="85"/>
      <c r="R150" s="85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</row>
    <row r="151" spans="1:39" ht="13.5" customHeight="1">
      <c r="A151" s="20"/>
      <c r="B151" s="20"/>
      <c r="C151" s="85"/>
      <c r="D151" s="85"/>
      <c r="E151" s="85"/>
      <c r="F151" s="85"/>
      <c r="G151" s="85"/>
      <c r="H151" s="85"/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</row>
    <row r="152" spans="1:39" ht="13.5" customHeight="1">
      <c r="A152" s="20"/>
      <c r="B152" s="20"/>
      <c r="C152" s="85"/>
      <c r="D152" s="85"/>
      <c r="E152" s="85"/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</row>
    <row r="153" spans="1:39" ht="13.5" customHeight="1">
      <c r="A153" s="20"/>
      <c r="B153" s="20"/>
      <c r="C153" s="85"/>
      <c r="D153" s="85"/>
      <c r="E153" s="85"/>
      <c r="F153" s="85"/>
      <c r="G153" s="85"/>
      <c r="H153" s="85"/>
      <c r="I153" s="85"/>
      <c r="J153" s="85"/>
      <c r="K153" s="85"/>
      <c r="L153" s="85"/>
      <c r="M153" s="85"/>
      <c r="N153" s="85"/>
      <c r="O153" s="85"/>
      <c r="P153" s="85"/>
      <c r="Q153" s="85"/>
      <c r="R153" s="85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</row>
    <row r="154" spans="1:39" ht="13.5" customHeight="1">
      <c r="A154" s="20"/>
      <c r="B154" s="20"/>
      <c r="C154" s="85"/>
      <c r="D154" s="85"/>
      <c r="E154" s="85"/>
      <c r="F154" s="85"/>
      <c r="G154" s="85"/>
      <c r="H154" s="85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</row>
    <row r="155" spans="1:39" ht="13.5" customHeight="1">
      <c r="A155" s="20"/>
      <c r="B155" s="20"/>
      <c r="C155" s="85"/>
      <c r="D155" s="85"/>
      <c r="E155" s="85"/>
      <c r="F155" s="85"/>
      <c r="G155" s="85"/>
      <c r="H155" s="85"/>
      <c r="I155" s="85"/>
      <c r="J155" s="85"/>
      <c r="K155" s="85"/>
      <c r="L155" s="85"/>
      <c r="M155" s="85"/>
      <c r="N155" s="85"/>
      <c r="O155" s="85"/>
      <c r="P155" s="85"/>
      <c r="Q155" s="85"/>
      <c r="R155" s="85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</row>
    <row r="156" spans="1:39" ht="13.5" customHeight="1">
      <c r="A156" s="20"/>
      <c r="B156" s="20"/>
      <c r="C156" s="85"/>
      <c r="D156" s="85"/>
      <c r="E156" s="85"/>
      <c r="F156" s="85"/>
      <c r="G156" s="85"/>
      <c r="H156" s="85"/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</row>
    <row r="157" spans="1:39" ht="13.5" customHeight="1">
      <c r="A157" s="20"/>
      <c r="B157" s="20"/>
      <c r="C157" s="85"/>
      <c r="D157" s="85"/>
      <c r="E157" s="85"/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</row>
    <row r="158" spans="1:39" ht="13.5" customHeight="1">
      <c r="A158" s="20"/>
      <c r="B158" s="20"/>
      <c r="C158" s="85"/>
      <c r="D158" s="85"/>
      <c r="E158" s="85"/>
      <c r="F158" s="85"/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</row>
    <row r="159" spans="1:39" ht="13.5" customHeight="1">
      <c r="A159" s="20"/>
      <c r="B159" s="20"/>
      <c r="C159" s="85"/>
      <c r="D159" s="85"/>
      <c r="E159" s="85"/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</row>
    <row r="160" spans="1:39" ht="13.5" customHeight="1">
      <c r="A160" s="20"/>
      <c r="B160" s="20"/>
      <c r="C160" s="85"/>
      <c r="D160" s="85"/>
      <c r="E160" s="85"/>
      <c r="F160" s="85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</row>
    <row r="161" spans="1:39" ht="13.5" customHeight="1">
      <c r="A161" s="20"/>
      <c r="B161" s="20"/>
      <c r="C161" s="85"/>
      <c r="D161" s="85"/>
      <c r="E161" s="85"/>
      <c r="F161" s="85"/>
      <c r="G161" s="85"/>
      <c r="H161" s="85"/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</row>
    <row r="162" spans="1:39" ht="13.5" customHeight="1">
      <c r="A162" s="20"/>
      <c r="B162" s="20"/>
      <c r="C162" s="85"/>
      <c r="D162" s="85"/>
      <c r="E162" s="85"/>
      <c r="F162" s="85"/>
      <c r="G162" s="85"/>
      <c r="H162" s="85"/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</row>
    <row r="163" spans="1:39" ht="13.5" customHeight="1">
      <c r="A163" s="20"/>
      <c r="B163" s="20"/>
      <c r="C163" s="85"/>
      <c r="D163" s="85"/>
      <c r="E163" s="85"/>
      <c r="F163" s="85"/>
      <c r="G163" s="85"/>
      <c r="H163" s="85"/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</row>
    <row r="164" spans="1:39" ht="13.5" customHeight="1">
      <c r="A164" s="20"/>
      <c r="B164" s="20"/>
      <c r="C164" s="85"/>
      <c r="D164" s="85"/>
      <c r="E164" s="85"/>
      <c r="F164" s="85"/>
      <c r="G164" s="85"/>
      <c r="H164" s="85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</row>
    <row r="165" spans="1:39" ht="13.5" customHeight="1">
      <c r="A165" s="20"/>
      <c r="B165" s="20"/>
      <c r="C165" s="85"/>
      <c r="D165" s="85"/>
      <c r="E165" s="85"/>
      <c r="F165" s="85"/>
      <c r="G165" s="85"/>
      <c r="H165" s="85"/>
      <c r="I165" s="85"/>
      <c r="J165" s="85"/>
      <c r="K165" s="85"/>
      <c r="L165" s="85"/>
      <c r="M165" s="85"/>
      <c r="N165" s="85"/>
      <c r="O165" s="85"/>
      <c r="P165" s="85"/>
      <c r="Q165" s="85"/>
      <c r="R165" s="85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</row>
    <row r="166" spans="1:39" ht="13.5" customHeight="1">
      <c r="A166" s="20"/>
      <c r="B166" s="20"/>
      <c r="C166" s="85"/>
      <c r="D166" s="85"/>
      <c r="E166" s="85"/>
      <c r="F166" s="85"/>
      <c r="G166" s="85"/>
      <c r="H166" s="85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</row>
    <row r="167" spans="1:39" ht="13.5" customHeight="1">
      <c r="A167" s="20"/>
      <c r="B167" s="20"/>
      <c r="C167" s="85"/>
      <c r="D167" s="85"/>
      <c r="E167" s="85"/>
      <c r="F167" s="85"/>
      <c r="G167" s="85"/>
      <c r="H167" s="85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</row>
    <row r="168" spans="1:39" ht="13.5" customHeight="1">
      <c r="A168" s="20"/>
      <c r="B168" s="20"/>
      <c r="C168" s="85"/>
      <c r="D168" s="85"/>
      <c r="E168" s="85"/>
      <c r="F168" s="85"/>
      <c r="G168" s="85"/>
      <c r="H168" s="85"/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</row>
    <row r="169" spans="1:39" ht="13.5" customHeight="1">
      <c r="A169" s="20"/>
      <c r="B169" s="20"/>
      <c r="C169" s="85"/>
      <c r="D169" s="85"/>
      <c r="E169" s="85"/>
      <c r="F169" s="85"/>
      <c r="G169" s="85"/>
      <c r="H169" s="85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</row>
    <row r="170" spans="1:39" ht="13.5" customHeight="1">
      <c r="A170" s="20"/>
      <c r="B170" s="20"/>
      <c r="C170" s="85"/>
      <c r="D170" s="85"/>
      <c r="E170" s="85"/>
      <c r="F170" s="85"/>
      <c r="G170" s="85"/>
      <c r="H170" s="85"/>
      <c r="I170" s="85"/>
      <c r="J170" s="85"/>
      <c r="K170" s="85"/>
      <c r="L170" s="85"/>
      <c r="M170" s="85"/>
      <c r="N170" s="85"/>
      <c r="O170" s="85"/>
      <c r="P170" s="85"/>
      <c r="Q170" s="85"/>
      <c r="R170" s="85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</row>
    <row r="171" spans="1:39" ht="13.5" customHeight="1">
      <c r="A171" s="20"/>
      <c r="B171" s="20"/>
      <c r="C171" s="85"/>
      <c r="D171" s="85"/>
      <c r="E171" s="85"/>
      <c r="F171" s="85"/>
      <c r="G171" s="85"/>
      <c r="H171" s="85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</row>
    <row r="172" spans="1:39" ht="13.5" customHeight="1">
      <c r="A172" s="20"/>
      <c r="B172" s="20"/>
      <c r="C172" s="85"/>
      <c r="D172" s="85"/>
      <c r="E172" s="85"/>
      <c r="F172" s="85"/>
      <c r="G172" s="85"/>
      <c r="H172" s="85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</row>
    <row r="173" spans="1:39" ht="13.5" customHeight="1">
      <c r="A173" s="20"/>
      <c r="B173" s="20"/>
      <c r="C173" s="85"/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</row>
    <row r="174" spans="1:39" ht="13.5" customHeight="1">
      <c r="A174" s="20"/>
      <c r="B174" s="20"/>
      <c r="C174" s="85"/>
      <c r="D174" s="85"/>
      <c r="E174" s="85"/>
      <c r="F174" s="85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</row>
    <row r="175" spans="1:39" ht="13.5" customHeight="1">
      <c r="A175" s="20"/>
      <c r="B175" s="20"/>
      <c r="C175" s="85"/>
      <c r="D175" s="85"/>
      <c r="E175" s="85"/>
      <c r="F175" s="85"/>
      <c r="G175" s="85"/>
      <c r="H175" s="85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</row>
    <row r="176" spans="1:39" ht="13.5" customHeight="1">
      <c r="A176" s="20"/>
      <c r="B176" s="20"/>
      <c r="C176" s="85"/>
      <c r="D176" s="85"/>
      <c r="E176" s="85"/>
      <c r="F176" s="85"/>
      <c r="G176" s="85"/>
      <c r="H176" s="85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</row>
    <row r="177" spans="1:39" ht="13.5" customHeight="1">
      <c r="A177" s="20"/>
      <c r="B177" s="20"/>
      <c r="C177" s="85"/>
      <c r="D177" s="85"/>
      <c r="E177" s="85"/>
      <c r="F177" s="85"/>
      <c r="G177" s="85"/>
      <c r="H177" s="85"/>
      <c r="I177" s="85"/>
      <c r="J177" s="85"/>
      <c r="K177" s="85"/>
      <c r="L177" s="85"/>
      <c r="M177" s="85"/>
      <c r="N177" s="85"/>
      <c r="O177" s="85"/>
      <c r="P177" s="85"/>
      <c r="Q177" s="85"/>
      <c r="R177" s="85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</row>
    <row r="178" spans="1:39" ht="13.5" customHeight="1">
      <c r="A178" s="20"/>
      <c r="B178" s="20"/>
      <c r="C178" s="85"/>
      <c r="D178" s="85"/>
      <c r="E178" s="85"/>
      <c r="F178" s="85"/>
      <c r="G178" s="85"/>
      <c r="H178" s="85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</row>
    <row r="179" spans="1:39" ht="13.5" customHeight="1">
      <c r="A179" s="20"/>
      <c r="B179" s="20"/>
      <c r="C179" s="85"/>
      <c r="D179" s="85"/>
      <c r="E179" s="85"/>
      <c r="F179" s="85"/>
      <c r="G179" s="85"/>
      <c r="H179" s="85"/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</row>
    <row r="180" spans="1:39" ht="13.5" customHeight="1">
      <c r="A180" s="20"/>
      <c r="B180" s="20"/>
      <c r="C180" s="85"/>
      <c r="D180" s="85"/>
      <c r="E180" s="85"/>
      <c r="F180" s="85"/>
      <c r="G180" s="85"/>
      <c r="H180" s="85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</row>
    <row r="181" spans="1:39" ht="13.5" customHeight="1">
      <c r="A181" s="20"/>
      <c r="B181" s="20"/>
      <c r="C181" s="85"/>
      <c r="D181" s="85"/>
      <c r="E181" s="85"/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</row>
    <row r="182" spans="1:39" ht="13.5" customHeight="1">
      <c r="A182" s="20"/>
      <c r="B182" s="20"/>
      <c r="C182" s="85"/>
      <c r="D182" s="85"/>
      <c r="E182" s="85"/>
      <c r="F182" s="85"/>
      <c r="G182" s="85"/>
      <c r="H182" s="85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</row>
    <row r="183" spans="1:39" ht="13.5" customHeight="1">
      <c r="A183" s="20"/>
      <c r="B183" s="20"/>
      <c r="C183" s="85"/>
      <c r="D183" s="85"/>
      <c r="E183" s="85"/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</row>
    <row r="184" spans="1:39" ht="13.5" customHeight="1">
      <c r="A184" s="20"/>
      <c r="B184" s="20"/>
      <c r="C184" s="85"/>
      <c r="D184" s="85"/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</row>
    <row r="185" spans="1:39" ht="13.5" customHeight="1">
      <c r="A185" s="20"/>
      <c r="B185" s="20"/>
      <c r="C185" s="85"/>
      <c r="D185" s="85"/>
      <c r="E185" s="85"/>
      <c r="F185" s="85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</row>
    <row r="186" spans="1:39" ht="13.5" customHeight="1">
      <c r="A186" s="20"/>
      <c r="B186" s="20"/>
      <c r="C186" s="85"/>
      <c r="D186" s="85"/>
      <c r="E186" s="85"/>
      <c r="F186" s="85"/>
      <c r="G186" s="85"/>
      <c r="H186" s="85"/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</row>
    <row r="187" spans="1:39" ht="13.5" customHeight="1">
      <c r="A187" s="20"/>
      <c r="B187" s="20"/>
      <c r="C187" s="85"/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</row>
    <row r="188" spans="1:39" ht="13.5" customHeight="1">
      <c r="A188" s="20"/>
      <c r="B188" s="20"/>
      <c r="C188" s="85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</row>
    <row r="189" spans="1:39" ht="13.5" customHeight="1">
      <c r="A189" s="20"/>
      <c r="B189" s="20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</row>
    <row r="190" spans="1:39" ht="13.5" customHeight="1">
      <c r="A190" s="20"/>
      <c r="B190" s="20"/>
      <c r="C190" s="85"/>
      <c r="D190" s="85"/>
      <c r="E190" s="85"/>
      <c r="F190" s="85"/>
      <c r="G190" s="85"/>
      <c r="H190" s="85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</row>
    <row r="191" spans="1:39" ht="13.5" customHeight="1">
      <c r="A191" s="20"/>
      <c r="B191" s="20"/>
      <c r="C191" s="85"/>
      <c r="D191" s="85"/>
      <c r="E191" s="85"/>
      <c r="F191" s="85"/>
      <c r="G191" s="85"/>
      <c r="H191" s="85"/>
      <c r="I191" s="85"/>
      <c r="J191" s="85"/>
      <c r="K191" s="85"/>
      <c r="L191" s="85"/>
      <c r="M191" s="85"/>
      <c r="N191" s="85"/>
      <c r="O191" s="85"/>
      <c r="P191" s="85"/>
      <c r="Q191" s="85"/>
      <c r="R191" s="85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</row>
    <row r="192" spans="1:39" ht="13.5" customHeight="1">
      <c r="A192" s="20"/>
      <c r="B192" s="20"/>
      <c r="C192" s="85"/>
      <c r="D192" s="85"/>
      <c r="E192" s="85"/>
      <c r="F192" s="85"/>
      <c r="G192" s="85"/>
      <c r="H192" s="85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</row>
    <row r="193" spans="1:39" ht="13.5" customHeight="1">
      <c r="A193" s="20"/>
      <c r="B193" s="20"/>
      <c r="C193" s="85"/>
      <c r="D193" s="85"/>
      <c r="E193" s="85"/>
      <c r="F193" s="85"/>
      <c r="G193" s="85"/>
      <c r="H193" s="85"/>
      <c r="I193" s="85"/>
      <c r="J193" s="85"/>
      <c r="K193" s="85"/>
      <c r="L193" s="85"/>
      <c r="M193" s="85"/>
      <c r="N193" s="85"/>
      <c r="O193" s="85"/>
      <c r="P193" s="85"/>
      <c r="Q193" s="85"/>
      <c r="R193" s="85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</row>
    <row r="194" spans="1:39" ht="13.5" customHeight="1">
      <c r="A194" s="20"/>
      <c r="B194" s="20"/>
      <c r="C194" s="85"/>
      <c r="D194" s="85"/>
      <c r="E194" s="85"/>
      <c r="F194" s="85"/>
      <c r="G194" s="85"/>
      <c r="H194" s="85"/>
      <c r="I194" s="85"/>
      <c r="J194" s="85"/>
      <c r="K194" s="85"/>
      <c r="L194" s="85"/>
      <c r="M194" s="85"/>
      <c r="N194" s="85"/>
      <c r="O194" s="85"/>
      <c r="P194" s="85"/>
      <c r="Q194" s="85"/>
      <c r="R194" s="85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</row>
    <row r="195" spans="1:39" ht="13.5" customHeight="1">
      <c r="A195" s="20"/>
      <c r="B195" s="20"/>
      <c r="C195" s="85"/>
      <c r="D195" s="85"/>
      <c r="E195" s="85"/>
      <c r="F195" s="85"/>
      <c r="G195" s="85"/>
      <c r="H195" s="85"/>
      <c r="I195" s="85"/>
      <c r="J195" s="85"/>
      <c r="K195" s="85"/>
      <c r="L195" s="85"/>
      <c r="M195" s="85"/>
      <c r="N195" s="85"/>
      <c r="O195" s="85"/>
      <c r="P195" s="85"/>
      <c r="Q195" s="85"/>
      <c r="R195" s="85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</row>
    <row r="196" spans="1:39" ht="13.5" customHeight="1">
      <c r="A196" s="20"/>
      <c r="B196" s="20"/>
      <c r="C196" s="85"/>
      <c r="D196" s="85"/>
      <c r="E196" s="85"/>
      <c r="F196" s="85"/>
      <c r="G196" s="85"/>
      <c r="H196" s="85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</row>
    <row r="197" spans="1:39" ht="13.5" customHeight="1">
      <c r="A197" s="20"/>
      <c r="B197" s="20"/>
      <c r="C197" s="85"/>
      <c r="D197" s="85"/>
      <c r="E197" s="85"/>
      <c r="F197" s="85"/>
      <c r="G197" s="85"/>
      <c r="H197" s="85"/>
      <c r="I197" s="85"/>
      <c r="J197" s="85"/>
      <c r="K197" s="85"/>
      <c r="L197" s="85"/>
      <c r="M197" s="85"/>
      <c r="N197" s="85"/>
      <c r="O197" s="85"/>
      <c r="P197" s="85"/>
      <c r="Q197" s="85"/>
      <c r="R197" s="85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</row>
    <row r="198" spans="1:39" ht="13.5" customHeight="1">
      <c r="A198" s="20"/>
      <c r="B198" s="20"/>
      <c r="C198" s="85"/>
      <c r="D198" s="85"/>
      <c r="E198" s="85"/>
      <c r="F198" s="85"/>
      <c r="G198" s="85"/>
      <c r="H198" s="85"/>
      <c r="I198" s="85"/>
      <c r="J198" s="85"/>
      <c r="K198" s="85"/>
      <c r="L198" s="85"/>
      <c r="M198" s="85"/>
      <c r="N198" s="85"/>
      <c r="O198" s="85"/>
      <c r="P198" s="85"/>
      <c r="Q198" s="85"/>
      <c r="R198" s="85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</row>
    <row r="199" spans="1:39" ht="13.5" customHeight="1">
      <c r="A199" s="20"/>
      <c r="B199" s="20"/>
      <c r="C199" s="85"/>
      <c r="D199" s="85"/>
      <c r="E199" s="85"/>
      <c r="F199" s="85"/>
      <c r="G199" s="85"/>
      <c r="H199" s="85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</row>
    <row r="200" spans="1:39" ht="13.5" customHeight="1">
      <c r="A200" s="20"/>
      <c r="B200" s="20"/>
      <c r="C200" s="85"/>
      <c r="D200" s="85"/>
      <c r="E200" s="85"/>
      <c r="F200" s="85"/>
      <c r="G200" s="85"/>
      <c r="H200" s="85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</row>
    <row r="201" spans="1:39" ht="13.5" customHeight="1">
      <c r="A201" s="20"/>
      <c r="B201" s="20"/>
      <c r="C201" s="85"/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</row>
    <row r="202" spans="1:39" ht="13.5" customHeight="1">
      <c r="A202" s="20"/>
      <c r="B202" s="20"/>
      <c r="C202" s="85"/>
      <c r="D202" s="85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</row>
    <row r="203" spans="1:39" ht="13.5" customHeight="1">
      <c r="A203" s="20"/>
      <c r="B203" s="20"/>
      <c r="C203" s="85"/>
      <c r="D203" s="85"/>
      <c r="E203" s="85"/>
      <c r="F203" s="85"/>
      <c r="G203" s="85"/>
      <c r="H203" s="85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</row>
    <row r="204" spans="1:39" ht="13.5" customHeight="1">
      <c r="A204" s="20"/>
      <c r="B204" s="20"/>
      <c r="C204" s="85"/>
      <c r="D204" s="85"/>
      <c r="E204" s="85"/>
      <c r="F204" s="85"/>
      <c r="G204" s="85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</row>
    <row r="205" spans="1:39" ht="13.5" customHeight="1">
      <c r="A205" s="20"/>
      <c r="B205" s="20"/>
      <c r="C205" s="85"/>
      <c r="D205" s="85"/>
      <c r="E205" s="85"/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</row>
    <row r="206" spans="1:39" ht="13.5" customHeight="1">
      <c r="A206" s="20"/>
      <c r="B206" s="20"/>
      <c r="C206" s="85"/>
      <c r="D206" s="85"/>
      <c r="E206" s="85"/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</row>
    <row r="207" spans="1:39" ht="13.5" customHeight="1">
      <c r="A207" s="20"/>
      <c r="B207" s="20"/>
      <c r="C207" s="85"/>
      <c r="D207" s="85"/>
      <c r="E207" s="85"/>
      <c r="F207" s="85"/>
      <c r="G207" s="85"/>
      <c r="H207" s="85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</row>
    <row r="208" spans="1:39" ht="13.5" customHeight="1">
      <c r="A208" s="20"/>
      <c r="B208" s="20"/>
      <c r="C208" s="85"/>
      <c r="D208" s="85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</row>
    <row r="209" spans="1:39" ht="13.5" customHeight="1">
      <c r="A209" s="20"/>
      <c r="B209" s="20"/>
      <c r="C209" s="85"/>
      <c r="D209" s="85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</row>
    <row r="210" spans="1:39" ht="13.5" customHeight="1">
      <c r="A210" s="20"/>
      <c r="B210" s="20"/>
      <c r="C210" s="85"/>
      <c r="D210" s="85"/>
      <c r="E210" s="85"/>
      <c r="F210" s="85"/>
      <c r="G210" s="85"/>
      <c r="H210" s="85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</row>
    <row r="211" spans="1:39" ht="13.5" customHeight="1">
      <c r="A211" s="20"/>
      <c r="B211" s="20"/>
      <c r="C211" s="85"/>
      <c r="D211" s="85"/>
      <c r="E211" s="85"/>
      <c r="F211" s="85"/>
      <c r="G211" s="85"/>
      <c r="H211" s="85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</row>
    <row r="212" spans="1:39" ht="13.5" customHeight="1">
      <c r="A212" s="20"/>
      <c r="B212" s="20"/>
      <c r="C212" s="85"/>
      <c r="D212" s="85"/>
      <c r="E212" s="85"/>
      <c r="F212" s="85"/>
      <c r="G212" s="85"/>
      <c r="H212" s="85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</row>
    <row r="213" spans="1:39" ht="13.5" customHeight="1">
      <c r="A213" s="20"/>
      <c r="B213" s="20"/>
      <c r="C213" s="85"/>
      <c r="D213" s="85"/>
      <c r="E213" s="85"/>
      <c r="F213" s="85"/>
      <c r="G213" s="85"/>
      <c r="H213" s="85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</row>
    <row r="214" spans="1:39" ht="13.5" customHeight="1">
      <c r="A214" s="20"/>
      <c r="B214" s="20"/>
      <c r="C214" s="85"/>
      <c r="D214" s="85"/>
      <c r="E214" s="85"/>
      <c r="F214" s="85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</row>
    <row r="215" spans="1:39" ht="13.5" customHeight="1">
      <c r="A215" s="20"/>
      <c r="B215" s="20"/>
      <c r="C215" s="85"/>
      <c r="D215" s="85"/>
      <c r="E215" s="85"/>
      <c r="F215" s="85"/>
      <c r="G215" s="85"/>
      <c r="H215" s="85"/>
      <c r="I215" s="85"/>
      <c r="J215" s="85"/>
      <c r="K215" s="85"/>
      <c r="L215" s="85"/>
      <c r="M215" s="85"/>
      <c r="N215" s="85"/>
      <c r="O215" s="85"/>
      <c r="P215" s="85"/>
      <c r="Q215" s="85"/>
      <c r="R215" s="85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</row>
    <row r="216" spans="1:39" ht="13.5" customHeight="1">
      <c r="A216" s="20"/>
      <c r="B216" s="20"/>
      <c r="C216" s="85"/>
      <c r="D216" s="85"/>
      <c r="E216" s="85"/>
      <c r="F216" s="85"/>
      <c r="G216" s="85"/>
      <c r="H216" s="85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</row>
    <row r="217" spans="1:39" ht="13.5" customHeight="1">
      <c r="A217" s="20"/>
      <c r="B217" s="20"/>
      <c r="C217" s="85"/>
      <c r="D217" s="85"/>
      <c r="E217" s="85"/>
      <c r="F217" s="85"/>
      <c r="G217" s="85"/>
      <c r="H217" s="85"/>
      <c r="I217" s="85"/>
      <c r="J217" s="85"/>
      <c r="K217" s="85"/>
      <c r="L217" s="85"/>
      <c r="M217" s="85"/>
      <c r="N217" s="85"/>
      <c r="O217" s="85"/>
      <c r="P217" s="85"/>
      <c r="Q217" s="85"/>
      <c r="R217" s="85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</row>
    <row r="218" spans="1:39" ht="13.5" customHeight="1">
      <c r="A218" s="20"/>
      <c r="B218" s="20"/>
      <c r="C218" s="85"/>
      <c r="D218" s="85"/>
      <c r="E218" s="85"/>
      <c r="F218" s="85"/>
      <c r="G218" s="85"/>
      <c r="H218" s="85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</row>
    <row r="219" spans="1:39" ht="13.5" customHeight="1">
      <c r="A219" s="20"/>
      <c r="B219" s="20"/>
      <c r="C219" s="85"/>
      <c r="D219" s="85"/>
      <c r="E219" s="85"/>
      <c r="F219" s="85"/>
      <c r="G219" s="85"/>
      <c r="H219" s="85"/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</row>
    <row r="220" spans="1:39" ht="13.5" customHeight="1">
      <c r="A220" s="20"/>
      <c r="B220" s="20"/>
      <c r="C220" s="85"/>
      <c r="D220" s="85"/>
      <c r="E220" s="85"/>
      <c r="F220" s="85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</row>
    <row r="221" spans="1:39" ht="13.5" customHeight="1">
      <c r="A221" s="20"/>
      <c r="B221" s="20"/>
      <c r="C221" s="85"/>
      <c r="D221" s="85"/>
      <c r="E221" s="85"/>
      <c r="F221" s="85"/>
      <c r="G221" s="85"/>
      <c r="H221" s="85"/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</row>
    <row r="222" spans="1:39" ht="13.5" customHeight="1">
      <c r="A222" s="20"/>
      <c r="B222" s="20"/>
      <c r="C222" s="85"/>
      <c r="D222" s="85"/>
      <c r="E222" s="85"/>
      <c r="F222" s="85"/>
      <c r="G222" s="85"/>
      <c r="H222" s="85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</row>
    <row r="223" spans="1:39" ht="13.5" customHeight="1">
      <c r="A223" s="20"/>
      <c r="B223" s="20"/>
      <c r="C223" s="85"/>
      <c r="D223" s="85"/>
      <c r="E223" s="85"/>
      <c r="F223" s="85"/>
      <c r="G223" s="85"/>
      <c r="H223" s="85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</row>
    <row r="224" spans="1:39" ht="13.5" customHeight="1">
      <c r="A224" s="20"/>
      <c r="B224" s="20"/>
      <c r="C224" s="85"/>
      <c r="D224" s="85"/>
      <c r="E224" s="85"/>
      <c r="F224" s="85"/>
      <c r="G224" s="85"/>
      <c r="H224" s="85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</row>
    <row r="225" spans="1:39" ht="13.5" customHeight="1">
      <c r="A225" s="20"/>
      <c r="B225" s="20"/>
      <c r="C225" s="85"/>
      <c r="D225" s="85"/>
      <c r="E225" s="85"/>
      <c r="F225" s="85"/>
      <c r="G225" s="85"/>
      <c r="H225" s="85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</row>
    <row r="226" spans="1:39" ht="13.5" customHeight="1">
      <c r="A226" s="20"/>
      <c r="B226" s="20"/>
      <c r="C226" s="85"/>
      <c r="D226" s="85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</row>
    <row r="227" spans="1:39" ht="13.5" customHeight="1">
      <c r="A227" s="20"/>
      <c r="B227" s="20"/>
      <c r="C227" s="85"/>
      <c r="D227" s="85"/>
      <c r="E227" s="85"/>
      <c r="F227" s="85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</row>
    <row r="228" spans="1:39" ht="13.5" customHeight="1">
      <c r="A228" s="20"/>
      <c r="B228" s="20"/>
      <c r="C228" s="85"/>
      <c r="D228" s="85"/>
      <c r="E228" s="85"/>
      <c r="F228" s="85"/>
      <c r="G228" s="85"/>
      <c r="H228" s="85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</row>
    <row r="229" spans="1:39" ht="13.5" customHeight="1">
      <c r="A229" s="20"/>
      <c r="B229" s="20"/>
      <c r="C229" s="85"/>
      <c r="D229" s="85"/>
      <c r="E229" s="85"/>
      <c r="F229" s="85"/>
      <c r="G229" s="85"/>
      <c r="H229" s="85"/>
      <c r="I229" s="85"/>
      <c r="J229" s="85"/>
      <c r="K229" s="85"/>
      <c r="L229" s="85"/>
      <c r="M229" s="85"/>
      <c r="N229" s="85"/>
      <c r="O229" s="85"/>
      <c r="P229" s="85"/>
      <c r="Q229" s="85"/>
      <c r="R229" s="85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</row>
    <row r="230" spans="1:39" ht="13.5" customHeight="1">
      <c r="A230" s="20"/>
      <c r="B230" s="20"/>
      <c r="C230" s="85"/>
      <c r="D230" s="85"/>
      <c r="E230" s="85"/>
      <c r="F230" s="85"/>
      <c r="G230" s="85"/>
      <c r="H230" s="85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</row>
    <row r="231" spans="1:39" ht="13.5" customHeight="1">
      <c r="A231" s="20"/>
      <c r="B231" s="20"/>
      <c r="C231" s="85"/>
      <c r="D231" s="85"/>
      <c r="E231" s="85"/>
      <c r="F231" s="85"/>
      <c r="G231" s="85"/>
      <c r="H231" s="85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</row>
    <row r="232" spans="1:39" ht="13.5" customHeight="1">
      <c r="A232" s="20"/>
      <c r="B232" s="20"/>
      <c r="C232" s="85"/>
      <c r="D232" s="85"/>
      <c r="E232" s="85"/>
      <c r="F232" s="85"/>
      <c r="G232" s="85"/>
      <c r="H232" s="85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</row>
    <row r="233" spans="1:39" ht="13.5" customHeight="1">
      <c r="A233" s="20"/>
      <c r="B233" s="20"/>
      <c r="C233" s="85"/>
      <c r="D233" s="85"/>
      <c r="E233" s="85"/>
      <c r="F233" s="85"/>
      <c r="G233" s="85"/>
      <c r="H233" s="85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</row>
    <row r="234" spans="1:39" ht="13.5" customHeight="1">
      <c r="A234" s="20"/>
      <c r="B234" s="20"/>
      <c r="C234" s="85"/>
      <c r="D234" s="85"/>
      <c r="E234" s="85"/>
      <c r="F234" s="85"/>
      <c r="G234" s="85"/>
      <c r="H234" s="85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</row>
    <row r="235" spans="1:39" ht="13.5" customHeight="1">
      <c r="A235" s="20"/>
      <c r="B235" s="20"/>
      <c r="C235" s="85"/>
      <c r="D235" s="85"/>
      <c r="E235" s="85"/>
      <c r="F235" s="85"/>
      <c r="G235" s="85"/>
      <c r="H235" s="85"/>
      <c r="I235" s="85"/>
      <c r="J235" s="85"/>
      <c r="K235" s="85"/>
      <c r="L235" s="85"/>
      <c r="M235" s="85"/>
      <c r="N235" s="85"/>
      <c r="O235" s="85"/>
      <c r="P235" s="85"/>
      <c r="Q235" s="85"/>
      <c r="R235" s="85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</row>
    <row r="236" spans="1:39" ht="13.5" customHeight="1">
      <c r="A236" s="20"/>
      <c r="B236" s="20"/>
      <c r="C236" s="85"/>
      <c r="D236" s="85"/>
      <c r="E236" s="85"/>
      <c r="F236" s="85"/>
      <c r="G236" s="85"/>
      <c r="H236" s="85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</row>
    <row r="237" spans="1:39" ht="13.5" customHeight="1">
      <c r="A237" s="20"/>
      <c r="B237" s="20"/>
      <c r="C237" s="85"/>
      <c r="D237" s="85"/>
      <c r="E237" s="85"/>
      <c r="F237" s="85"/>
      <c r="G237" s="85"/>
      <c r="H237" s="85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</row>
    <row r="238" spans="1:39" ht="13.5" customHeight="1">
      <c r="A238" s="20"/>
      <c r="B238" s="20"/>
      <c r="C238" s="85"/>
      <c r="D238" s="85"/>
      <c r="E238" s="85"/>
      <c r="F238" s="85"/>
      <c r="G238" s="85"/>
      <c r="H238" s="85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</row>
    <row r="239" spans="1:39" ht="13.5" customHeight="1">
      <c r="A239" s="20"/>
      <c r="B239" s="20"/>
      <c r="C239" s="85"/>
      <c r="D239" s="85"/>
      <c r="E239" s="85"/>
      <c r="F239" s="85"/>
      <c r="G239" s="85"/>
      <c r="H239" s="85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</row>
    <row r="240" spans="1:39" ht="13.5" customHeight="1">
      <c r="A240" s="20"/>
      <c r="B240" s="20"/>
      <c r="C240" s="85"/>
      <c r="D240" s="85"/>
      <c r="E240" s="85"/>
      <c r="F240" s="85"/>
      <c r="G240" s="85"/>
      <c r="H240" s="85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</row>
    <row r="241" spans="1:39" ht="13.5" customHeight="1">
      <c r="A241" s="20"/>
      <c r="B241" s="20"/>
      <c r="C241" s="85"/>
      <c r="D241" s="85"/>
      <c r="E241" s="85"/>
      <c r="F241" s="85"/>
      <c r="G241" s="85"/>
      <c r="H241" s="85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</row>
    <row r="242" spans="1:39" ht="13.5" customHeight="1">
      <c r="A242" s="20"/>
      <c r="B242" s="20"/>
      <c r="C242" s="85"/>
      <c r="D242" s="85"/>
      <c r="E242" s="85"/>
      <c r="F242" s="85"/>
      <c r="G242" s="85"/>
      <c r="H242" s="85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</row>
    <row r="243" spans="1:39" ht="13.5" customHeight="1">
      <c r="A243" s="20"/>
      <c r="B243" s="20"/>
      <c r="C243" s="85"/>
      <c r="D243" s="85"/>
      <c r="E243" s="85"/>
      <c r="F243" s="85"/>
      <c r="G243" s="85"/>
      <c r="H243" s="85"/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</row>
    <row r="244" spans="1:39" ht="13.5" customHeight="1">
      <c r="A244" s="20"/>
      <c r="B244" s="20"/>
      <c r="C244" s="85"/>
      <c r="D244" s="85"/>
      <c r="E244" s="85"/>
      <c r="F244" s="85"/>
      <c r="G244" s="85"/>
      <c r="H244" s="85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</row>
    <row r="245" spans="1:39" ht="13.5" customHeight="1">
      <c r="A245" s="20"/>
      <c r="B245" s="20"/>
      <c r="C245" s="85"/>
      <c r="D245" s="85"/>
      <c r="E245" s="85"/>
      <c r="F245" s="85"/>
      <c r="G245" s="85"/>
      <c r="H245" s="85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</row>
    <row r="246" spans="1:39" ht="13.5" customHeight="1">
      <c r="A246" s="20"/>
      <c r="B246" s="20"/>
      <c r="C246" s="85"/>
      <c r="D246" s="85"/>
      <c r="E246" s="85"/>
      <c r="F246" s="85"/>
      <c r="G246" s="85"/>
      <c r="H246" s="85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</row>
    <row r="247" spans="1:39" ht="13.5" customHeight="1">
      <c r="A247" s="20"/>
      <c r="B247" s="20"/>
      <c r="C247" s="85"/>
      <c r="D247" s="85"/>
      <c r="E247" s="85"/>
      <c r="F247" s="85"/>
      <c r="G247" s="85"/>
      <c r="H247" s="85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</row>
    <row r="248" spans="1:39" ht="13.5" customHeight="1">
      <c r="A248" s="20"/>
      <c r="B248" s="20"/>
      <c r="C248" s="85"/>
      <c r="D248" s="85"/>
      <c r="E248" s="85"/>
      <c r="F248" s="85"/>
      <c r="G248" s="85"/>
      <c r="H248" s="85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</row>
    <row r="249" spans="1:39" ht="13.5" customHeight="1">
      <c r="A249" s="20"/>
      <c r="B249" s="20"/>
      <c r="C249" s="85"/>
      <c r="D249" s="85"/>
      <c r="E249" s="85"/>
      <c r="F249" s="85"/>
      <c r="G249" s="85"/>
      <c r="H249" s="85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</row>
    <row r="250" spans="1:39" ht="13.5" customHeight="1">
      <c r="A250" s="20"/>
      <c r="B250" s="20"/>
      <c r="C250" s="85"/>
      <c r="D250" s="85"/>
      <c r="E250" s="85"/>
      <c r="F250" s="85"/>
      <c r="G250" s="85"/>
      <c r="H250" s="85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</row>
    <row r="251" spans="1:39" ht="13.5" customHeight="1">
      <c r="A251" s="20"/>
      <c r="B251" s="20"/>
      <c r="C251" s="85"/>
      <c r="D251" s="85"/>
      <c r="E251" s="85"/>
      <c r="F251" s="85"/>
      <c r="G251" s="85"/>
      <c r="H251" s="85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</row>
    <row r="252" spans="1:39" ht="13.5" customHeight="1">
      <c r="A252" s="20"/>
      <c r="B252" s="20"/>
      <c r="C252" s="85"/>
      <c r="D252" s="85"/>
      <c r="E252" s="85"/>
      <c r="F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</row>
    <row r="253" spans="1:39" ht="13.5" customHeight="1">
      <c r="A253" s="20"/>
      <c r="B253" s="20"/>
      <c r="C253" s="85"/>
      <c r="D253" s="85"/>
      <c r="E253" s="85"/>
      <c r="F253" s="85"/>
      <c r="G253" s="85"/>
      <c r="H253" s="85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</row>
    <row r="254" spans="1:39" ht="13.5" customHeight="1">
      <c r="A254" s="20"/>
      <c r="B254" s="20"/>
      <c r="C254" s="85"/>
      <c r="D254" s="85"/>
      <c r="E254" s="85"/>
      <c r="F254" s="85"/>
      <c r="G254" s="85"/>
      <c r="H254" s="85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</row>
    <row r="255" spans="1:39" ht="13.5" customHeight="1">
      <c r="A255" s="20"/>
      <c r="B255" s="20"/>
      <c r="C255" s="85"/>
      <c r="D255" s="85"/>
      <c r="E255" s="85"/>
      <c r="F255" s="85"/>
      <c r="G255" s="85"/>
      <c r="H255" s="85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</row>
    <row r="256" spans="1:39" ht="13.5" customHeight="1">
      <c r="A256" s="20"/>
      <c r="B256" s="20"/>
      <c r="C256" s="85"/>
      <c r="D256" s="85"/>
      <c r="E256" s="85"/>
      <c r="F256" s="85"/>
      <c r="G256" s="85"/>
      <c r="H256" s="85"/>
      <c r="I256" s="85"/>
      <c r="J256" s="85"/>
      <c r="K256" s="85"/>
      <c r="L256" s="85"/>
      <c r="M256" s="85"/>
      <c r="N256" s="85"/>
      <c r="O256" s="85"/>
      <c r="P256" s="85"/>
      <c r="Q256" s="85"/>
      <c r="R256" s="85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</row>
    <row r="257" spans="1:39" ht="13.5" customHeight="1">
      <c r="A257" s="20"/>
      <c r="B257" s="20"/>
      <c r="C257" s="85"/>
      <c r="D257" s="85"/>
      <c r="E257" s="85"/>
      <c r="F257" s="85"/>
      <c r="G257" s="85"/>
      <c r="H257" s="85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</row>
    <row r="258" spans="1:39" ht="13.5" customHeight="1">
      <c r="A258" s="20"/>
      <c r="B258" s="20"/>
      <c r="C258" s="85"/>
      <c r="D258" s="85"/>
      <c r="E258" s="85"/>
      <c r="F258" s="85"/>
      <c r="G258" s="85"/>
      <c r="H258" s="85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</row>
    <row r="259" spans="1:39" ht="13.5" customHeight="1">
      <c r="A259" s="20"/>
      <c r="B259" s="20"/>
      <c r="C259" s="85"/>
      <c r="D259" s="85"/>
      <c r="E259" s="85"/>
      <c r="F259" s="85"/>
      <c r="G259" s="85"/>
      <c r="H259" s="85"/>
      <c r="I259" s="85"/>
      <c r="J259" s="85"/>
      <c r="K259" s="85"/>
      <c r="L259" s="85"/>
      <c r="M259" s="85"/>
      <c r="N259" s="85"/>
      <c r="O259" s="85"/>
      <c r="P259" s="85"/>
      <c r="Q259" s="85"/>
      <c r="R259" s="85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</row>
    <row r="260" spans="1:39" ht="13.5" customHeight="1">
      <c r="A260" s="20"/>
      <c r="B260" s="20"/>
      <c r="C260" s="85"/>
      <c r="D260" s="85"/>
      <c r="E260" s="85"/>
      <c r="F260" s="85"/>
      <c r="G260" s="85"/>
      <c r="H260" s="85"/>
      <c r="I260" s="85"/>
      <c r="J260" s="85"/>
      <c r="K260" s="85"/>
      <c r="L260" s="85"/>
      <c r="M260" s="85"/>
      <c r="N260" s="85"/>
      <c r="O260" s="85"/>
      <c r="P260" s="85"/>
      <c r="Q260" s="85"/>
      <c r="R260" s="85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</row>
    <row r="261" spans="1:39" ht="13.5" customHeight="1">
      <c r="A261" s="20"/>
      <c r="B261" s="20"/>
      <c r="C261" s="85"/>
      <c r="D261" s="85"/>
      <c r="E261" s="85"/>
      <c r="F261" s="85"/>
      <c r="G261" s="85"/>
      <c r="H261" s="85"/>
      <c r="I261" s="85"/>
      <c r="J261" s="85"/>
      <c r="K261" s="85"/>
      <c r="L261" s="85"/>
      <c r="M261" s="85"/>
      <c r="N261" s="85"/>
      <c r="O261" s="85"/>
      <c r="P261" s="85"/>
      <c r="Q261" s="85"/>
      <c r="R261" s="85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</row>
    <row r="262" spans="1:39" ht="13.5" customHeight="1">
      <c r="A262" s="20"/>
      <c r="B262" s="20"/>
      <c r="C262" s="85"/>
      <c r="D262" s="85"/>
      <c r="E262" s="85"/>
      <c r="F262" s="85"/>
      <c r="G262" s="85"/>
      <c r="H262" s="85"/>
      <c r="I262" s="85"/>
      <c r="J262" s="85"/>
      <c r="K262" s="85"/>
      <c r="L262" s="85"/>
      <c r="M262" s="85"/>
      <c r="N262" s="85"/>
      <c r="O262" s="85"/>
      <c r="P262" s="85"/>
      <c r="Q262" s="85"/>
      <c r="R262" s="85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</row>
    <row r="263" spans="1:39" ht="13.5" customHeight="1">
      <c r="A263" s="20"/>
      <c r="B263" s="20"/>
      <c r="C263" s="85"/>
      <c r="D263" s="85"/>
      <c r="E263" s="85"/>
      <c r="F263" s="85"/>
      <c r="G263" s="85"/>
      <c r="H263" s="85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</row>
    <row r="264" spans="1:39" ht="13.5" customHeight="1">
      <c r="A264" s="20"/>
      <c r="B264" s="20"/>
      <c r="C264" s="85"/>
      <c r="D264" s="85"/>
      <c r="E264" s="85"/>
      <c r="F264" s="85"/>
      <c r="G264" s="85"/>
      <c r="H264" s="85"/>
      <c r="I264" s="85"/>
      <c r="J264" s="85"/>
      <c r="K264" s="85"/>
      <c r="L264" s="85"/>
      <c r="M264" s="85"/>
      <c r="N264" s="85"/>
      <c r="O264" s="85"/>
      <c r="P264" s="85"/>
      <c r="Q264" s="85"/>
      <c r="R264" s="85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</row>
    <row r="265" spans="1:39" ht="13.5" customHeight="1">
      <c r="A265" s="20"/>
      <c r="B265" s="20"/>
      <c r="C265" s="85"/>
      <c r="D265" s="85"/>
      <c r="E265" s="85"/>
      <c r="F265" s="85"/>
      <c r="G265" s="85"/>
      <c r="H265" s="85"/>
      <c r="I265" s="85"/>
      <c r="J265" s="85"/>
      <c r="K265" s="85"/>
      <c r="L265" s="85"/>
      <c r="M265" s="85"/>
      <c r="N265" s="85"/>
      <c r="O265" s="85"/>
      <c r="P265" s="85"/>
      <c r="Q265" s="85"/>
      <c r="R265" s="85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</row>
    <row r="266" spans="1:39" ht="13.5" customHeight="1">
      <c r="A266" s="20"/>
      <c r="B266" s="20"/>
      <c r="C266" s="85"/>
      <c r="D266" s="85"/>
      <c r="E266" s="85"/>
      <c r="F266" s="85"/>
      <c r="G266" s="85"/>
      <c r="H266" s="85"/>
      <c r="I266" s="85"/>
      <c r="J266" s="85"/>
      <c r="K266" s="85"/>
      <c r="L266" s="85"/>
      <c r="M266" s="85"/>
      <c r="N266" s="85"/>
      <c r="O266" s="85"/>
      <c r="P266" s="85"/>
      <c r="Q266" s="85"/>
      <c r="R266" s="85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</row>
    <row r="267" spans="1:39" ht="13.5" customHeight="1">
      <c r="A267" s="20"/>
      <c r="B267" s="20"/>
      <c r="C267" s="85"/>
      <c r="D267" s="85"/>
      <c r="E267" s="85"/>
      <c r="F267" s="85"/>
      <c r="G267" s="85"/>
      <c r="H267" s="85"/>
      <c r="I267" s="85"/>
      <c r="J267" s="85"/>
      <c r="K267" s="85"/>
      <c r="L267" s="85"/>
      <c r="M267" s="85"/>
      <c r="N267" s="85"/>
      <c r="O267" s="85"/>
      <c r="P267" s="85"/>
      <c r="Q267" s="85"/>
      <c r="R267" s="85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</row>
    <row r="268" spans="1:39" ht="13.5" customHeight="1">
      <c r="A268" s="20"/>
      <c r="B268" s="20"/>
      <c r="C268" s="85"/>
      <c r="D268" s="85"/>
      <c r="E268" s="85"/>
      <c r="F268" s="85"/>
      <c r="G268" s="85"/>
      <c r="H268" s="85"/>
      <c r="I268" s="85"/>
      <c r="J268" s="85"/>
      <c r="K268" s="85"/>
      <c r="L268" s="85"/>
      <c r="M268" s="85"/>
      <c r="N268" s="85"/>
      <c r="O268" s="85"/>
      <c r="P268" s="85"/>
      <c r="Q268" s="85"/>
      <c r="R268" s="85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</row>
    <row r="269" spans="1:39" ht="13.5" customHeight="1">
      <c r="A269" s="20"/>
      <c r="B269" s="20"/>
      <c r="C269" s="85"/>
      <c r="D269" s="85"/>
      <c r="E269" s="85"/>
      <c r="F269" s="85"/>
      <c r="G269" s="85"/>
      <c r="H269" s="85"/>
      <c r="I269" s="85"/>
      <c r="J269" s="85"/>
      <c r="K269" s="85"/>
      <c r="L269" s="85"/>
      <c r="M269" s="85"/>
      <c r="N269" s="85"/>
      <c r="O269" s="85"/>
      <c r="P269" s="85"/>
      <c r="Q269" s="85"/>
      <c r="R269" s="85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</row>
    <row r="270" spans="1:39" ht="13.5" customHeight="1">
      <c r="A270" s="20"/>
      <c r="B270" s="20"/>
      <c r="C270" s="85"/>
      <c r="D270" s="85"/>
      <c r="E270" s="85"/>
      <c r="F270" s="85"/>
      <c r="G270" s="85"/>
      <c r="H270" s="85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</row>
    <row r="271" spans="1:39" ht="13.5" customHeight="1">
      <c r="A271" s="20"/>
      <c r="B271" s="20"/>
      <c r="C271" s="85"/>
      <c r="D271" s="85"/>
      <c r="E271" s="85"/>
      <c r="F271" s="85"/>
      <c r="G271" s="85"/>
      <c r="H271" s="85"/>
      <c r="I271" s="85"/>
      <c r="J271" s="85"/>
      <c r="K271" s="85"/>
      <c r="L271" s="85"/>
      <c r="M271" s="85"/>
      <c r="N271" s="85"/>
      <c r="O271" s="85"/>
      <c r="P271" s="85"/>
      <c r="Q271" s="85"/>
      <c r="R271" s="85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</row>
    <row r="272" spans="1:39" ht="13.5" customHeight="1">
      <c r="A272" s="20"/>
      <c r="B272" s="20"/>
      <c r="C272" s="85"/>
      <c r="D272" s="85"/>
      <c r="E272" s="85"/>
      <c r="F272" s="85"/>
      <c r="G272" s="85"/>
      <c r="H272" s="85"/>
      <c r="I272" s="85"/>
      <c r="J272" s="85"/>
      <c r="K272" s="85"/>
      <c r="L272" s="85"/>
      <c r="M272" s="85"/>
      <c r="N272" s="85"/>
      <c r="O272" s="85"/>
      <c r="P272" s="85"/>
      <c r="Q272" s="85"/>
      <c r="R272" s="85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</row>
    <row r="273" spans="1:39" ht="13.5" customHeight="1">
      <c r="A273" s="20"/>
      <c r="B273" s="20"/>
      <c r="C273" s="85"/>
      <c r="D273" s="85"/>
      <c r="E273" s="85"/>
      <c r="F273" s="85"/>
      <c r="G273" s="85"/>
      <c r="H273" s="85"/>
      <c r="I273" s="85"/>
      <c r="J273" s="85"/>
      <c r="K273" s="85"/>
      <c r="L273" s="85"/>
      <c r="M273" s="85"/>
      <c r="N273" s="85"/>
      <c r="O273" s="85"/>
      <c r="P273" s="85"/>
      <c r="Q273" s="85"/>
      <c r="R273" s="85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</row>
    <row r="274" spans="1:39" ht="13.5" customHeight="1">
      <c r="A274" s="20"/>
      <c r="B274" s="20"/>
      <c r="C274" s="85"/>
      <c r="D274" s="85"/>
      <c r="E274" s="85"/>
      <c r="F274" s="85"/>
      <c r="G274" s="85"/>
      <c r="H274" s="85"/>
      <c r="I274" s="85"/>
      <c r="J274" s="85"/>
      <c r="K274" s="85"/>
      <c r="L274" s="85"/>
      <c r="M274" s="85"/>
      <c r="N274" s="85"/>
      <c r="O274" s="85"/>
      <c r="P274" s="85"/>
      <c r="Q274" s="85"/>
      <c r="R274" s="85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</row>
    <row r="275" spans="1:39" ht="13.5" customHeight="1">
      <c r="A275" s="20"/>
      <c r="B275" s="20"/>
      <c r="C275" s="85"/>
      <c r="D275" s="85"/>
      <c r="E275" s="85"/>
      <c r="F275" s="85"/>
      <c r="G275" s="85"/>
      <c r="H275" s="85"/>
      <c r="I275" s="85"/>
      <c r="J275" s="85"/>
      <c r="K275" s="85"/>
      <c r="L275" s="85"/>
      <c r="M275" s="85"/>
      <c r="N275" s="85"/>
      <c r="O275" s="85"/>
      <c r="P275" s="85"/>
      <c r="Q275" s="85"/>
      <c r="R275" s="85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</row>
    <row r="276" spans="1:39" ht="13.5" customHeight="1">
      <c r="A276" s="20"/>
      <c r="B276" s="20"/>
      <c r="C276" s="85"/>
      <c r="D276" s="85"/>
      <c r="E276" s="85"/>
      <c r="F276" s="85"/>
      <c r="G276" s="85"/>
      <c r="H276" s="85"/>
      <c r="I276" s="85"/>
      <c r="J276" s="85"/>
      <c r="K276" s="85"/>
      <c r="L276" s="85"/>
      <c r="M276" s="85"/>
      <c r="N276" s="85"/>
      <c r="O276" s="85"/>
      <c r="P276" s="85"/>
      <c r="Q276" s="85"/>
      <c r="R276" s="85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</row>
    <row r="277" spans="1:39" ht="13.5" customHeight="1">
      <c r="A277" s="20"/>
      <c r="B277" s="20"/>
      <c r="C277" s="85"/>
      <c r="D277" s="85"/>
      <c r="E277" s="85"/>
      <c r="F277" s="85"/>
      <c r="G277" s="85"/>
      <c r="H277" s="85"/>
      <c r="I277" s="85"/>
      <c r="J277" s="85"/>
      <c r="K277" s="85"/>
      <c r="L277" s="85"/>
      <c r="M277" s="85"/>
      <c r="N277" s="85"/>
      <c r="O277" s="85"/>
      <c r="P277" s="85"/>
      <c r="Q277" s="85"/>
      <c r="R277" s="85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</row>
    <row r="278" spans="1:39" ht="13.5" customHeight="1">
      <c r="A278" s="20"/>
      <c r="B278" s="20"/>
      <c r="C278" s="85"/>
      <c r="D278" s="85"/>
      <c r="E278" s="85"/>
      <c r="F278" s="85"/>
      <c r="G278" s="85"/>
      <c r="H278" s="85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</row>
    <row r="279" spans="1:39" ht="13.5" customHeight="1">
      <c r="A279" s="20"/>
      <c r="B279" s="20"/>
      <c r="C279" s="85"/>
      <c r="D279" s="85"/>
      <c r="E279" s="85"/>
      <c r="F279" s="85"/>
      <c r="G279" s="85"/>
      <c r="H279" s="85"/>
      <c r="I279" s="85"/>
      <c r="J279" s="85"/>
      <c r="K279" s="85"/>
      <c r="L279" s="85"/>
      <c r="M279" s="85"/>
      <c r="N279" s="85"/>
      <c r="O279" s="85"/>
      <c r="P279" s="85"/>
      <c r="Q279" s="85"/>
      <c r="R279" s="85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</row>
    <row r="280" spans="1:39" ht="13.5" customHeight="1">
      <c r="A280" s="20"/>
      <c r="B280" s="20"/>
      <c r="C280" s="85"/>
      <c r="D280" s="85"/>
      <c r="E280" s="85"/>
      <c r="F280" s="85"/>
      <c r="G280" s="85"/>
      <c r="H280" s="85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</row>
    <row r="281" spans="1:39" ht="13.5" customHeight="1">
      <c r="A281" s="20"/>
      <c r="B281" s="20"/>
      <c r="C281" s="85"/>
      <c r="D281" s="85"/>
      <c r="E281" s="85"/>
      <c r="F281" s="85"/>
      <c r="G281" s="85"/>
      <c r="H281" s="85"/>
      <c r="I281" s="85"/>
      <c r="J281" s="85"/>
      <c r="K281" s="85"/>
      <c r="L281" s="85"/>
      <c r="M281" s="85"/>
      <c r="N281" s="85"/>
      <c r="O281" s="85"/>
      <c r="P281" s="85"/>
      <c r="Q281" s="85"/>
      <c r="R281" s="85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</row>
    <row r="282" spans="1:39" ht="13.5" customHeight="1">
      <c r="A282" s="20"/>
      <c r="B282" s="20"/>
      <c r="C282" s="85"/>
      <c r="D282" s="85"/>
      <c r="E282" s="85"/>
      <c r="F282" s="85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</row>
    <row r="283" spans="1:39" ht="13.5" customHeight="1">
      <c r="A283" s="20"/>
      <c r="B283" s="20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</row>
    <row r="284" spans="1:39" ht="13.5" customHeight="1">
      <c r="A284" s="20"/>
      <c r="B284" s="20"/>
      <c r="C284" s="85"/>
      <c r="D284" s="85"/>
      <c r="E284" s="85"/>
      <c r="F284" s="85"/>
      <c r="G284" s="85"/>
      <c r="H284" s="85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</row>
    <row r="285" spans="1:39" ht="13.5" customHeight="1">
      <c r="A285" s="20"/>
      <c r="B285" s="20"/>
      <c r="C285" s="85"/>
      <c r="D285" s="85"/>
      <c r="E285" s="85"/>
      <c r="F285" s="85"/>
      <c r="G285" s="85"/>
      <c r="H285" s="85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</row>
    <row r="286" spans="1:39" ht="13.5" customHeight="1">
      <c r="A286" s="20"/>
      <c r="B286" s="20"/>
      <c r="C286" s="85"/>
      <c r="D286" s="85"/>
      <c r="E286" s="85"/>
      <c r="F286" s="85"/>
      <c r="G286" s="85"/>
      <c r="H286" s="85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</row>
    <row r="287" spans="1:39" ht="13.5" customHeight="1">
      <c r="A287" s="20"/>
      <c r="B287" s="20"/>
      <c r="C287" s="85"/>
      <c r="D287" s="85"/>
      <c r="E287" s="85"/>
      <c r="F287" s="85"/>
      <c r="G287" s="85"/>
      <c r="H287" s="85"/>
      <c r="I287" s="85"/>
      <c r="J287" s="85"/>
      <c r="K287" s="85"/>
      <c r="L287" s="85"/>
      <c r="M287" s="85"/>
      <c r="N287" s="85"/>
      <c r="O287" s="85"/>
      <c r="P287" s="85"/>
      <c r="Q287" s="85"/>
      <c r="R287" s="85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</row>
    <row r="288" spans="1:39" ht="13.5" customHeight="1">
      <c r="A288" s="20"/>
      <c r="B288" s="20"/>
      <c r="C288" s="85"/>
      <c r="D288" s="85"/>
      <c r="E288" s="85"/>
      <c r="F288" s="85"/>
      <c r="G288" s="85"/>
      <c r="H288" s="85"/>
      <c r="I288" s="85"/>
      <c r="J288" s="85"/>
      <c r="K288" s="85"/>
      <c r="L288" s="85"/>
      <c r="M288" s="85"/>
      <c r="N288" s="85"/>
      <c r="O288" s="85"/>
      <c r="P288" s="85"/>
      <c r="Q288" s="85"/>
      <c r="R288" s="85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</row>
    <row r="289" spans="1:39" ht="13.5" customHeight="1">
      <c r="A289" s="20"/>
      <c r="B289" s="20"/>
      <c r="C289" s="85"/>
      <c r="D289" s="85"/>
      <c r="E289" s="85"/>
      <c r="F289" s="85"/>
      <c r="G289" s="85"/>
      <c r="H289" s="85"/>
      <c r="I289" s="85"/>
      <c r="J289" s="85"/>
      <c r="K289" s="85"/>
      <c r="L289" s="85"/>
      <c r="M289" s="85"/>
      <c r="N289" s="85"/>
      <c r="O289" s="85"/>
      <c r="P289" s="85"/>
      <c r="Q289" s="85"/>
      <c r="R289" s="85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</row>
    <row r="290" spans="1:39" ht="13.5" customHeight="1">
      <c r="A290" s="20"/>
      <c r="B290" s="20"/>
      <c r="C290" s="85"/>
      <c r="D290" s="85"/>
      <c r="E290" s="85"/>
      <c r="F290" s="85"/>
      <c r="G290" s="85"/>
      <c r="H290" s="85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</row>
    <row r="291" spans="1:39" ht="13.5" customHeight="1">
      <c r="A291" s="20"/>
      <c r="B291" s="20"/>
      <c r="C291" s="85"/>
      <c r="D291" s="85"/>
      <c r="E291" s="85"/>
      <c r="F291" s="85"/>
      <c r="G291" s="85"/>
      <c r="H291" s="85"/>
      <c r="I291" s="85"/>
      <c r="J291" s="85"/>
      <c r="K291" s="85"/>
      <c r="L291" s="85"/>
      <c r="M291" s="85"/>
      <c r="N291" s="85"/>
      <c r="O291" s="85"/>
      <c r="P291" s="85"/>
      <c r="Q291" s="85"/>
      <c r="R291" s="85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</row>
    <row r="292" spans="1:39" ht="13.5" customHeight="1">
      <c r="A292" s="20"/>
      <c r="B292" s="20"/>
      <c r="C292" s="85"/>
      <c r="D292" s="85"/>
      <c r="E292" s="85"/>
      <c r="F292" s="85"/>
      <c r="G292" s="85"/>
      <c r="H292" s="85"/>
      <c r="I292" s="85"/>
      <c r="J292" s="85"/>
      <c r="K292" s="85"/>
      <c r="L292" s="85"/>
      <c r="M292" s="85"/>
      <c r="N292" s="85"/>
      <c r="O292" s="85"/>
      <c r="P292" s="85"/>
      <c r="Q292" s="85"/>
      <c r="R292" s="85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</row>
    <row r="293" spans="1:39" ht="13.5" customHeight="1">
      <c r="A293" s="20"/>
      <c r="B293" s="20"/>
      <c r="C293" s="85"/>
      <c r="D293" s="85"/>
      <c r="E293" s="85"/>
      <c r="F293" s="85"/>
      <c r="G293" s="85"/>
      <c r="H293" s="85"/>
      <c r="I293" s="85"/>
      <c r="J293" s="85"/>
      <c r="K293" s="85"/>
      <c r="L293" s="85"/>
      <c r="M293" s="85"/>
      <c r="N293" s="85"/>
      <c r="O293" s="85"/>
      <c r="P293" s="85"/>
      <c r="Q293" s="85"/>
      <c r="R293" s="85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</row>
    <row r="294" spans="1:39" ht="13.5" customHeight="1">
      <c r="A294" s="20"/>
      <c r="B294" s="20"/>
      <c r="C294" s="85"/>
      <c r="D294" s="85"/>
      <c r="E294" s="85"/>
      <c r="F294" s="85"/>
      <c r="G294" s="85"/>
      <c r="H294" s="85"/>
      <c r="I294" s="85"/>
      <c r="J294" s="85"/>
      <c r="K294" s="85"/>
      <c r="L294" s="85"/>
      <c r="M294" s="85"/>
      <c r="N294" s="85"/>
      <c r="O294" s="85"/>
      <c r="P294" s="85"/>
      <c r="Q294" s="85"/>
      <c r="R294" s="85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</row>
    <row r="295" spans="1:39" ht="13.5" customHeight="1">
      <c r="A295" s="20"/>
      <c r="B295" s="20"/>
      <c r="C295" s="85"/>
      <c r="D295" s="85"/>
      <c r="E295" s="85"/>
      <c r="F295" s="85"/>
      <c r="G295" s="85"/>
      <c r="H295" s="85"/>
      <c r="I295" s="85"/>
      <c r="J295" s="85"/>
      <c r="K295" s="85"/>
      <c r="L295" s="85"/>
      <c r="M295" s="85"/>
      <c r="N295" s="85"/>
      <c r="O295" s="85"/>
      <c r="P295" s="85"/>
      <c r="Q295" s="85"/>
      <c r="R295" s="85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</row>
    <row r="296" spans="1:39" ht="13.5" customHeight="1">
      <c r="A296" s="20"/>
      <c r="B296" s="20"/>
      <c r="C296" s="85"/>
      <c r="D296" s="85"/>
      <c r="E296" s="85"/>
      <c r="F296" s="85"/>
      <c r="G296" s="85"/>
      <c r="H296" s="85"/>
      <c r="I296" s="85"/>
      <c r="J296" s="85"/>
      <c r="K296" s="85"/>
      <c r="L296" s="85"/>
      <c r="M296" s="85"/>
      <c r="N296" s="85"/>
      <c r="O296" s="85"/>
      <c r="P296" s="85"/>
      <c r="Q296" s="85"/>
      <c r="R296" s="85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</row>
    <row r="297" spans="1:39" ht="13.5" customHeight="1">
      <c r="A297" s="20"/>
      <c r="B297" s="20"/>
      <c r="C297" s="85"/>
      <c r="D297" s="85"/>
      <c r="E297" s="85"/>
      <c r="F297" s="85"/>
      <c r="G297" s="85"/>
      <c r="H297" s="85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</row>
    <row r="298" spans="1:39" ht="13.5" customHeight="1">
      <c r="A298" s="20"/>
      <c r="B298" s="20"/>
      <c r="C298" s="85"/>
      <c r="D298" s="85"/>
      <c r="E298" s="85"/>
      <c r="F298" s="85"/>
      <c r="G298" s="85"/>
      <c r="H298" s="85"/>
      <c r="I298" s="85"/>
      <c r="J298" s="85"/>
      <c r="K298" s="85"/>
      <c r="L298" s="85"/>
      <c r="M298" s="85"/>
      <c r="N298" s="85"/>
      <c r="O298" s="85"/>
      <c r="P298" s="85"/>
      <c r="Q298" s="85"/>
      <c r="R298" s="85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</row>
    <row r="299" spans="1:39" ht="13.5" customHeight="1">
      <c r="A299" s="20"/>
      <c r="B299" s="20"/>
      <c r="C299" s="85"/>
      <c r="D299" s="85"/>
      <c r="E299" s="85"/>
      <c r="F299" s="85"/>
      <c r="G299" s="85"/>
      <c r="H299" s="85"/>
      <c r="I299" s="85"/>
      <c r="J299" s="85"/>
      <c r="K299" s="85"/>
      <c r="L299" s="85"/>
      <c r="M299" s="85"/>
      <c r="N299" s="85"/>
      <c r="O299" s="85"/>
      <c r="P299" s="85"/>
      <c r="Q299" s="85"/>
      <c r="R299" s="85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</row>
    <row r="300" spans="1:39" ht="13.5" customHeight="1">
      <c r="A300" s="20"/>
      <c r="B300" s="20"/>
      <c r="C300" s="85"/>
      <c r="D300" s="85"/>
      <c r="E300" s="85"/>
      <c r="F300" s="85"/>
      <c r="G300" s="85"/>
      <c r="H300" s="85"/>
      <c r="I300" s="85"/>
      <c r="J300" s="85"/>
      <c r="K300" s="85"/>
      <c r="L300" s="85"/>
      <c r="M300" s="85"/>
      <c r="N300" s="85"/>
      <c r="O300" s="85"/>
      <c r="P300" s="85"/>
      <c r="Q300" s="85"/>
      <c r="R300" s="85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</row>
    <row r="301" spans="1:39" ht="13.5" customHeight="1">
      <c r="A301" s="20"/>
      <c r="B301" s="20"/>
      <c r="C301" s="85"/>
      <c r="D301" s="85"/>
      <c r="E301" s="85"/>
      <c r="F301" s="85"/>
      <c r="G301" s="85"/>
      <c r="H301" s="85"/>
      <c r="I301" s="85"/>
      <c r="J301" s="85"/>
      <c r="K301" s="85"/>
      <c r="L301" s="85"/>
      <c r="M301" s="85"/>
      <c r="N301" s="85"/>
      <c r="O301" s="85"/>
      <c r="P301" s="85"/>
      <c r="Q301" s="85"/>
      <c r="R301" s="85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</row>
    <row r="302" spans="1:39" ht="13.5" customHeight="1">
      <c r="A302" s="20"/>
      <c r="B302" s="20"/>
      <c r="C302" s="85"/>
      <c r="D302" s="85"/>
      <c r="E302" s="85"/>
      <c r="F302" s="85"/>
      <c r="G302" s="85"/>
      <c r="H302" s="85"/>
      <c r="I302" s="85"/>
      <c r="J302" s="85"/>
      <c r="K302" s="85"/>
      <c r="L302" s="85"/>
      <c r="M302" s="85"/>
      <c r="N302" s="85"/>
      <c r="O302" s="85"/>
      <c r="P302" s="85"/>
      <c r="Q302" s="85"/>
      <c r="R302" s="85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</row>
    <row r="303" spans="1:39" ht="13.5" customHeight="1">
      <c r="A303" s="20"/>
      <c r="B303" s="20"/>
      <c r="C303" s="85"/>
      <c r="D303" s="85"/>
      <c r="E303" s="85"/>
      <c r="F303" s="85"/>
      <c r="G303" s="85"/>
      <c r="H303" s="85"/>
      <c r="I303" s="85"/>
      <c r="J303" s="85"/>
      <c r="K303" s="85"/>
      <c r="L303" s="85"/>
      <c r="M303" s="85"/>
      <c r="N303" s="85"/>
      <c r="O303" s="85"/>
      <c r="P303" s="85"/>
      <c r="Q303" s="85"/>
      <c r="R303" s="85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</row>
    <row r="304" spans="1:39" ht="13.5" customHeight="1">
      <c r="A304" s="20"/>
      <c r="B304" s="20"/>
      <c r="C304" s="85"/>
      <c r="D304" s="85"/>
      <c r="E304" s="85"/>
      <c r="F304" s="85"/>
      <c r="G304" s="85"/>
      <c r="H304" s="85"/>
      <c r="I304" s="85"/>
      <c r="J304" s="85"/>
      <c r="K304" s="85"/>
      <c r="L304" s="85"/>
      <c r="M304" s="85"/>
      <c r="N304" s="85"/>
      <c r="O304" s="85"/>
      <c r="P304" s="85"/>
      <c r="Q304" s="85"/>
      <c r="R304" s="85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</row>
    <row r="305" spans="1:39" ht="13.5" customHeight="1">
      <c r="A305" s="20"/>
      <c r="B305" s="20"/>
      <c r="C305" s="85"/>
      <c r="D305" s="85"/>
      <c r="E305" s="85"/>
      <c r="F305" s="85"/>
      <c r="G305" s="85"/>
      <c r="H305" s="85"/>
      <c r="I305" s="85"/>
      <c r="J305" s="85"/>
      <c r="K305" s="85"/>
      <c r="L305" s="85"/>
      <c r="M305" s="85"/>
      <c r="N305" s="85"/>
      <c r="O305" s="85"/>
      <c r="P305" s="85"/>
      <c r="Q305" s="85"/>
      <c r="R305" s="85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</row>
    <row r="306" spans="1:39" ht="13.5" customHeight="1">
      <c r="A306" s="20"/>
      <c r="B306" s="20"/>
      <c r="C306" s="85"/>
      <c r="D306" s="85"/>
      <c r="E306" s="85"/>
      <c r="F306" s="85"/>
      <c r="G306" s="85"/>
      <c r="H306" s="85"/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</row>
    <row r="307" spans="1:39" ht="13.5" customHeight="1">
      <c r="A307" s="20"/>
      <c r="B307" s="20"/>
      <c r="C307" s="85"/>
      <c r="D307" s="85"/>
      <c r="E307" s="85"/>
      <c r="F307" s="85"/>
      <c r="G307" s="85"/>
      <c r="H307" s="85"/>
      <c r="I307" s="85"/>
      <c r="J307" s="85"/>
      <c r="K307" s="85"/>
      <c r="L307" s="85"/>
      <c r="M307" s="85"/>
      <c r="N307" s="85"/>
      <c r="O307" s="85"/>
      <c r="P307" s="85"/>
      <c r="Q307" s="85"/>
      <c r="R307" s="85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</row>
    <row r="308" spans="1:39" ht="13.5" customHeight="1">
      <c r="A308" s="20"/>
      <c r="B308" s="20"/>
      <c r="C308" s="85"/>
      <c r="D308" s="85"/>
      <c r="E308" s="85"/>
      <c r="F308" s="85"/>
      <c r="G308" s="85"/>
      <c r="H308" s="85"/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</row>
    <row r="309" spans="1:39" ht="13.5" customHeight="1">
      <c r="A309" s="20"/>
      <c r="B309" s="20"/>
      <c r="C309" s="85"/>
      <c r="D309" s="85"/>
      <c r="E309" s="85"/>
      <c r="F309" s="85"/>
      <c r="G309" s="85"/>
      <c r="H309" s="85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</row>
    <row r="310" spans="1:39" ht="13.5" customHeight="1">
      <c r="A310" s="20"/>
      <c r="B310" s="20"/>
      <c r="C310" s="85"/>
      <c r="D310" s="85"/>
      <c r="E310" s="85"/>
      <c r="F310" s="85"/>
      <c r="G310" s="85"/>
      <c r="H310" s="85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</row>
    <row r="311" spans="1:39" ht="13.5" customHeight="1">
      <c r="A311" s="20"/>
      <c r="B311" s="20"/>
      <c r="C311" s="85"/>
      <c r="D311" s="85"/>
      <c r="E311" s="85"/>
      <c r="F311" s="85"/>
      <c r="G311" s="85"/>
      <c r="H311" s="85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</row>
    <row r="312" spans="1:39" ht="13.5" customHeight="1">
      <c r="A312" s="20"/>
      <c r="B312" s="20"/>
      <c r="C312" s="85"/>
      <c r="D312" s="85"/>
      <c r="E312" s="85"/>
      <c r="F312" s="85"/>
      <c r="G312" s="85"/>
      <c r="H312" s="85"/>
      <c r="I312" s="85"/>
      <c r="J312" s="85"/>
      <c r="K312" s="85"/>
      <c r="L312" s="85"/>
      <c r="M312" s="85"/>
      <c r="N312" s="85"/>
      <c r="O312" s="85"/>
      <c r="P312" s="85"/>
      <c r="Q312" s="85"/>
      <c r="R312" s="85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</row>
    <row r="313" spans="1:39" ht="13.5" customHeight="1">
      <c r="A313" s="20"/>
      <c r="B313" s="20"/>
      <c r="C313" s="85"/>
      <c r="D313" s="85"/>
      <c r="E313" s="85"/>
      <c r="F313" s="85"/>
      <c r="G313" s="85"/>
      <c r="H313" s="85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</row>
    <row r="314" spans="1:39" ht="13.5" customHeight="1">
      <c r="A314" s="20"/>
      <c r="B314" s="20"/>
      <c r="C314" s="85"/>
      <c r="D314" s="85"/>
      <c r="E314" s="85"/>
      <c r="F314" s="85"/>
      <c r="G314" s="85"/>
      <c r="H314" s="85"/>
      <c r="I314" s="85"/>
      <c r="J314" s="85"/>
      <c r="K314" s="85"/>
      <c r="L314" s="85"/>
      <c r="M314" s="85"/>
      <c r="N314" s="85"/>
      <c r="O314" s="85"/>
      <c r="P314" s="85"/>
      <c r="Q314" s="85"/>
      <c r="R314" s="85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</row>
    <row r="315" spans="1:39" ht="13.5" customHeight="1">
      <c r="A315" s="20"/>
      <c r="B315" s="20"/>
      <c r="C315" s="85"/>
      <c r="D315" s="85"/>
      <c r="E315" s="85"/>
      <c r="F315" s="85"/>
      <c r="G315" s="85"/>
      <c r="H315" s="85"/>
      <c r="I315" s="85"/>
      <c r="J315" s="85"/>
      <c r="K315" s="85"/>
      <c r="L315" s="85"/>
      <c r="M315" s="85"/>
      <c r="N315" s="85"/>
      <c r="O315" s="85"/>
      <c r="P315" s="85"/>
      <c r="Q315" s="85"/>
      <c r="R315" s="85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</row>
    <row r="316" spans="1:39" ht="13.5" customHeight="1">
      <c r="A316" s="20"/>
      <c r="B316" s="20"/>
      <c r="C316" s="85"/>
      <c r="D316" s="85"/>
      <c r="E316" s="85"/>
      <c r="F316" s="85"/>
      <c r="G316" s="85"/>
      <c r="H316" s="85"/>
      <c r="I316" s="85"/>
      <c r="J316" s="85"/>
      <c r="K316" s="85"/>
      <c r="L316" s="85"/>
      <c r="M316" s="85"/>
      <c r="N316" s="85"/>
      <c r="O316" s="85"/>
      <c r="P316" s="85"/>
      <c r="Q316" s="85"/>
      <c r="R316" s="85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</row>
    <row r="317" spans="1:39" ht="13.5" customHeight="1">
      <c r="A317" s="20"/>
      <c r="B317" s="20"/>
      <c r="C317" s="85"/>
      <c r="D317" s="85"/>
      <c r="E317" s="85"/>
      <c r="F317" s="85"/>
      <c r="G317" s="85"/>
      <c r="H317" s="85"/>
      <c r="I317" s="85"/>
      <c r="J317" s="85"/>
      <c r="K317" s="85"/>
      <c r="L317" s="85"/>
      <c r="M317" s="85"/>
      <c r="N317" s="85"/>
      <c r="O317" s="85"/>
      <c r="P317" s="85"/>
      <c r="Q317" s="85"/>
      <c r="R317" s="85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</row>
    <row r="318" spans="1:39" ht="13.5" customHeight="1">
      <c r="A318" s="20"/>
      <c r="B318" s="20"/>
      <c r="C318" s="85"/>
      <c r="D318" s="85"/>
      <c r="E318" s="85"/>
      <c r="F318" s="85"/>
      <c r="G318" s="85"/>
      <c r="H318" s="85"/>
      <c r="I318" s="85"/>
      <c r="J318" s="85"/>
      <c r="K318" s="85"/>
      <c r="L318" s="85"/>
      <c r="M318" s="85"/>
      <c r="N318" s="85"/>
      <c r="O318" s="85"/>
      <c r="P318" s="85"/>
      <c r="Q318" s="85"/>
      <c r="R318" s="85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</row>
    <row r="319" spans="1:39" ht="13.5" customHeight="1">
      <c r="A319" s="20"/>
      <c r="B319" s="20"/>
      <c r="C319" s="85"/>
      <c r="D319" s="85"/>
      <c r="E319" s="85"/>
      <c r="F319" s="85"/>
      <c r="G319" s="85"/>
      <c r="H319" s="85"/>
      <c r="I319" s="85"/>
      <c r="J319" s="85"/>
      <c r="K319" s="85"/>
      <c r="L319" s="85"/>
      <c r="M319" s="85"/>
      <c r="N319" s="85"/>
      <c r="O319" s="85"/>
      <c r="P319" s="85"/>
      <c r="Q319" s="85"/>
      <c r="R319" s="85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</row>
    <row r="320" spans="1:39" ht="13.5" customHeight="1">
      <c r="A320" s="20"/>
      <c r="B320" s="20"/>
      <c r="C320" s="85"/>
      <c r="D320" s="85"/>
      <c r="E320" s="85"/>
      <c r="F320" s="85"/>
      <c r="G320" s="85"/>
      <c r="H320" s="85"/>
      <c r="I320" s="85"/>
      <c r="J320" s="85"/>
      <c r="K320" s="85"/>
      <c r="L320" s="85"/>
      <c r="M320" s="85"/>
      <c r="N320" s="85"/>
      <c r="O320" s="85"/>
      <c r="P320" s="85"/>
      <c r="Q320" s="85"/>
      <c r="R320" s="85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</row>
    <row r="321" spans="1:39" ht="13.5" customHeight="1">
      <c r="A321" s="20"/>
      <c r="B321" s="20"/>
      <c r="C321" s="85"/>
      <c r="D321" s="85"/>
      <c r="E321" s="85"/>
      <c r="F321" s="85"/>
      <c r="G321" s="85"/>
      <c r="H321" s="85"/>
      <c r="I321" s="85"/>
      <c r="J321" s="85"/>
      <c r="K321" s="85"/>
      <c r="L321" s="85"/>
      <c r="M321" s="85"/>
      <c r="N321" s="85"/>
      <c r="O321" s="85"/>
      <c r="P321" s="85"/>
      <c r="Q321" s="85"/>
      <c r="R321" s="85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</row>
    <row r="322" spans="1:39" ht="13.5" customHeight="1">
      <c r="A322" s="20"/>
      <c r="B322" s="20"/>
      <c r="C322" s="85"/>
      <c r="D322" s="85"/>
      <c r="E322" s="85"/>
      <c r="F322" s="85"/>
      <c r="G322" s="85"/>
      <c r="H322" s="85"/>
      <c r="I322" s="85"/>
      <c r="J322" s="85"/>
      <c r="K322" s="85"/>
      <c r="L322" s="85"/>
      <c r="M322" s="85"/>
      <c r="N322" s="85"/>
      <c r="O322" s="85"/>
      <c r="P322" s="85"/>
      <c r="Q322" s="85"/>
      <c r="R322" s="85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</row>
    <row r="323" spans="1:39" ht="13.5" customHeight="1">
      <c r="A323" s="20"/>
      <c r="B323" s="20"/>
      <c r="C323" s="85"/>
      <c r="D323" s="85"/>
      <c r="E323" s="85"/>
      <c r="F323" s="85"/>
      <c r="G323" s="85"/>
      <c r="H323" s="85"/>
      <c r="I323" s="85"/>
      <c r="J323" s="85"/>
      <c r="K323" s="85"/>
      <c r="L323" s="85"/>
      <c r="M323" s="85"/>
      <c r="N323" s="85"/>
      <c r="O323" s="85"/>
      <c r="P323" s="85"/>
      <c r="Q323" s="85"/>
      <c r="R323" s="85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</row>
    <row r="324" spans="1:39" ht="13.5" customHeight="1">
      <c r="A324" s="20"/>
      <c r="B324" s="20"/>
      <c r="C324" s="85"/>
      <c r="D324" s="85"/>
      <c r="E324" s="85"/>
      <c r="F324" s="85"/>
      <c r="G324" s="85"/>
      <c r="H324" s="85"/>
      <c r="I324" s="85"/>
      <c r="J324" s="85"/>
      <c r="K324" s="85"/>
      <c r="L324" s="85"/>
      <c r="M324" s="85"/>
      <c r="N324" s="85"/>
      <c r="O324" s="85"/>
      <c r="P324" s="85"/>
      <c r="Q324" s="85"/>
      <c r="R324" s="85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</row>
    <row r="325" spans="1:39" ht="13.5" customHeight="1">
      <c r="A325" s="20"/>
      <c r="B325" s="20"/>
      <c r="C325" s="85"/>
      <c r="D325" s="85"/>
      <c r="E325" s="85"/>
      <c r="F325" s="85"/>
      <c r="G325" s="85"/>
      <c r="H325" s="85"/>
      <c r="I325" s="85"/>
      <c r="J325" s="85"/>
      <c r="K325" s="85"/>
      <c r="L325" s="85"/>
      <c r="M325" s="85"/>
      <c r="N325" s="85"/>
      <c r="O325" s="85"/>
      <c r="P325" s="85"/>
      <c r="Q325" s="85"/>
      <c r="R325" s="85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</row>
    <row r="326" spans="1:39" ht="13.5" customHeight="1">
      <c r="A326" s="20"/>
      <c r="B326" s="20"/>
      <c r="C326" s="85"/>
      <c r="D326" s="85"/>
      <c r="E326" s="85"/>
      <c r="F326" s="85"/>
      <c r="G326" s="85"/>
      <c r="H326" s="85"/>
      <c r="I326" s="85"/>
      <c r="J326" s="85"/>
      <c r="K326" s="85"/>
      <c r="L326" s="85"/>
      <c r="M326" s="85"/>
      <c r="N326" s="85"/>
      <c r="O326" s="85"/>
      <c r="P326" s="85"/>
      <c r="Q326" s="85"/>
      <c r="R326" s="85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</row>
    <row r="327" spans="1:39" ht="13.5" customHeight="1">
      <c r="A327" s="20"/>
      <c r="B327" s="20"/>
      <c r="C327" s="85"/>
      <c r="D327" s="85"/>
      <c r="E327" s="85"/>
      <c r="F327" s="85"/>
      <c r="G327" s="85"/>
      <c r="H327" s="85"/>
      <c r="I327" s="85"/>
      <c r="J327" s="85"/>
      <c r="K327" s="85"/>
      <c r="L327" s="85"/>
      <c r="M327" s="85"/>
      <c r="N327" s="85"/>
      <c r="O327" s="85"/>
      <c r="P327" s="85"/>
      <c r="Q327" s="85"/>
      <c r="R327" s="85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</row>
    <row r="328" spans="1:39" ht="13.5" customHeight="1">
      <c r="A328" s="20"/>
      <c r="B328" s="20"/>
      <c r="C328" s="85"/>
      <c r="D328" s="85"/>
      <c r="E328" s="85"/>
      <c r="F328" s="85"/>
      <c r="G328" s="85"/>
      <c r="H328" s="85"/>
      <c r="I328" s="85"/>
      <c r="J328" s="85"/>
      <c r="K328" s="85"/>
      <c r="L328" s="85"/>
      <c r="M328" s="85"/>
      <c r="N328" s="85"/>
      <c r="O328" s="85"/>
      <c r="P328" s="85"/>
      <c r="Q328" s="85"/>
      <c r="R328" s="85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</row>
    <row r="329" spans="1:39" ht="13.5" customHeight="1">
      <c r="A329" s="20"/>
      <c r="B329" s="20"/>
      <c r="C329" s="85"/>
      <c r="D329" s="85"/>
      <c r="E329" s="85"/>
      <c r="F329" s="85"/>
      <c r="G329" s="85"/>
      <c r="H329" s="85"/>
      <c r="I329" s="85"/>
      <c r="J329" s="85"/>
      <c r="K329" s="85"/>
      <c r="L329" s="85"/>
      <c r="M329" s="85"/>
      <c r="N329" s="85"/>
      <c r="O329" s="85"/>
      <c r="P329" s="85"/>
      <c r="Q329" s="85"/>
      <c r="R329" s="85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</row>
    <row r="330" spans="1:39" ht="13.5" customHeight="1">
      <c r="A330" s="20"/>
      <c r="B330" s="20"/>
      <c r="C330" s="85"/>
      <c r="D330" s="85"/>
      <c r="E330" s="85"/>
      <c r="F330" s="85"/>
      <c r="G330" s="85"/>
      <c r="H330" s="85"/>
      <c r="I330" s="85"/>
      <c r="J330" s="85"/>
      <c r="K330" s="85"/>
      <c r="L330" s="85"/>
      <c r="M330" s="85"/>
      <c r="N330" s="85"/>
      <c r="O330" s="85"/>
      <c r="P330" s="85"/>
      <c r="Q330" s="85"/>
      <c r="R330" s="85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</row>
    <row r="331" spans="1:39" ht="13.5" customHeight="1">
      <c r="A331" s="20"/>
      <c r="B331" s="20"/>
      <c r="C331" s="85"/>
      <c r="D331" s="85"/>
      <c r="E331" s="85"/>
      <c r="F331" s="85"/>
      <c r="G331" s="85"/>
      <c r="H331" s="85"/>
      <c r="I331" s="85"/>
      <c r="J331" s="85"/>
      <c r="K331" s="85"/>
      <c r="L331" s="85"/>
      <c r="M331" s="85"/>
      <c r="N331" s="85"/>
      <c r="O331" s="85"/>
      <c r="P331" s="85"/>
      <c r="Q331" s="85"/>
      <c r="R331" s="85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</row>
    <row r="332" spans="1:39" ht="13.5" customHeight="1">
      <c r="A332" s="20"/>
      <c r="B332" s="20"/>
      <c r="C332" s="85"/>
      <c r="D332" s="85"/>
      <c r="E332" s="85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R332" s="85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</row>
    <row r="333" spans="1:39" ht="13.5" customHeight="1">
      <c r="A333" s="20"/>
      <c r="B333" s="20"/>
      <c r="C333" s="85"/>
      <c r="D333" s="85"/>
      <c r="E333" s="85"/>
      <c r="F333" s="85"/>
      <c r="G333" s="85"/>
      <c r="H333" s="85"/>
      <c r="I333" s="85"/>
      <c r="J333" s="85"/>
      <c r="K333" s="85"/>
      <c r="L333" s="85"/>
      <c r="M333" s="85"/>
      <c r="N333" s="85"/>
      <c r="O333" s="85"/>
      <c r="P333" s="85"/>
      <c r="Q333" s="85"/>
      <c r="R333" s="85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</row>
    <row r="334" spans="1:39" ht="13.5" customHeight="1">
      <c r="A334" s="20"/>
      <c r="B334" s="20"/>
      <c r="C334" s="85"/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</row>
    <row r="335" spans="1:39" ht="13.5" customHeight="1">
      <c r="A335" s="20"/>
      <c r="B335" s="20"/>
      <c r="C335" s="85"/>
      <c r="D335" s="85"/>
      <c r="E335" s="85"/>
      <c r="F335" s="85"/>
      <c r="G335" s="85"/>
      <c r="H335" s="85"/>
      <c r="I335" s="85"/>
      <c r="J335" s="85"/>
      <c r="K335" s="85"/>
      <c r="L335" s="85"/>
      <c r="M335" s="85"/>
      <c r="N335" s="85"/>
      <c r="O335" s="85"/>
      <c r="P335" s="85"/>
      <c r="Q335" s="85"/>
      <c r="R335" s="85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</row>
    <row r="336" spans="1:39" ht="13.5" customHeight="1">
      <c r="A336" s="20"/>
      <c r="B336" s="20"/>
      <c r="C336" s="85"/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</row>
    <row r="337" spans="1:39" ht="13.5" customHeight="1">
      <c r="A337" s="20"/>
      <c r="B337" s="20"/>
      <c r="C337" s="85"/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</row>
    <row r="338" spans="1:39" ht="13.5" customHeight="1">
      <c r="A338" s="20"/>
      <c r="B338" s="20"/>
      <c r="C338" s="85"/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</row>
    <row r="339" spans="1:39" ht="13.5" customHeight="1">
      <c r="A339" s="20"/>
      <c r="B339" s="20"/>
      <c r="C339" s="85"/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</row>
    <row r="340" spans="1:39" ht="13.5" customHeight="1">
      <c r="A340" s="20"/>
      <c r="B340" s="20"/>
      <c r="C340" s="85"/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</row>
    <row r="341" spans="1:39" ht="13.5" customHeight="1">
      <c r="A341" s="20"/>
      <c r="B341" s="20"/>
      <c r="C341" s="85"/>
      <c r="D341" s="85"/>
      <c r="E341" s="85"/>
      <c r="F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  <c r="R341" s="85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</row>
    <row r="342" spans="1:39" ht="13.5" customHeight="1">
      <c r="A342" s="20"/>
      <c r="B342" s="20"/>
      <c r="C342" s="85"/>
      <c r="D342" s="85"/>
      <c r="E342" s="85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  <c r="R342" s="85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</row>
    <row r="343" spans="1:39" ht="13.5" customHeight="1">
      <c r="A343" s="20"/>
      <c r="B343" s="20"/>
      <c r="C343" s="85"/>
      <c r="D343" s="85"/>
      <c r="E343" s="85"/>
      <c r="F343" s="85"/>
      <c r="G343" s="85"/>
      <c r="H343" s="85"/>
      <c r="I343" s="85"/>
      <c r="J343" s="85"/>
      <c r="K343" s="85"/>
      <c r="L343" s="85"/>
      <c r="M343" s="85"/>
      <c r="N343" s="85"/>
      <c r="O343" s="85"/>
      <c r="P343" s="85"/>
      <c r="Q343" s="85"/>
      <c r="R343" s="85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</row>
    <row r="344" spans="1:39" ht="13.5" customHeight="1">
      <c r="A344" s="20"/>
      <c r="B344" s="20"/>
      <c r="C344" s="85"/>
      <c r="D344" s="85"/>
      <c r="E344" s="85"/>
      <c r="F344" s="85"/>
      <c r="G344" s="85"/>
      <c r="H344" s="85"/>
      <c r="I344" s="85"/>
      <c r="J344" s="85"/>
      <c r="K344" s="85"/>
      <c r="L344" s="85"/>
      <c r="M344" s="85"/>
      <c r="N344" s="85"/>
      <c r="O344" s="85"/>
      <c r="P344" s="85"/>
      <c r="Q344" s="85"/>
      <c r="R344" s="85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</row>
    <row r="345" spans="1:39" ht="13.5" customHeight="1">
      <c r="A345" s="20"/>
      <c r="B345" s="20"/>
      <c r="C345" s="85"/>
      <c r="D345" s="85"/>
      <c r="E345" s="85"/>
      <c r="F345" s="85"/>
      <c r="G345" s="85"/>
      <c r="H345" s="85"/>
      <c r="I345" s="85"/>
      <c r="J345" s="85"/>
      <c r="K345" s="85"/>
      <c r="L345" s="85"/>
      <c r="M345" s="85"/>
      <c r="N345" s="85"/>
      <c r="O345" s="85"/>
      <c r="P345" s="85"/>
      <c r="Q345" s="85"/>
      <c r="R345" s="85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</row>
    <row r="346" spans="1:39" ht="13.5" customHeight="1">
      <c r="A346" s="20"/>
      <c r="B346" s="20"/>
      <c r="C346" s="85"/>
      <c r="D346" s="85"/>
      <c r="E346" s="85"/>
      <c r="F346" s="85"/>
      <c r="G346" s="85"/>
      <c r="H346" s="85"/>
      <c r="I346" s="85"/>
      <c r="J346" s="85"/>
      <c r="K346" s="85"/>
      <c r="L346" s="85"/>
      <c r="M346" s="85"/>
      <c r="N346" s="85"/>
      <c r="O346" s="85"/>
      <c r="P346" s="85"/>
      <c r="Q346" s="85"/>
      <c r="R346" s="85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</row>
    <row r="347" spans="1:39" ht="13.5" customHeight="1">
      <c r="A347" s="20"/>
      <c r="B347" s="20"/>
      <c r="C347" s="85"/>
      <c r="D347" s="85"/>
      <c r="E347" s="85"/>
      <c r="F347" s="85"/>
      <c r="G347" s="85"/>
      <c r="H347" s="85"/>
      <c r="I347" s="85"/>
      <c r="J347" s="85"/>
      <c r="K347" s="85"/>
      <c r="L347" s="85"/>
      <c r="M347" s="85"/>
      <c r="N347" s="85"/>
      <c r="O347" s="85"/>
      <c r="P347" s="85"/>
      <c r="Q347" s="85"/>
      <c r="R347" s="85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</row>
    <row r="348" spans="1:39" ht="13.5" customHeight="1">
      <c r="A348" s="20"/>
      <c r="B348" s="20"/>
      <c r="C348" s="85"/>
      <c r="D348" s="85"/>
      <c r="E348" s="85"/>
      <c r="F348" s="85"/>
      <c r="G348" s="85"/>
      <c r="H348" s="85"/>
      <c r="I348" s="85"/>
      <c r="J348" s="85"/>
      <c r="K348" s="85"/>
      <c r="L348" s="85"/>
      <c r="M348" s="85"/>
      <c r="N348" s="85"/>
      <c r="O348" s="85"/>
      <c r="P348" s="85"/>
      <c r="Q348" s="85"/>
      <c r="R348" s="85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</row>
    <row r="349" spans="1:39" ht="13.5" customHeight="1">
      <c r="A349" s="20"/>
      <c r="B349" s="20"/>
      <c r="C349" s="85"/>
      <c r="D349" s="85"/>
      <c r="E349" s="85"/>
      <c r="F349" s="85"/>
      <c r="G349" s="85"/>
      <c r="H349" s="85"/>
      <c r="I349" s="85"/>
      <c r="J349" s="85"/>
      <c r="K349" s="85"/>
      <c r="L349" s="85"/>
      <c r="M349" s="85"/>
      <c r="N349" s="85"/>
      <c r="O349" s="85"/>
      <c r="P349" s="85"/>
      <c r="Q349" s="85"/>
      <c r="R349" s="85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</row>
    <row r="350" spans="1:39" ht="13.5" customHeight="1">
      <c r="A350" s="20"/>
      <c r="B350" s="20"/>
      <c r="C350" s="85"/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  <c r="R350" s="85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</row>
    <row r="351" spans="1:39" ht="13.5" customHeight="1">
      <c r="A351" s="20"/>
      <c r="B351" s="20"/>
      <c r="C351" s="85"/>
      <c r="D351" s="85"/>
      <c r="E351" s="85"/>
      <c r="F351" s="85"/>
      <c r="G351" s="85"/>
      <c r="H351" s="85"/>
      <c r="I351" s="85"/>
      <c r="J351" s="85"/>
      <c r="K351" s="85"/>
      <c r="L351" s="85"/>
      <c r="M351" s="85"/>
      <c r="N351" s="85"/>
      <c r="O351" s="85"/>
      <c r="P351" s="85"/>
      <c r="Q351" s="85"/>
      <c r="R351" s="85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</row>
    <row r="352" spans="1:39" ht="13.5" customHeight="1">
      <c r="A352" s="20"/>
      <c r="B352" s="20"/>
      <c r="C352" s="85"/>
      <c r="D352" s="85"/>
      <c r="E352" s="85"/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  <c r="R352" s="85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</row>
    <row r="353" spans="1:39" ht="13.5" customHeight="1">
      <c r="A353" s="20"/>
      <c r="B353" s="20"/>
      <c r="C353" s="85"/>
      <c r="D353" s="85"/>
      <c r="E353" s="85"/>
      <c r="F353" s="85"/>
      <c r="G353" s="85"/>
      <c r="H353" s="85"/>
      <c r="I353" s="85"/>
      <c r="J353" s="85"/>
      <c r="K353" s="85"/>
      <c r="L353" s="85"/>
      <c r="M353" s="85"/>
      <c r="N353" s="85"/>
      <c r="O353" s="85"/>
      <c r="P353" s="85"/>
      <c r="Q353" s="85"/>
      <c r="R353" s="85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</row>
    <row r="354" spans="1:39" ht="13.5" customHeight="1">
      <c r="A354" s="20"/>
      <c r="B354" s="20"/>
      <c r="C354" s="85"/>
      <c r="D354" s="85"/>
      <c r="E354" s="85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  <c r="R354" s="85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</row>
    <row r="355" spans="1:39" ht="13.5" customHeight="1">
      <c r="A355" s="20"/>
      <c r="B355" s="20"/>
      <c r="C355" s="85"/>
      <c r="D355" s="85"/>
      <c r="E355" s="85"/>
      <c r="F355" s="85"/>
      <c r="G355" s="85"/>
      <c r="H355" s="85"/>
      <c r="I355" s="85"/>
      <c r="J355" s="85"/>
      <c r="K355" s="85"/>
      <c r="L355" s="85"/>
      <c r="M355" s="85"/>
      <c r="N355" s="85"/>
      <c r="O355" s="85"/>
      <c r="P355" s="85"/>
      <c r="Q355" s="85"/>
      <c r="R355" s="85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</row>
    <row r="356" spans="1:39" ht="13.5" customHeight="1">
      <c r="A356" s="20"/>
      <c r="B356" s="20"/>
      <c r="C356" s="85"/>
      <c r="D356" s="85"/>
      <c r="E356" s="85"/>
      <c r="F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  <c r="R356" s="85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</row>
    <row r="357" spans="1:39" ht="13.5" customHeight="1">
      <c r="A357" s="20"/>
      <c r="B357" s="20"/>
      <c r="C357" s="85"/>
      <c r="D357" s="85"/>
      <c r="E357" s="85"/>
      <c r="F357" s="85"/>
      <c r="G357" s="85"/>
      <c r="H357" s="85"/>
      <c r="I357" s="85"/>
      <c r="J357" s="85"/>
      <c r="K357" s="85"/>
      <c r="L357" s="85"/>
      <c r="M357" s="85"/>
      <c r="N357" s="85"/>
      <c r="O357" s="85"/>
      <c r="P357" s="85"/>
      <c r="Q357" s="85"/>
      <c r="R357" s="85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</row>
    <row r="358" spans="1:39" ht="13.5" customHeight="1">
      <c r="A358" s="20"/>
      <c r="B358" s="20"/>
      <c r="C358" s="85"/>
      <c r="D358" s="85"/>
      <c r="E358" s="85"/>
      <c r="F358" s="85"/>
      <c r="G358" s="85"/>
      <c r="H358" s="85"/>
      <c r="I358" s="85"/>
      <c r="J358" s="85"/>
      <c r="K358" s="85"/>
      <c r="L358" s="85"/>
      <c r="M358" s="85"/>
      <c r="N358" s="85"/>
      <c r="O358" s="85"/>
      <c r="P358" s="85"/>
      <c r="Q358" s="85"/>
      <c r="R358" s="85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</row>
    <row r="359" spans="1:39" ht="13.5" customHeight="1">
      <c r="A359" s="20"/>
      <c r="B359" s="20"/>
      <c r="C359" s="85"/>
      <c r="D359" s="85"/>
      <c r="E359" s="85"/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</row>
    <row r="360" spans="1:39" ht="13.5" customHeight="1">
      <c r="A360" s="20"/>
      <c r="B360" s="20"/>
      <c r="C360" s="85"/>
      <c r="D360" s="85"/>
      <c r="E360" s="85"/>
      <c r="F360" s="85"/>
      <c r="G360" s="85"/>
      <c r="H360" s="85"/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</row>
    <row r="361" spans="1:39" ht="13.5" customHeight="1">
      <c r="A361" s="20"/>
      <c r="B361" s="20"/>
      <c r="C361" s="85"/>
      <c r="D361" s="85"/>
      <c r="E361" s="85"/>
      <c r="F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  <c r="R361" s="85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</row>
    <row r="362" spans="1:39" ht="13.5" customHeight="1">
      <c r="A362" s="20"/>
      <c r="B362" s="20"/>
      <c r="C362" s="85"/>
      <c r="D362" s="85"/>
      <c r="E362" s="85"/>
      <c r="F362" s="85"/>
      <c r="G362" s="85"/>
      <c r="H362" s="85"/>
      <c r="I362" s="85"/>
      <c r="J362" s="85"/>
      <c r="K362" s="85"/>
      <c r="L362" s="85"/>
      <c r="M362" s="85"/>
      <c r="N362" s="85"/>
      <c r="O362" s="85"/>
      <c r="P362" s="85"/>
      <c r="Q362" s="85"/>
      <c r="R362" s="85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</row>
    <row r="363" spans="1:39" ht="13.5" customHeight="1">
      <c r="A363" s="20"/>
      <c r="B363" s="20"/>
      <c r="C363" s="85"/>
      <c r="D363" s="85"/>
      <c r="E363" s="85"/>
      <c r="F363" s="85"/>
      <c r="G363" s="85"/>
      <c r="H363" s="85"/>
      <c r="I363" s="85"/>
      <c r="J363" s="85"/>
      <c r="K363" s="85"/>
      <c r="L363" s="85"/>
      <c r="M363" s="85"/>
      <c r="N363" s="85"/>
      <c r="O363" s="85"/>
      <c r="P363" s="85"/>
      <c r="Q363" s="85"/>
      <c r="R363" s="85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</row>
    <row r="364" spans="1:39" ht="13.5" customHeight="1">
      <c r="A364" s="20"/>
      <c r="B364" s="20"/>
      <c r="C364" s="85"/>
      <c r="D364" s="85"/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R364" s="85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</row>
    <row r="365" spans="1:39" ht="13.5" customHeight="1">
      <c r="A365" s="20"/>
      <c r="B365" s="20"/>
      <c r="C365" s="85"/>
      <c r="D365" s="85"/>
      <c r="E365" s="85"/>
      <c r="F365" s="85"/>
      <c r="G365" s="85"/>
      <c r="H365" s="85"/>
      <c r="I365" s="85"/>
      <c r="J365" s="85"/>
      <c r="K365" s="85"/>
      <c r="L365" s="85"/>
      <c r="M365" s="85"/>
      <c r="N365" s="85"/>
      <c r="O365" s="85"/>
      <c r="P365" s="85"/>
      <c r="Q365" s="85"/>
      <c r="R365" s="85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</row>
    <row r="366" spans="1:39" ht="13.5" customHeight="1">
      <c r="A366" s="20"/>
      <c r="B366" s="20"/>
      <c r="C366" s="85"/>
      <c r="D366" s="85"/>
      <c r="E366" s="85"/>
      <c r="F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  <c r="R366" s="85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</row>
    <row r="367" spans="1:39" ht="13.5" customHeight="1">
      <c r="A367" s="20"/>
      <c r="B367" s="20"/>
      <c r="C367" s="85"/>
      <c r="D367" s="85"/>
      <c r="E367" s="85"/>
      <c r="F367" s="85"/>
      <c r="G367" s="85"/>
      <c r="H367" s="85"/>
      <c r="I367" s="85"/>
      <c r="J367" s="85"/>
      <c r="K367" s="85"/>
      <c r="L367" s="85"/>
      <c r="M367" s="85"/>
      <c r="N367" s="85"/>
      <c r="O367" s="85"/>
      <c r="P367" s="85"/>
      <c r="Q367" s="85"/>
      <c r="R367" s="85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</row>
    <row r="368" spans="1:39" ht="13.5" customHeight="1">
      <c r="A368" s="20"/>
      <c r="B368" s="20"/>
      <c r="C368" s="85"/>
      <c r="D368" s="85"/>
      <c r="E368" s="85"/>
      <c r="F368" s="85"/>
      <c r="G368" s="85"/>
      <c r="H368" s="85"/>
      <c r="I368" s="85"/>
      <c r="J368" s="85"/>
      <c r="K368" s="85"/>
      <c r="L368" s="85"/>
      <c r="M368" s="85"/>
      <c r="N368" s="85"/>
      <c r="O368" s="85"/>
      <c r="P368" s="85"/>
      <c r="Q368" s="85"/>
      <c r="R368" s="85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</row>
    <row r="369" spans="1:39" ht="13.5" customHeight="1">
      <c r="A369" s="20"/>
      <c r="B369" s="20"/>
      <c r="C369" s="85"/>
      <c r="D369" s="85"/>
      <c r="E369" s="85"/>
      <c r="F369" s="85"/>
      <c r="G369" s="85"/>
      <c r="H369" s="85"/>
      <c r="I369" s="85"/>
      <c r="J369" s="85"/>
      <c r="K369" s="85"/>
      <c r="L369" s="85"/>
      <c r="M369" s="85"/>
      <c r="N369" s="85"/>
      <c r="O369" s="85"/>
      <c r="P369" s="85"/>
      <c r="Q369" s="85"/>
      <c r="R369" s="85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</row>
    <row r="370" spans="1:39" ht="13.5" customHeight="1">
      <c r="A370" s="20"/>
      <c r="B370" s="20"/>
      <c r="C370" s="85"/>
      <c r="D370" s="85"/>
      <c r="E370" s="85"/>
      <c r="F370" s="85"/>
      <c r="G370" s="85"/>
      <c r="H370" s="85"/>
      <c r="I370" s="85"/>
      <c r="J370" s="85"/>
      <c r="K370" s="85"/>
      <c r="L370" s="85"/>
      <c r="M370" s="85"/>
      <c r="N370" s="85"/>
      <c r="O370" s="85"/>
      <c r="P370" s="85"/>
      <c r="Q370" s="85"/>
      <c r="R370" s="85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</row>
    <row r="371" spans="1:39" ht="13.5" customHeight="1">
      <c r="A371" s="20"/>
      <c r="B371" s="20"/>
      <c r="C371" s="85"/>
      <c r="D371" s="85"/>
      <c r="E371" s="85"/>
      <c r="F371" s="85"/>
      <c r="G371" s="85"/>
      <c r="H371" s="85"/>
      <c r="I371" s="85"/>
      <c r="J371" s="85"/>
      <c r="K371" s="85"/>
      <c r="L371" s="85"/>
      <c r="M371" s="85"/>
      <c r="N371" s="85"/>
      <c r="O371" s="85"/>
      <c r="P371" s="85"/>
      <c r="Q371" s="85"/>
      <c r="R371" s="85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</row>
    <row r="372" spans="1:39" ht="13.5" customHeight="1">
      <c r="A372" s="20"/>
      <c r="B372" s="20"/>
      <c r="C372" s="85"/>
      <c r="D372" s="85"/>
      <c r="E372" s="85"/>
      <c r="F372" s="85"/>
      <c r="G372" s="85"/>
      <c r="H372" s="85"/>
      <c r="I372" s="85"/>
      <c r="J372" s="85"/>
      <c r="K372" s="85"/>
      <c r="L372" s="85"/>
      <c r="M372" s="85"/>
      <c r="N372" s="85"/>
      <c r="O372" s="85"/>
      <c r="P372" s="85"/>
      <c r="Q372" s="85"/>
      <c r="R372" s="85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</row>
    <row r="373" spans="1:39" ht="13.5" customHeight="1">
      <c r="A373" s="20"/>
      <c r="B373" s="20"/>
      <c r="C373" s="85"/>
      <c r="D373" s="85"/>
      <c r="E373" s="85"/>
      <c r="F373" s="85"/>
      <c r="G373" s="85"/>
      <c r="H373" s="85"/>
      <c r="I373" s="85"/>
      <c r="J373" s="85"/>
      <c r="K373" s="85"/>
      <c r="L373" s="85"/>
      <c r="M373" s="85"/>
      <c r="N373" s="85"/>
      <c r="O373" s="85"/>
      <c r="P373" s="85"/>
      <c r="Q373" s="85"/>
      <c r="R373" s="85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</row>
    <row r="374" spans="1:39" ht="13.5" customHeight="1">
      <c r="A374" s="20"/>
      <c r="B374" s="20"/>
      <c r="C374" s="85"/>
      <c r="D374" s="85"/>
      <c r="E374" s="85"/>
      <c r="F374" s="85"/>
      <c r="G374" s="85"/>
      <c r="H374" s="85"/>
      <c r="I374" s="85"/>
      <c r="J374" s="85"/>
      <c r="K374" s="85"/>
      <c r="L374" s="85"/>
      <c r="M374" s="85"/>
      <c r="N374" s="85"/>
      <c r="O374" s="85"/>
      <c r="P374" s="85"/>
      <c r="Q374" s="85"/>
      <c r="R374" s="85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</row>
    <row r="375" spans="1:39" ht="13.5" customHeight="1">
      <c r="A375" s="20"/>
      <c r="B375" s="20"/>
      <c r="C375" s="85"/>
      <c r="D375" s="85"/>
      <c r="E375" s="85"/>
      <c r="F375" s="85"/>
      <c r="G375" s="85"/>
      <c r="H375" s="85"/>
      <c r="I375" s="85"/>
      <c r="J375" s="85"/>
      <c r="K375" s="85"/>
      <c r="L375" s="85"/>
      <c r="M375" s="85"/>
      <c r="N375" s="85"/>
      <c r="O375" s="85"/>
      <c r="P375" s="85"/>
      <c r="Q375" s="85"/>
      <c r="R375" s="85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</row>
    <row r="376" spans="1:39" ht="13.5" customHeight="1">
      <c r="A376" s="20"/>
      <c r="B376" s="20"/>
      <c r="C376" s="85"/>
      <c r="D376" s="85"/>
      <c r="E376" s="85"/>
      <c r="F376" s="85"/>
      <c r="G376" s="85"/>
      <c r="H376" s="85"/>
      <c r="I376" s="85"/>
      <c r="J376" s="85"/>
      <c r="K376" s="85"/>
      <c r="L376" s="85"/>
      <c r="M376" s="85"/>
      <c r="N376" s="85"/>
      <c r="O376" s="85"/>
      <c r="P376" s="85"/>
      <c r="Q376" s="85"/>
      <c r="R376" s="85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</row>
    <row r="377" spans="1:39" ht="13.5" customHeight="1">
      <c r="A377" s="20"/>
      <c r="B377" s="20"/>
      <c r="C377" s="85"/>
      <c r="D377" s="85"/>
      <c r="E377" s="85"/>
      <c r="F377" s="85"/>
      <c r="G377" s="85"/>
      <c r="H377" s="85"/>
      <c r="I377" s="85"/>
      <c r="J377" s="85"/>
      <c r="K377" s="85"/>
      <c r="L377" s="85"/>
      <c r="M377" s="85"/>
      <c r="N377" s="85"/>
      <c r="O377" s="85"/>
      <c r="P377" s="85"/>
      <c r="Q377" s="85"/>
      <c r="R377" s="85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</row>
    <row r="378" spans="1:39" ht="13.5" customHeight="1">
      <c r="A378" s="20"/>
      <c r="B378" s="20"/>
      <c r="C378" s="85"/>
      <c r="D378" s="85"/>
      <c r="E378" s="85"/>
      <c r="F378" s="85"/>
      <c r="G378" s="85"/>
      <c r="H378" s="85"/>
      <c r="I378" s="85"/>
      <c r="J378" s="85"/>
      <c r="K378" s="85"/>
      <c r="L378" s="85"/>
      <c r="M378" s="85"/>
      <c r="N378" s="85"/>
      <c r="O378" s="85"/>
      <c r="P378" s="85"/>
      <c r="Q378" s="85"/>
      <c r="R378" s="85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</row>
    <row r="379" spans="1:39" ht="13.5" customHeight="1">
      <c r="A379" s="20"/>
      <c r="B379" s="20"/>
      <c r="C379" s="85"/>
      <c r="D379" s="85"/>
      <c r="E379" s="85"/>
      <c r="F379" s="85"/>
      <c r="G379" s="85"/>
      <c r="H379" s="85"/>
      <c r="I379" s="85"/>
      <c r="J379" s="85"/>
      <c r="K379" s="85"/>
      <c r="L379" s="85"/>
      <c r="M379" s="85"/>
      <c r="N379" s="85"/>
      <c r="O379" s="85"/>
      <c r="P379" s="85"/>
      <c r="Q379" s="85"/>
      <c r="R379" s="85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</row>
    <row r="380" spans="1:39" ht="13.5" customHeight="1">
      <c r="A380" s="20"/>
      <c r="B380" s="20"/>
      <c r="C380" s="85"/>
      <c r="D380" s="85"/>
      <c r="E380" s="85"/>
      <c r="F380" s="85"/>
      <c r="G380" s="85"/>
      <c r="H380" s="85"/>
      <c r="I380" s="85"/>
      <c r="J380" s="85"/>
      <c r="K380" s="85"/>
      <c r="L380" s="85"/>
      <c r="M380" s="85"/>
      <c r="N380" s="85"/>
      <c r="O380" s="85"/>
      <c r="P380" s="85"/>
      <c r="Q380" s="85"/>
      <c r="R380" s="85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</row>
    <row r="381" spans="1:39" ht="13.5" customHeight="1">
      <c r="A381" s="20"/>
      <c r="B381" s="20"/>
      <c r="C381" s="85"/>
      <c r="D381" s="85"/>
      <c r="E381" s="85"/>
      <c r="F381" s="85"/>
      <c r="G381" s="85"/>
      <c r="H381" s="85"/>
      <c r="I381" s="85"/>
      <c r="J381" s="85"/>
      <c r="K381" s="85"/>
      <c r="L381" s="85"/>
      <c r="M381" s="85"/>
      <c r="N381" s="85"/>
      <c r="O381" s="85"/>
      <c r="P381" s="85"/>
      <c r="Q381" s="85"/>
      <c r="R381" s="85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</row>
    <row r="382" spans="1:39" ht="13.5" customHeight="1">
      <c r="A382" s="20"/>
      <c r="B382" s="20"/>
      <c r="C382" s="85"/>
      <c r="D382" s="85"/>
      <c r="E382" s="85"/>
      <c r="F382" s="85"/>
      <c r="G382" s="85"/>
      <c r="H382" s="85"/>
      <c r="I382" s="85"/>
      <c r="J382" s="85"/>
      <c r="K382" s="85"/>
      <c r="L382" s="85"/>
      <c r="M382" s="85"/>
      <c r="N382" s="85"/>
      <c r="O382" s="85"/>
      <c r="P382" s="85"/>
      <c r="Q382" s="85"/>
      <c r="R382" s="85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</row>
    <row r="383" spans="1:39" ht="13.5" customHeight="1">
      <c r="A383" s="20"/>
      <c r="B383" s="20"/>
      <c r="C383" s="85"/>
      <c r="D383" s="85"/>
      <c r="E383" s="85"/>
      <c r="F383" s="85"/>
      <c r="G383" s="85"/>
      <c r="H383" s="85"/>
      <c r="I383" s="85"/>
      <c r="J383" s="85"/>
      <c r="K383" s="85"/>
      <c r="L383" s="85"/>
      <c r="M383" s="85"/>
      <c r="N383" s="85"/>
      <c r="O383" s="85"/>
      <c r="P383" s="85"/>
      <c r="Q383" s="85"/>
      <c r="R383" s="85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</row>
    <row r="384" spans="1:39" ht="13.5" customHeight="1">
      <c r="A384" s="20"/>
      <c r="B384" s="20"/>
      <c r="C384" s="85"/>
      <c r="D384" s="85"/>
      <c r="E384" s="85"/>
      <c r="F384" s="85"/>
      <c r="G384" s="85"/>
      <c r="H384" s="85"/>
      <c r="I384" s="85"/>
      <c r="J384" s="85"/>
      <c r="K384" s="85"/>
      <c r="L384" s="85"/>
      <c r="M384" s="85"/>
      <c r="N384" s="85"/>
      <c r="O384" s="85"/>
      <c r="P384" s="85"/>
      <c r="Q384" s="85"/>
      <c r="R384" s="85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</row>
    <row r="385" spans="1:39" ht="13.5" customHeight="1">
      <c r="A385" s="20"/>
      <c r="B385" s="20"/>
      <c r="C385" s="85"/>
      <c r="D385" s="85"/>
      <c r="E385" s="85"/>
      <c r="F385" s="85"/>
      <c r="G385" s="85"/>
      <c r="H385" s="85"/>
      <c r="I385" s="85"/>
      <c r="J385" s="85"/>
      <c r="K385" s="85"/>
      <c r="L385" s="85"/>
      <c r="M385" s="85"/>
      <c r="N385" s="85"/>
      <c r="O385" s="85"/>
      <c r="P385" s="85"/>
      <c r="Q385" s="85"/>
      <c r="R385" s="85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</row>
    <row r="386" spans="1:39" ht="13.5" customHeight="1">
      <c r="A386" s="20"/>
      <c r="B386" s="20"/>
      <c r="C386" s="85"/>
      <c r="D386" s="85"/>
      <c r="E386" s="85"/>
      <c r="F386" s="85"/>
      <c r="G386" s="85"/>
      <c r="H386" s="85"/>
      <c r="I386" s="85"/>
      <c r="J386" s="85"/>
      <c r="K386" s="85"/>
      <c r="L386" s="85"/>
      <c r="M386" s="85"/>
      <c r="N386" s="85"/>
      <c r="O386" s="85"/>
      <c r="P386" s="85"/>
      <c r="Q386" s="85"/>
      <c r="R386" s="85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</row>
    <row r="387" spans="1:39" ht="13.5" customHeight="1">
      <c r="A387" s="20"/>
      <c r="B387" s="20"/>
      <c r="C387" s="85"/>
      <c r="D387" s="85"/>
      <c r="E387" s="85"/>
      <c r="F387" s="85"/>
      <c r="G387" s="85"/>
      <c r="H387" s="85"/>
      <c r="I387" s="85"/>
      <c r="J387" s="85"/>
      <c r="K387" s="85"/>
      <c r="L387" s="85"/>
      <c r="M387" s="85"/>
      <c r="N387" s="85"/>
      <c r="O387" s="85"/>
      <c r="P387" s="85"/>
      <c r="Q387" s="85"/>
      <c r="R387" s="85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</row>
    <row r="388" spans="1:39" ht="13.5" customHeight="1">
      <c r="A388" s="20"/>
      <c r="B388" s="20"/>
      <c r="C388" s="85"/>
      <c r="D388" s="85"/>
      <c r="E388" s="85"/>
      <c r="F388" s="85"/>
      <c r="G388" s="85"/>
      <c r="H388" s="85"/>
      <c r="I388" s="85"/>
      <c r="J388" s="85"/>
      <c r="K388" s="85"/>
      <c r="L388" s="85"/>
      <c r="M388" s="85"/>
      <c r="N388" s="85"/>
      <c r="O388" s="85"/>
      <c r="P388" s="85"/>
      <c r="Q388" s="85"/>
      <c r="R388" s="85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</row>
    <row r="389" spans="1:39" ht="13.5" customHeight="1">
      <c r="A389" s="20"/>
      <c r="B389" s="20"/>
      <c r="C389" s="85"/>
      <c r="D389" s="85"/>
      <c r="E389" s="85"/>
      <c r="F389" s="85"/>
      <c r="G389" s="85"/>
      <c r="H389" s="85"/>
      <c r="I389" s="85"/>
      <c r="J389" s="85"/>
      <c r="K389" s="85"/>
      <c r="L389" s="85"/>
      <c r="M389" s="85"/>
      <c r="N389" s="85"/>
      <c r="O389" s="85"/>
      <c r="P389" s="85"/>
      <c r="Q389" s="85"/>
      <c r="R389" s="85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</row>
    <row r="390" spans="1:39" ht="13.5" customHeight="1">
      <c r="A390" s="20"/>
      <c r="B390" s="20"/>
      <c r="C390" s="85"/>
      <c r="D390" s="85"/>
      <c r="E390" s="85"/>
      <c r="F390" s="85"/>
      <c r="G390" s="85"/>
      <c r="H390" s="85"/>
      <c r="I390" s="85"/>
      <c r="J390" s="85"/>
      <c r="K390" s="85"/>
      <c r="L390" s="85"/>
      <c r="M390" s="85"/>
      <c r="N390" s="85"/>
      <c r="O390" s="85"/>
      <c r="P390" s="85"/>
      <c r="Q390" s="85"/>
      <c r="R390" s="85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</row>
    <row r="391" spans="1:39" ht="13.5" customHeight="1">
      <c r="A391" s="20"/>
      <c r="B391" s="20"/>
      <c r="C391" s="85"/>
      <c r="D391" s="85"/>
      <c r="E391" s="85"/>
      <c r="F391" s="85"/>
      <c r="G391" s="85"/>
      <c r="H391" s="85"/>
      <c r="I391" s="85"/>
      <c r="J391" s="85"/>
      <c r="K391" s="85"/>
      <c r="L391" s="85"/>
      <c r="M391" s="85"/>
      <c r="N391" s="85"/>
      <c r="O391" s="85"/>
      <c r="P391" s="85"/>
      <c r="Q391" s="85"/>
      <c r="R391" s="85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</row>
    <row r="392" spans="1:39" ht="13.5" customHeight="1">
      <c r="A392" s="20"/>
      <c r="B392" s="20"/>
      <c r="C392" s="85"/>
      <c r="D392" s="85"/>
      <c r="E392" s="85"/>
      <c r="F392" s="85"/>
      <c r="G392" s="85"/>
      <c r="H392" s="85"/>
      <c r="I392" s="85"/>
      <c r="J392" s="85"/>
      <c r="K392" s="85"/>
      <c r="L392" s="85"/>
      <c r="M392" s="85"/>
      <c r="N392" s="85"/>
      <c r="O392" s="85"/>
      <c r="P392" s="85"/>
      <c r="Q392" s="85"/>
      <c r="R392" s="85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</row>
    <row r="393" spans="1:39" ht="13.5" customHeight="1">
      <c r="A393" s="20"/>
      <c r="B393" s="20"/>
      <c r="C393" s="85"/>
      <c r="D393" s="85"/>
      <c r="E393" s="85"/>
      <c r="F393" s="85"/>
      <c r="G393" s="85"/>
      <c r="H393" s="85"/>
      <c r="I393" s="85"/>
      <c r="J393" s="85"/>
      <c r="K393" s="85"/>
      <c r="L393" s="85"/>
      <c r="M393" s="85"/>
      <c r="N393" s="85"/>
      <c r="O393" s="85"/>
      <c r="P393" s="85"/>
      <c r="Q393" s="85"/>
      <c r="R393" s="85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</row>
    <row r="394" spans="1:39" ht="13.5" customHeight="1">
      <c r="A394" s="20"/>
      <c r="B394" s="20"/>
      <c r="C394" s="85"/>
      <c r="D394" s="85"/>
      <c r="E394" s="85"/>
      <c r="F394" s="85"/>
      <c r="G394" s="85"/>
      <c r="H394" s="85"/>
      <c r="I394" s="85"/>
      <c r="J394" s="85"/>
      <c r="K394" s="85"/>
      <c r="L394" s="85"/>
      <c r="M394" s="85"/>
      <c r="N394" s="85"/>
      <c r="O394" s="85"/>
      <c r="P394" s="85"/>
      <c r="Q394" s="85"/>
      <c r="R394" s="85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</row>
    <row r="395" spans="1:39" ht="13.5" customHeight="1">
      <c r="A395" s="20"/>
      <c r="B395" s="20"/>
      <c r="C395" s="85"/>
      <c r="D395" s="85"/>
      <c r="E395" s="85"/>
      <c r="F395" s="85"/>
      <c r="G395" s="85"/>
      <c r="H395" s="85"/>
      <c r="I395" s="85"/>
      <c r="J395" s="85"/>
      <c r="K395" s="85"/>
      <c r="L395" s="85"/>
      <c r="M395" s="85"/>
      <c r="N395" s="85"/>
      <c r="O395" s="85"/>
      <c r="P395" s="85"/>
      <c r="Q395" s="85"/>
      <c r="R395" s="85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</row>
    <row r="396" spans="1:39" ht="13.5" customHeight="1">
      <c r="A396" s="20"/>
      <c r="B396" s="20"/>
      <c r="C396" s="85"/>
      <c r="D396" s="85"/>
      <c r="E396" s="85"/>
      <c r="F396" s="85"/>
      <c r="G396" s="85"/>
      <c r="H396" s="85"/>
      <c r="I396" s="85"/>
      <c r="J396" s="85"/>
      <c r="K396" s="85"/>
      <c r="L396" s="85"/>
      <c r="M396" s="85"/>
      <c r="N396" s="85"/>
      <c r="O396" s="85"/>
      <c r="P396" s="85"/>
      <c r="Q396" s="85"/>
      <c r="R396" s="85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</row>
    <row r="397" spans="1:39" ht="13.5" customHeight="1">
      <c r="A397" s="20"/>
      <c r="B397" s="20"/>
      <c r="C397" s="85"/>
      <c r="D397" s="85"/>
      <c r="E397" s="85"/>
      <c r="F397" s="85"/>
      <c r="G397" s="85"/>
      <c r="H397" s="85"/>
      <c r="I397" s="85"/>
      <c r="J397" s="85"/>
      <c r="K397" s="85"/>
      <c r="L397" s="85"/>
      <c r="M397" s="85"/>
      <c r="N397" s="85"/>
      <c r="O397" s="85"/>
      <c r="P397" s="85"/>
      <c r="Q397" s="85"/>
      <c r="R397" s="85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</row>
    <row r="398" spans="1:39" ht="13.5" customHeight="1">
      <c r="A398" s="20"/>
      <c r="B398" s="20"/>
      <c r="C398" s="85"/>
      <c r="D398" s="85"/>
      <c r="E398" s="85"/>
      <c r="F398" s="85"/>
      <c r="G398" s="85"/>
      <c r="H398" s="85"/>
      <c r="I398" s="85"/>
      <c r="J398" s="85"/>
      <c r="K398" s="85"/>
      <c r="L398" s="85"/>
      <c r="M398" s="85"/>
      <c r="N398" s="85"/>
      <c r="O398" s="85"/>
      <c r="P398" s="85"/>
      <c r="Q398" s="85"/>
      <c r="R398" s="85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</row>
    <row r="399" spans="1:39" ht="13.5" customHeight="1">
      <c r="A399" s="20"/>
      <c r="B399" s="20"/>
      <c r="C399" s="85"/>
      <c r="D399" s="85"/>
      <c r="E399" s="85"/>
      <c r="F399" s="85"/>
      <c r="G399" s="85"/>
      <c r="H399" s="85"/>
      <c r="I399" s="85"/>
      <c r="J399" s="85"/>
      <c r="K399" s="85"/>
      <c r="L399" s="85"/>
      <c r="M399" s="85"/>
      <c r="N399" s="85"/>
      <c r="O399" s="85"/>
      <c r="P399" s="85"/>
      <c r="Q399" s="85"/>
      <c r="R399" s="85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</row>
    <row r="400" spans="1:39" ht="13.5" customHeight="1">
      <c r="A400" s="20"/>
      <c r="B400" s="20"/>
      <c r="C400" s="85"/>
      <c r="D400" s="85"/>
      <c r="E400" s="85"/>
      <c r="F400" s="85"/>
      <c r="G400" s="85"/>
      <c r="H400" s="85"/>
      <c r="I400" s="85"/>
      <c r="J400" s="85"/>
      <c r="K400" s="85"/>
      <c r="L400" s="85"/>
      <c r="M400" s="85"/>
      <c r="N400" s="85"/>
      <c r="O400" s="85"/>
      <c r="P400" s="85"/>
      <c r="Q400" s="85"/>
      <c r="R400" s="85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</row>
    <row r="401" spans="1:39" ht="13.5" customHeight="1">
      <c r="A401" s="20"/>
      <c r="B401" s="20"/>
      <c r="C401" s="85"/>
      <c r="D401" s="85"/>
      <c r="E401" s="85"/>
      <c r="F401" s="85"/>
      <c r="G401" s="85"/>
      <c r="H401" s="85"/>
      <c r="I401" s="85"/>
      <c r="J401" s="85"/>
      <c r="K401" s="85"/>
      <c r="L401" s="85"/>
      <c r="M401" s="85"/>
      <c r="N401" s="85"/>
      <c r="O401" s="85"/>
      <c r="P401" s="85"/>
      <c r="Q401" s="85"/>
      <c r="R401" s="85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</row>
    <row r="402" spans="1:39" ht="13.5" customHeight="1">
      <c r="A402" s="20"/>
      <c r="B402" s="20"/>
      <c r="C402" s="85"/>
      <c r="D402" s="85"/>
      <c r="E402" s="85"/>
      <c r="F402" s="85"/>
      <c r="G402" s="85"/>
      <c r="H402" s="85"/>
      <c r="I402" s="85"/>
      <c r="J402" s="85"/>
      <c r="K402" s="85"/>
      <c r="L402" s="85"/>
      <c r="M402" s="85"/>
      <c r="N402" s="85"/>
      <c r="O402" s="85"/>
      <c r="P402" s="85"/>
      <c r="Q402" s="85"/>
      <c r="R402" s="85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</row>
    <row r="403" spans="1:39" ht="13.5" customHeight="1">
      <c r="A403" s="20"/>
      <c r="B403" s="20"/>
      <c r="C403" s="85"/>
      <c r="D403" s="85"/>
      <c r="E403" s="85"/>
      <c r="F403" s="85"/>
      <c r="G403" s="85"/>
      <c r="H403" s="85"/>
      <c r="I403" s="85"/>
      <c r="J403" s="85"/>
      <c r="K403" s="85"/>
      <c r="L403" s="85"/>
      <c r="M403" s="85"/>
      <c r="N403" s="85"/>
      <c r="O403" s="85"/>
      <c r="P403" s="85"/>
      <c r="Q403" s="85"/>
      <c r="R403" s="85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</row>
    <row r="404" spans="1:39" ht="13.5" customHeight="1">
      <c r="A404" s="20"/>
      <c r="B404" s="20"/>
      <c r="C404" s="85"/>
      <c r="D404" s="85"/>
      <c r="E404" s="85"/>
      <c r="F404" s="85"/>
      <c r="G404" s="85"/>
      <c r="H404" s="85"/>
      <c r="I404" s="85"/>
      <c r="J404" s="85"/>
      <c r="K404" s="85"/>
      <c r="L404" s="85"/>
      <c r="M404" s="85"/>
      <c r="N404" s="85"/>
      <c r="O404" s="85"/>
      <c r="P404" s="85"/>
      <c r="Q404" s="85"/>
      <c r="R404" s="85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</row>
    <row r="405" spans="1:39" ht="13.5" customHeight="1">
      <c r="A405" s="20"/>
      <c r="B405" s="20"/>
      <c r="C405" s="85"/>
      <c r="D405" s="85"/>
      <c r="E405" s="85"/>
      <c r="F405" s="85"/>
      <c r="G405" s="85"/>
      <c r="H405" s="85"/>
      <c r="I405" s="85"/>
      <c r="J405" s="85"/>
      <c r="K405" s="85"/>
      <c r="L405" s="85"/>
      <c r="M405" s="85"/>
      <c r="N405" s="85"/>
      <c r="O405" s="85"/>
      <c r="P405" s="85"/>
      <c r="Q405" s="85"/>
      <c r="R405" s="85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</row>
    <row r="406" spans="1:39" ht="13.5" customHeight="1">
      <c r="A406" s="20"/>
      <c r="B406" s="20"/>
      <c r="C406" s="85"/>
      <c r="D406" s="85"/>
      <c r="E406" s="85"/>
      <c r="F406" s="85"/>
      <c r="G406" s="85"/>
      <c r="H406" s="85"/>
      <c r="I406" s="85"/>
      <c r="J406" s="85"/>
      <c r="K406" s="85"/>
      <c r="L406" s="85"/>
      <c r="M406" s="85"/>
      <c r="N406" s="85"/>
      <c r="O406" s="85"/>
      <c r="P406" s="85"/>
      <c r="Q406" s="85"/>
      <c r="R406" s="85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</row>
    <row r="407" spans="1:39" ht="13.5" customHeight="1">
      <c r="A407" s="20"/>
      <c r="B407" s="20"/>
      <c r="C407" s="85"/>
      <c r="D407" s="85"/>
      <c r="E407" s="85"/>
      <c r="F407" s="85"/>
      <c r="G407" s="85"/>
      <c r="H407" s="85"/>
      <c r="I407" s="85"/>
      <c r="J407" s="85"/>
      <c r="K407" s="85"/>
      <c r="L407" s="85"/>
      <c r="M407" s="85"/>
      <c r="N407" s="85"/>
      <c r="O407" s="85"/>
      <c r="P407" s="85"/>
      <c r="Q407" s="85"/>
      <c r="R407" s="85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</row>
    <row r="408" spans="1:39" ht="13.5" customHeight="1">
      <c r="A408" s="20"/>
      <c r="B408" s="20"/>
      <c r="C408" s="85"/>
      <c r="D408" s="85"/>
      <c r="E408" s="85"/>
      <c r="F408" s="85"/>
      <c r="G408" s="85"/>
      <c r="H408" s="85"/>
      <c r="I408" s="85"/>
      <c r="J408" s="85"/>
      <c r="K408" s="85"/>
      <c r="L408" s="85"/>
      <c r="M408" s="85"/>
      <c r="N408" s="85"/>
      <c r="O408" s="85"/>
      <c r="P408" s="85"/>
      <c r="Q408" s="85"/>
      <c r="R408" s="85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</row>
    <row r="409" spans="1:39" ht="13.5" customHeight="1">
      <c r="A409" s="20"/>
      <c r="B409" s="20"/>
      <c r="C409" s="85"/>
      <c r="D409" s="85"/>
      <c r="E409" s="85"/>
      <c r="F409" s="85"/>
      <c r="G409" s="85"/>
      <c r="H409" s="85"/>
      <c r="I409" s="85"/>
      <c r="J409" s="85"/>
      <c r="K409" s="85"/>
      <c r="L409" s="85"/>
      <c r="M409" s="85"/>
      <c r="N409" s="85"/>
      <c r="O409" s="85"/>
      <c r="P409" s="85"/>
      <c r="Q409" s="85"/>
      <c r="R409" s="85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</row>
    <row r="410" spans="1:39" ht="13.5" customHeight="1">
      <c r="A410" s="20"/>
      <c r="B410" s="20"/>
      <c r="C410" s="85"/>
      <c r="D410" s="85"/>
      <c r="E410" s="85"/>
      <c r="F410" s="85"/>
      <c r="G410" s="85"/>
      <c r="H410" s="85"/>
      <c r="I410" s="85"/>
      <c r="J410" s="85"/>
      <c r="K410" s="85"/>
      <c r="L410" s="85"/>
      <c r="M410" s="85"/>
      <c r="N410" s="85"/>
      <c r="O410" s="85"/>
      <c r="P410" s="85"/>
      <c r="Q410" s="85"/>
      <c r="R410" s="85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</row>
    <row r="411" spans="1:39" ht="13.5" customHeight="1">
      <c r="A411" s="20"/>
      <c r="B411" s="20"/>
      <c r="C411" s="85"/>
      <c r="D411" s="85"/>
      <c r="E411" s="85"/>
      <c r="F411" s="85"/>
      <c r="G411" s="85"/>
      <c r="H411" s="85"/>
      <c r="I411" s="85"/>
      <c r="J411" s="85"/>
      <c r="K411" s="85"/>
      <c r="L411" s="85"/>
      <c r="M411" s="85"/>
      <c r="N411" s="85"/>
      <c r="O411" s="85"/>
      <c r="P411" s="85"/>
      <c r="Q411" s="85"/>
      <c r="R411" s="85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</row>
    <row r="412" spans="1:39" ht="13.5" customHeight="1">
      <c r="A412" s="20"/>
      <c r="B412" s="20"/>
      <c r="C412" s="85"/>
      <c r="D412" s="85"/>
      <c r="E412" s="85"/>
      <c r="F412" s="85"/>
      <c r="G412" s="85"/>
      <c r="H412" s="85"/>
      <c r="I412" s="85"/>
      <c r="J412" s="85"/>
      <c r="K412" s="85"/>
      <c r="L412" s="85"/>
      <c r="M412" s="85"/>
      <c r="N412" s="85"/>
      <c r="O412" s="85"/>
      <c r="P412" s="85"/>
      <c r="Q412" s="85"/>
      <c r="R412" s="85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</row>
    <row r="413" spans="1:39" ht="13.5" customHeight="1">
      <c r="A413" s="20"/>
      <c r="B413" s="20"/>
      <c r="C413" s="85"/>
      <c r="D413" s="85"/>
      <c r="E413" s="85"/>
      <c r="F413" s="85"/>
      <c r="G413" s="85"/>
      <c r="H413" s="85"/>
      <c r="I413" s="85"/>
      <c r="J413" s="85"/>
      <c r="K413" s="85"/>
      <c r="L413" s="85"/>
      <c r="M413" s="85"/>
      <c r="N413" s="85"/>
      <c r="O413" s="85"/>
      <c r="P413" s="85"/>
      <c r="Q413" s="85"/>
      <c r="R413" s="85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</row>
    <row r="414" spans="1:39" ht="13.5" customHeight="1">
      <c r="A414" s="20"/>
      <c r="B414" s="20"/>
      <c r="C414" s="85"/>
      <c r="D414" s="85"/>
      <c r="E414" s="85"/>
      <c r="F414" s="85"/>
      <c r="G414" s="85"/>
      <c r="H414" s="85"/>
      <c r="I414" s="85"/>
      <c r="J414" s="85"/>
      <c r="K414" s="85"/>
      <c r="L414" s="85"/>
      <c r="M414" s="85"/>
      <c r="N414" s="85"/>
      <c r="O414" s="85"/>
      <c r="P414" s="85"/>
      <c r="Q414" s="85"/>
      <c r="R414" s="85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</row>
    <row r="415" spans="1:39" ht="13.5" customHeight="1">
      <c r="A415" s="20"/>
      <c r="B415" s="20"/>
      <c r="C415" s="85"/>
      <c r="D415" s="85"/>
      <c r="E415" s="85"/>
      <c r="F415" s="85"/>
      <c r="G415" s="85"/>
      <c r="H415" s="85"/>
      <c r="I415" s="85"/>
      <c r="J415" s="85"/>
      <c r="K415" s="85"/>
      <c r="L415" s="85"/>
      <c r="M415" s="85"/>
      <c r="N415" s="85"/>
      <c r="O415" s="85"/>
      <c r="P415" s="85"/>
      <c r="Q415" s="85"/>
      <c r="R415" s="85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</row>
    <row r="416" spans="1:39" ht="13.5" customHeight="1">
      <c r="A416" s="20"/>
      <c r="B416" s="20"/>
      <c r="C416" s="85"/>
      <c r="D416" s="85"/>
      <c r="E416" s="85"/>
      <c r="F416" s="85"/>
      <c r="G416" s="85"/>
      <c r="H416" s="85"/>
      <c r="I416" s="85"/>
      <c r="J416" s="85"/>
      <c r="K416" s="85"/>
      <c r="L416" s="85"/>
      <c r="M416" s="85"/>
      <c r="N416" s="85"/>
      <c r="O416" s="85"/>
      <c r="P416" s="85"/>
      <c r="Q416" s="85"/>
      <c r="R416" s="85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</row>
    <row r="417" spans="1:39" ht="13.5" customHeight="1">
      <c r="A417" s="20"/>
      <c r="B417" s="20"/>
      <c r="C417" s="85"/>
      <c r="D417" s="85"/>
      <c r="E417" s="85"/>
      <c r="F417" s="85"/>
      <c r="G417" s="85"/>
      <c r="H417" s="85"/>
      <c r="I417" s="85"/>
      <c r="J417" s="85"/>
      <c r="K417" s="85"/>
      <c r="L417" s="85"/>
      <c r="M417" s="85"/>
      <c r="N417" s="85"/>
      <c r="O417" s="85"/>
      <c r="P417" s="85"/>
      <c r="Q417" s="85"/>
      <c r="R417" s="85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</row>
    <row r="418" spans="1:39" ht="13.5" customHeight="1">
      <c r="A418" s="20"/>
      <c r="B418" s="20"/>
      <c r="C418" s="85"/>
      <c r="D418" s="85"/>
      <c r="E418" s="85"/>
      <c r="F418" s="85"/>
      <c r="G418" s="85"/>
      <c r="H418" s="85"/>
      <c r="I418" s="85"/>
      <c r="J418" s="85"/>
      <c r="K418" s="85"/>
      <c r="L418" s="85"/>
      <c r="M418" s="85"/>
      <c r="N418" s="85"/>
      <c r="O418" s="85"/>
      <c r="P418" s="85"/>
      <c r="Q418" s="85"/>
      <c r="R418" s="85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</row>
    <row r="419" spans="1:39" ht="13.5" customHeight="1">
      <c r="A419" s="20"/>
      <c r="B419" s="20"/>
      <c r="C419" s="85"/>
      <c r="D419" s="85"/>
      <c r="E419" s="85"/>
      <c r="F419" s="85"/>
      <c r="G419" s="85"/>
      <c r="H419" s="85"/>
      <c r="I419" s="85"/>
      <c r="J419" s="85"/>
      <c r="K419" s="85"/>
      <c r="L419" s="85"/>
      <c r="M419" s="85"/>
      <c r="N419" s="85"/>
      <c r="O419" s="85"/>
      <c r="P419" s="85"/>
      <c r="Q419" s="85"/>
      <c r="R419" s="85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</row>
    <row r="420" spans="1:39" ht="13.5" customHeight="1">
      <c r="A420" s="20"/>
      <c r="B420" s="20"/>
      <c r="C420" s="85"/>
      <c r="D420" s="85"/>
      <c r="E420" s="85"/>
      <c r="F420" s="85"/>
      <c r="G420" s="85"/>
      <c r="H420" s="85"/>
      <c r="I420" s="85"/>
      <c r="J420" s="85"/>
      <c r="K420" s="85"/>
      <c r="L420" s="85"/>
      <c r="M420" s="85"/>
      <c r="N420" s="85"/>
      <c r="O420" s="85"/>
      <c r="P420" s="85"/>
      <c r="Q420" s="85"/>
      <c r="R420" s="85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</row>
    <row r="421" spans="1:39" ht="13.5" customHeight="1">
      <c r="A421" s="20"/>
      <c r="B421" s="20"/>
      <c r="C421" s="85"/>
      <c r="D421" s="85"/>
      <c r="E421" s="85"/>
      <c r="F421" s="85"/>
      <c r="G421" s="85"/>
      <c r="H421" s="85"/>
      <c r="I421" s="85"/>
      <c r="J421" s="85"/>
      <c r="K421" s="85"/>
      <c r="L421" s="85"/>
      <c r="M421" s="85"/>
      <c r="N421" s="85"/>
      <c r="O421" s="85"/>
      <c r="P421" s="85"/>
      <c r="Q421" s="85"/>
      <c r="R421" s="85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</row>
    <row r="422" spans="1:39" ht="13.5" customHeight="1">
      <c r="A422" s="20"/>
      <c r="B422" s="20"/>
      <c r="C422" s="85"/>
      <c r="D422" s="85"/>
      <c r="E422" s="85"/>
      <c r="F422" s="85"/>
      <c r="G422" s="85"/>
      <c r="H422" s="85"/>
      <c r="I422" s="85"/>
      <c r="J422" s="85"/>
      <c r="K422" s="85"/>
      <c r="L422" s="85"/>
      <c r="M422" s="85"/>
      <c r="N422" s="85"/>
      <c r="O422" s="85"/>
      <c r="P422" s="85"/>
      <c r="Q422" s="85"/>
      <c r="R422" s="85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</row>
    <row r="423" spans="1:39" ht="13.5" customHeight="1">
      <c r="A423" s="20"/>
      <c r="B423" s="20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</row>
    <row r="424" spans="1:39" ht="13.5" customHeight="1">
      <c r="A424" s="20"/>
      <c r="B424" s="20"/>
      <c r="C424" s="85"/>
      <c r="D424" s="85"/>
      <c r="E424" s="85"/>
      <c r="F424" s="85"/>
      <c r="G424" s="85"/>
      <c r="H424" s="85"/>
      <c r="I424" s="85"/>
      <c r="J424" s="85"/>
      <c r="K424" s="85"/>
      <c r="L424" s="85"/>
      <c r="M424" s="85"/>
      <c r="N424" s="85"/>
      <c r="O424" s="85"/>
      <c r="P424" s="85"/>
      <c r="Q424" s="85"/>
      <c r="R424" s="85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</row>
    <row r="425" spans="1:39" ht="13.5" customHeight="1">
      <c r="A425" s="20"/>
      <c r="B425" s="20"/>
      <c r="C425" s="85"/>
      <c r="D425" s="85"/>
      <c r="E425" s="85"/>
      <c r="F425" s="85"/>
      <c r="G425" s="85"/>
      <c r="H425" s="85"/>
      <c r="I425" s="85"/>
      <c r="J425" s="85"/>
      <c r="K425" s="85"/>
      <c r="L425" s="85"/>
      <c r="M425" s="85"/>
      <c r="N425" s="85"/>
      <c r="O425" s="85"/>
      <c r="P425" s="85"/>
      <c r="Q425" s="85"/>
      <c r="R425" s="85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</row>
    <row r="426" spans="1:39" ht="13.5" customHeight="1">
      <c r="A426" s="20"/>
      <c r="B426" s="20"/>
      <c r="C426" s="85"/>
      <c r="D426" s="85"/>
      <c r="E426" s="85"/>
      <c r="F426" s="85"/>
      <c r="G426" s="85"/>
      <c r="H426" s="85"/>
      <c r="I426" s="85"/>
      <c r="J426" s="85"/>
      <c r="K426" s="85"/>
      <c r="L426" s="85"/>
      <c r="M426" s="85"/>
      <c r="N426" s="85"/>
      <c r="O426" s="85"/>
      <c r="P426" s="85"/>
      <c r="Q426" s="85"/>
      <c r="R426" s="85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</row>
    <row r="427" spans="1:39" ht="13.5" customHeight="1">
      <c r="A427" s="20"/>
      <c r="B427" s="20"/>
      <c r="C427" s="85"/>
      <c r="D427" s="85"/>
      <c r="E427" s="85"/>
      <c r="F427" s="85"/>
      <c r="G427" s="85"/>
      <c r="H427" s="85"/>
      <c r="I427" s="85"/>
      <c r="J427" s="85"/>
      <c r="K427" s="85"/>
      <c r="L427" s="85"/>
      <c r="M427" s="85"/>
      <c r="N427" s="85"/>
      <c r="O427" s="85"/>
      <c r="P427" s="85"/>
      <c r="Q427" s="85"/>
      <c r="R427" s="85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</row>
    <row r="428" spans="1:39" ht="13.5" customHeight="1">
      <c r="A428" s="20"/>
      <c r="B428" s="20"/>
      <c r="C428" s="85"/>
      <c r="D428" s="85"/>
      <c r="E428" s="85"/>
      <c r="F428" s="85"/>
      <c r="G428" s="85"/>
      <c r="H428" s="85"/>
      <c r="I428" s="85"/>
      <c r="J428" s="85"/>
      <c r="K428" s="85"/>
      <c r="L428" s="85"/>
      <c r="M428" s="85"/>
      <c r="N428" s="85"/>
      <c r="O428" s="85"/>
      <c r="P428" s="85"/>
      <c r="Q428" s="85"/>
      <c r="R428" s="85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</row>
    <row r="429" spans="1:39" ht="13.5" customHeight="1">
      <c r="A429" s="20"/>
      <c r="B429" s="20"/>
      <c r="C429" s="85"/>
      <c r="D429" s="85"/>
      <c r="E429" s="85"/>
      <c r="F429" s="85"/>
      <c r="G429" s="85"/>
      <c r="H429" s="85"/>
      <c r="I429" s="85"/>
      <c r="J429" s="85"/>
      <c r="K429" s="85"/>
      <c r="L429" s="85"/>
      <c r="M429" s="85"/>
      <c r="N429" s="85"/>
      <c r="O429" s="85"/>
      <c r="P429" s="85"/>
      <c r="Q429" s="85"/>
      <c r="R429" s="85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</row>
    <row r="430" spans="1:39" ht="13.5" customHeight="1">
      <c r="A430" s="20"/>
      <c r="B430" s="20"/>
      <c r="C430" s="85"/>
      <c r="D430" s="85"/>
      <c r="E430" s="85"/>
      <c r="F430" s="85"/>
      <c r="G430" s="85"/>
      <c r="H430" s="85"/>
      <c r="I430" s="85"/>
      <c r="J430" s="85"/>
      <c r="K430" s="85"/>
      <c r="L430" s="85"/>
      <c r="M430" s="85"/>
      <c r="N430" s="85"/>
      <c r="O430" s="85"/>
      <c r="P430" s="85"/>
      <c r="Q430" s="85"/>
      <c r="R430" s="85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</row>
    <row r="431" spans="1:39" ht="13.5" customHeight="1">
      <c r="A431" s="20"/>
      <c r="B431" s="20"/>
      <c r="C431" s="85"/>
      <c r="D431" s="85"/>
      <c r="E431" s="85"/>
      <c r="F431" s="85"/>
      <c r="G431" s="85"/>
      <c r="H431" s="85"/>
      <c r="I431" s="85"/>
      <c r="J431" s="85"/>
      <c r="K431" s="85"/>
      <c r="L431" s="85"/>
      <c r="M431" s="85"/>
      <c r="N431" s="85"/>
      <c r="O431" s="85"/>
      <c r="P431" s="85"/>
      <c r="Q431" s="85"/>
      <c r="R431" s="85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</row>
    <row r="432" spans="1:39" ht="13.5" customHeight="1">
      <c r="A432" s="20"/>
      <c r="B432" s="20"/>
      <c r="C432" s="85"/>
      <c r="D432" s="85"/>
      <c r="E432" s="85"/>
      <c r="F432" s="85"/>
      <c r="G432" s="85"/>
      <c r="H432" s="85"/>
      <c r="I432" s="85"/>
      <c r="J432" s="85"/>
      <c r="K432" s="85"/>
      <c r="L432" s="85"/>
      <c r="M432" s="85"/>
      <c r="N432" s="85"/>
      <c r="O432" s="85"/>
      <c r="P432" s="85"/>
      <c r="Q432" s="85"/>
      <c r="R432" s="85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</row>
    <row r="433" spans="1:39" ht="13.5" customHeight="1">
      <c r="A433" s="20"/>
      <c r="B433" s="20"/>
      <c r="C433" s="85"/>
      <c r="D433" s="85"/>
      <c r="E433" s="85"/>
      <c r="F433" s="85"/>
      <c r="G433" s="85"/>
      <c r="H433" s="85"/>
      <c r="I433" s="85"/>
      <c r="J433" s="85"/>
      <c r="K433" s="85"/>
      <c r="L433" s="85"/>
      <c r="M433" s="85"/>
      <c r="N433" s="85"/>
      <c r="O433" s="85"/>
      <c r="P433" s="85"/>
      <c r="Q433" s="85"/>
      <c r="R433" s="85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</row>
    <row r="434" spans="1:39" ht="13.5" customHeight="1">
      <c r="A434" s="20"/>
      <c r="B434" s="20"/>
      <c r="C434" s="85"/>
      <c r="D434" s="85"/>
      <c r="E434" s="85"/>
      <c r="F434" s="85"/>
      <c r="G434" s="85"/>
      <c r="H434" s="85"/>
      <c r="I434" s="85"/>
      <c r="J434" s="85"/>
      <c r="K434" s="85"/>
      <c r="L434" s="85"/>
      <c r="M434" s="85"/>
      <c r="N434" s="85"/>
      <c r="O434" s="85"/>
      <c r="P434" s="85"/>
      <c r="Q434" s="85"/>
      <c r="R434" s="85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</row>
    <row r="435" spans="1:39" ht="13.5" customHeight="1">
      <c r="A435" s="20"/>
      <c r="B435" s="20"/>
      <c r="C435" s="85"/>
      <c r="D435" s="85"/>
      <c r="E435" s="85"/>
      <c r="F435" s="85"/>
      <c r="G435" s="85"/>
      <c r="H435" s="85"/>
      <c r="I435" s="85"/>
      <c r="J435" s="85"/>
      <c r="K435" s="85"/>
      <c r="L435" s="85"/>
      <c r="M435" s="85"/>
      <c r="N435" s="85"/>
      <c r="O435" s="85"/>
      <c r="P435" s="85"/>
      <c r="Q435" s="85"/>
      <c r="R435" s="85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</row>
    <row r="436" spans="1:39" ht="13.5" customHeight="1">
      <c r="A436" s="20"/>
      <c r="B436" s="20"/>
      <c r="C436" s="85"/>
      <c r="D436" s="85"/>
      <c r="E436" s="85"/>
      <c r="F436" s="85"/>
      <c r="G436" s="85"/>
      <c r="H436" s="85"/>
      <c r="I436" s="85"/>
      <c r="J436" s="85"/>
      <c r="K436" s="85"/>
      <c r="L436" s="85"/>
      <c r="M436" s="85"/>
      <c r="N436" s="85"/>
      <c r="O436" s="85"/>
      <c r="P436" s="85"/>
      <c r="Q436" s="85"/>
      <c r="R436" s="85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</row>
    <row r="437" spans="1:39" ht="13.5" customHeight="1">
      <c r="A437" s="20"/>
      <c r="B437" s="20"/>
      <c r="C437" s="85"/>
      <c r="D437" s="85"/>
      <c r="E437" s="85"/>
      <c r="F437" s="85"/>
      <c r="G437" s="85"/>
      <c r="H437" s="85"/>
      <c r="I437" s="85"/>
      <c r="J437" s="85"/>
      <c r="K437" s="85"/>
      <c r="L437" s="85"/>
      <c r="M437" s="85"/>
      <c r="N437" s="85"/>
      <c r="O437" s="85"/>
      <c r="P437" s="85"/>
      <c r="Q437" s="85"/>
      <c r="R437" s="85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</row>
    <row r="438" spans="1:39" ht="13.5" customHeight="1">
      <c r="A438" s="20"/>
      <c r="B438" s="20"/>
      <c r="C438" s="85"/>
      <c r="D438" s="85"/>
      <c r="E438" s="85"/>
      <c r="F438" s="85"/>
      <c r="G438" s="85"/>
      <c r="H438" s="85"/>
      <c r="I438" s="85"/>
      <c r="J438" s="85"/>
      <c r="K438" s="85"/>
      <c r="L438" s="85"/>
      <c r="M438" s="85"/>
      <c r="N438" s="85"/>
      <c r="O438" s="85"/>
      <c r="P438" s="85"/>
      <c r="Q438" s="85"/>
      <c r="R438" s="85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</row>
    <row r="439" spans="1:39" ht="13.5" customHeight="1">
      <c r="A439" s="20"/>
      <c r="B439" s="20"/>
      <c r="C439" s="85"/>
      <c r="D439" s="85"/>
      <c r="E439" s="85"/>
      <c r="F439" s="85"/>
      <c r="G439" s="85"/>
      <c r="H439" s="85"/>
      <c r="I439" s="85"/>
      <c r="J439" s="85"/>
      <c r="K439" s="85"/>
      <c r="L439" s="85"/>
      <c r="M439" s="85"/>
      <c r="N439" s="85"/>
      <c r="O439" s="85"/>
      <c r="P439" s="85"/>
      <c r="Q439" s="85"/>
      <c r="R439" s="85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</row>
    <row r="440" spans="1:39" ht="13.5" customHeight="1">
      <c r="A440" s="20"/>
      <c r="B440" s="20"/>
      <c r="C440" s="85"/>
      <c r="D440" s="85"/>
      <c r="E440" s="85"/>
      <c r="F440" s="85"/>
      <c r="G440" s="85"/>
      <c r="H440" s="85"/>
      <c r="I440" s="85"/>
      <c r="J440" s="85"/>
      <c r="K440" s="85"/>
      <c r="L440" s="85"/>
      <c r="M440" s="85"/>
      <c r="N440" s="85"/>
      <c r="O440" s="85"/>
      <c r="P440" s="85"/>
      <c r="Q440" s="85"/>
      <c r="R440" s="85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</row>
    <row r="441" spans="1:39" ht="13.5" customHeight="1">
      <c r="A441" s="20"/>
      <c r="B441" s="20"/>
      <c r="C441" s="85"/>
      <c r="D441" s="85"/>
      <c r="E441" s="85"/>
      <c r="F441" s="85"/>
      <c r="G441" s="85"/>
      <c r="H441" s="85"/>
      <c r="I441" s="85"/>
      <c r="J441" s="85"/>
      <c r="K441" s="85"/>
      <c r="L441" s="85"/>
      <c r="M441" s="85"/>
      <c r="N441" s="85"/>
      <c r="O441" s="85"/>
      <c r="P441" s="85"/>
      <c r="Q441" s="85"/>
      <c r="R441" s="85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</row>
    <row r="442" spans="1:39" ht="13.5" customHeight="1">
      <c r="A442" s="20"/>
      <c r="B442" s="20"/>
      <c r="C442" s="85"/>
      <c r="D442" s="85"/>
      <c r="E442" s="85"/>
      <c r="F442" s="85"/>
      <c r="G442" s="85"/>
      <c r="H442" s="85"/>
      <c r="I442" s="85"/>
      <c r="J442" s="85"/>
      <c r="K442" s="85"/>
      <c r="L442" s="85"/>
      <c r="M442" s="85"/>
      <c r="N442" s="85"/>
      <c r="O442" s="85"/>
      <c r="P442" s="85"/>
      <c r="Q442" s="85"/>
      <c r="R442" s="85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</row>
    <row r="443" spans="1:39" ht="13.5" customHeight="1">
      <c r="A443" s="20"/>
      <c r="B443" s="20"/>
      <c r="C443" s="85"/>
      <c r="D443" s="85"/>
      <c r="E443" s="85"/>
      <c r="F443" s="85"/>
      <c r="G443" s="85"/>
      <c r="H443" s="85"/>
      <c r="I443" s="85"/>
      <c r="J443" s="85"/>
      <c r="K443" s="85"/>
      <c r="L443" s="85"/>
      <c r="M443" s="85"/>
      <c r="N443" s="85"/>
      <c r="O443" s="85"/>
      <c r="P443" s="85"/>
      <c r="Q443" s="85"/>
      <c r="R443" s="85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</row>
    <row r="444" spans="1:39" ht="13.5" customHeight="1">
      <c r="A444" s="20"/>
      <c r="B444" s="20"/>
      <c r="C444" s="85"/>
      <c r="D444" s="85"/>
      <c r="E444" s="85"/>
      <c r="F444" s="85"/>
      <c r="G444" s="85"/>
      <c r="H444" s="85"/>
      <c r="I444" s="85"/>
      <c r="J444" s="85"/>
      <c r="K444" s="85"/>
      <c r="L444" s="85"/>
      <c r="M444" s="85"/>
      <c r="N444" s="85"/>
      <c r="O444" s="85"/>
      <c r="P444" s="85"/>
      <c r="Q444" s="85"/>
      <c r="R444" s="85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</row>
    <row r="445" spans="1:39" ht="13.5" customHeight="1">
      <c r="A445" s="20"/>
      <c r="B445" s="20"/>
      <c r="C445" s="85"/>
      <c r="D445" s="85"/>
      <c r="E445" s="85"/>
      <c r="F445" s="85"/>
      <c r="G445" s="85"/>
      <c r="H445" s="85"/>
      <c r="I445" s="85"/>
      <c r="J445" s="85"/>
      <c r="K445" s="85"/>
      <c r="L445" s="85"/>
      <c r="M445" s="85"/>
      <c r="N445" s="85"/>
      <c r="O445" s="85"/>
      <c r="P445" s="85"/>
      <c r="Q445" s="85"/>
      <c r="R445" s="85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</row>
    <row r="446" spans="1:39" ht="13.5" customHeight="1">
      <c r="A446" s="20"/>
      <c r="B446" s="20"/>
      <c r="C446" s="85"/>
      <c r="D446" s="85"/>
      <c r="E446" s="85"/>
      <c r="F446" s="85"/>
      <c r="G446" s="85"/>
      <c r="H446" s="85"/>
      <c r="I446" s="85"/>
      <c r="J446" s="85"/>
      <c r="K446" s="85"/>
      <c r="L446" s="85"/>
      <c r="M446" s="85"/>
      <c r="N446" s="85"/>
      <c r="O446" s="85"/>
      <c r="P446" s="85"/>
      <c r="Q446" s="85"/>
      <c r="R446" s="85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</row>
    <row r="447" spans="1:39" ht="13.5" customHeight="1">
      <c r="A447" s="20"/>
      <c r="B447" s="20"/>
      <c r="C447" s="85"/>
      <c r="D447" s="85"/>
      <c r="E447" s="85"/>
      <c r="F447" s="85"/>
      <c r="G447" s="85"/>
      <c r="H447" s="85"/>
      <c r="I447" s="85"/>
      <c r="J447" s="85"/>
      <c r="K447" s="85"/>
      <c r="L447" s="85"/>
      <c r="M447" s="85"/>
      <c r="N447" s="85"/>
      <c r="O447" s="85"/>
      <c r="P447" s="85"/>
      <c r="Q447" s="85"/>
      <c r="R447" s="85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</row>
    <row r="448" spans="1:39" ht="13.5" customHeight="1">
      <c r="A448" s="20"/>
      <c r="B448" s="20"/>
      <c r="C448" s="85"/>
      <c r="D448" s="85"/>
      <c r="E448" s="85"/>
      <c r="F448" s="85"/>
      <c r="G448" s="85"/>
      <c r="H448" s="85"/>
      <c r="I448" s="85"/>
      <c r="J448" s="85"/>
      <c r="K448" s="85"/>
      <c r="L448" s="85"/>
      <c r="M448" s="85"/>
      <c r="N448" s="85"/>
      <c r="O448" s="85"/>
      <c r="P448" s="85"/>
      <c r="Q448" s="85"/>
      <c r="R448" s="85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</row>
    <row r="449" spans="1:39" ht="13.5" customHeight="1">
      <c r="A449" s="20"/>
      <c r="B449" s="20"/>
      <c r="C449" s="85"/>
      <c r="D449" s="85"/>
      <c r="E449" s="85"/>
      <c r="F449" s="85"/>
      <c r="G449" s="85"/>
      <c r="H449" s="85"/>
      <c r="I449" s="85"/>
      <c r="J449" s="85"/>
      <c r="K449" s="85"/>
      <c r="L449" s="85"/>
      <c r="M449" s="85"/>
      <c r="N449" s="85"/>
      <c r="O449" s="85"/>
      <c r="P449" s="85"/>
      <c r="Q449" s="85"/>
      <c r="R449" s="85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</row>
    <row r="450" spans="1:39" ht="13.5" customHeight="1">
      <c r="A450" s="20"/>
      <c r="B450" s="20"/>
      <c r="C450" s="85"/>
      <c r="D450" s="85"/>
      <c r="E450" s="85"/>
      <c r="F450" s="85"/>
      <c r="G450" s="85"/>
      <c r="H450" s="85"/>
      <c r="I450" s="85"/>
      <c r="J450" s="85"/>
      <c r="K450" s="85"/>
      <c r="L450" s="85"/>
      <c r="M450" s="85"/>
      <c r="N450" s="85"/>
      <c r="O450" s="85"/>
      <c r="P450" s="85"/>
      <c r="Q450" s="85"/>
      <c r="R450" s="85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</row>
    <row r="451" spans="1:39" ht="13.5" customHeight="1">
      <c r="A451" s="20"/>
      <c r="B451" s="20"/>
      <c r="C451" s="85"/>
      <c r="D451" s="85"/>
      <c r="E451" s="85"/>
      <c r="F451" s="85"/>
      <c r="G451" s="85"/>
      <c r="H451" s="85"/>
      <c r="I451" s="85"/>
      <c r="J451" s="85"/>
      <c r="K451" s="85"/>
      <c r="L451" s="85"/>
      <c r="M451" s="85"/>
      <c r="N451" s="85"/>
      <c r="O451" s="85"/>
      <c r="P451" s="85"/>
      <c r="Q451" s="85"/>
      <c r="R451" s="85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</row>
    <row r="452" spans="1:39" ht="13.5" customHeight="1">
      <c r="A452" s="20"/>
      <c r="B452" s="20"/>
      <c r="C452" s="85"/>
      <c r="D452" s="85"/>
      <c r="E452" s="85"/>
      <c r="F452" s="85"/>
      <c r="G452" s="85"/>
      <c r="H452" s="85"/>
      <c r="I452" s="85"/>
      <c r="J452" s="85"/>
      <c r="K452" s="85"/>
      <c r="L452" s="85"/>
      <c r="M452" s="85"/>
      <c r="N452" s="85"/>
      <c r="O452" s="85"/>
      <c r="P452" s="85"/>
      <c r="Q452" s="85"/>
      <c r="R452" s="85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</row>
    <row r="453" spans="1:39" ht="13.5" customHeight="1">
      <c r="A453" s="20"/>
      <c r="B453" s="20"/>
      <c r="C453" s="85"/>
      <c r="D453" s="85"/>
      <c r="E453" s="85"/>
      <c r="F453" s="85"/>
      <c r="G453" s="85"/>
      <c r="H453" s="85"/>
      <c r="I453" s="85"/>
      <c r="J453" s="85"/>
      <c r="K453" s="85"/>
      <c r="L453" s="85"/>
      <c r="M453" s="85"/>
      <c r="N453" s="85"/>
      <c r="O453" s="85"/>
      <c r="P453" s="85"/>
      <c r="Q453" s="85"/>
      <c r="R453" s="85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</row>
    <row r="454" spans="1:39" ht="13.5" customHeight="1">
      <c r="A454" s="20"/>
      <c r="B454" s="20"/>
      <c r="C454" s="85"/>
      <c r="D454" s="85"/>
      <c r="E454" s="85"/>
      <c r="F454" s="85"/>
      <c r="G454" s="85"/>
      <c r="H454" s="85"/>
      <c r="I454" s="85"/>
      <c r="J454" s="85"/>
      <c r="K454" s="85"/>
      <c r="L454" s="85"/>
      <c r="M454" s="85"/>
      <c r="N454" s="85"/>
      <c r="O454" s="85"/>
      <c r="P454" s="85"/>
      <c r="Q454" s="85"/>
      <c r="R454" s="85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</row>
    <row r="455" spans="1:39" ht="13.5" customHeight="1">
      <c r="A455" s="20"/>
      <c r="B455" s="20"/>
      <c r="C455" s="85"/>
      <c r="D455" s="85"/>
      <c r="E455" s="85"/>
      <c r="F455" s="85"/>
      <c r="G455" s="85"/>
      <c r="H455" s="85"/>
      <c r="I455" s="85"/>
      <c r="J455" s="85"/>
      <c r="K455" s="85"/>
      <c r="L455" s="85"/>
      <c r="M455" s="85"/>
      <c r="N455" s="85"/>
      <c r="O455" s="85"/>
      <c r="P455" s="85"/>
      <c r="Q455" s="85"/>
      <c r="R455" s="85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</row>
    <row r="456" spans="1:39" ht="13.5" customHeight="1">
      <c r="A456" s="20"/>
      <c r="B456" s="20"/>
      <c r="C456" s="85"/>
      <c r="D456" s="85"/>
      <c r="E456" s="85"/>
      <c r="F456" s="85"/>
      <c r="G456" s="85"/>
      <c r="H456" s="85"/>
      <c r="I456" s="85"/>
      <c r="J456" s="85"/>
      <c r="K456" s="85"/>
      <c r="L456" s="85"/>
      <c r="M456" s="85"/>
      <c r="N456" s="85"/>
      <c r="O456" s="85"/>
      <c r="P456" s="85"/>
      <c r="Q456" s="85"/>
      <c r="R456" s="85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</row>
    <row r="457" spans="1:39" ht="13.5" customHeight="1">
      <c r="A457" s="20"/>
      <c r="B457" s="20"/>
      <c r="C457" s="85"/>
      <c r="D457" s="85"/>
      <c r="E457" s="85"/>
      <c r="F457" s="85"/>
      <c r="G457" s="85"/>
      <c r="H457" s="85"/>
      <c r="I457" s="85"/>
      <c r="J457" s="85"/>
      <c r="K457" s="85"/>
      <c r="L457" s="85"/>
      <c r="M457" s="85"/>
      <c r="N457" s="85"/>
      <c r="O457" s="85"/>
      <c r="P457" s="85"/>
      <c r="Q457" s="85"/>
      <c r="R457" s="85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</row>
    <row r="458" spans="1:39" ht="13.5" customHeight="1">
      <c r="A458" s="20"/>
      <c r="B458" s="20"/>
      <c r="C458" s="85"/>
      <c r="D458" s="85"/>
      <c r="E458" s="85"/>
      <c r="F458" s="85"/>
      <c r="G458" s="85"/>
      <c r="H458" s="85"/>
      <c r="I458" s="85"/>
      <c r="J458" s="85"/>
      <c r="K458" s="85"/>
      <c r="L458" s="85"/>
      <c r="M458" s="85"/>
      <c r="N458" s="85"/>
      <c r="O458" s="85"/>
      <c r="P458" s="85"/>
      <c r="Q458" s="85"/>
      <c r="R458" s="85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</row>
    <row r="459" spans="1:39" ht="13.5" customHeight="1">
      <c r="A459" s="20"/>
      <c r="B459" s="20"/>
      <c r="C459" s="85"/>
      <c r="D459" s="85"/>
      <c r="E459" s="85"/>
      <c r="F459" s="85"/>
      <c r="G459" s="85"/>
      <c r="H459" s="85"/>
      <c r="I459" s="85"/>
      <c r="J459" s="85"/>
      <c r="K459" s="85"/>
      <c r="L459" s="85"/>
      <c r="M459" s="85"/>
      <c r="N459" s="85"/>
      <c r="O459" s="85"/>
      <c r="P459" s="85"/>
      <c r="Q459" s="85"/>
      <c r="R459" s="85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</row>
    <row r="460" spans="1:39" ht="13.5" customHeight="1">
      <c r="A460" s="20"/>
      <c r="B460" s="20"/>
      <c r="C460" s="85"/>
      <c r="D460" s="85"/>
      <c r="E460" s="85"/>
      <c r="F460" s="85"/>
      <c r="G460" s="85"/>
      <c r="H460" s="85"/>
      <c r="I460" s="85"/>
      <c r="J460" s="85"/>
      <c r="K460" s="85"/>
      <c r="L460" s="85"/>
      <c r="M460" s="85"/>
      <c r="N460" s="85"/>
      <c r="O460" s="85"/>
      <c r="P460" s="85"/>
      <c r="Q460" s="85"/>
      <c r="R460" s="85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</row>
    <row r="461" spans="1:39" ht="13.5" customHeight="1">
      <c r="A461" s="20"/>
      <c r="B461" s="20"/>
      <c r="C461" s="85"/>
      <c r="D461" s="85"/>
      <c r="E461" s="85"/>
      <c r="F461" s="85"/>
      <c r="G461" s="85"/>
      <c r="H461" s="85"/>
      <c r="I461" s="85"/>
      <c r="J461" s="85"/>
      <c r="K461" s="85"/>
      <c r="L461" s="85"/>
      <c r="M461" s="85"/>
      <c r="N461" s="85"/>
      <c r="O461" s="85"/>
      <c r="P461" s="85"/>
      <c r="Q461" s="85"/>
      <c r="R461" s="85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</row>
    <row r="462" spans="1:39" ht="13.5" customHeight="1">
      <c r="A462" s="20"/>
      <c r="B462" s="20"/>
      <c r="C462" s="85"/>
      <c r="D462" s="85"/>
      <c r="E462" s="85"/>
      <c r="F462" s="85"/>
      <c r="G462" s="85"/>
      <c r="H462" s="85"/>
      <c r="I462" s="85"/>
      <c r="J462" s="85"/>
      <c r="K462" s="85"/>
      <c r="L462" s="85"/>
      <c r="M462" s="85"/>
      <c r="N462" s="85"/>
      <c r="O462" s="85"/>
      <c r="P462" s="85"/>
      <c r="Q462" s="85"/>
      <c r="R462" s="85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</row>
    <row r="463" spans="1:39" ht="13.5" customHeight="1">
      <c r="A463" s="20"/>
      <c r="B463" s="20"/>
      <c r="C463" s="85"/>
      <c r="D463" s="85"/>
      <c r="E463" s="85"/>
      <c r="F463" s="85"/>
      <c r="G463" s="85"/>
      <c r="H463" s="85"/>
      <c r="I463" s="85"/>
      <c r="J463" s="85"/>
      <c r="K463" s="85"/>
      <c r="L463" s="85"/>
      <c r="M463" s="85"/>
      <c r="N463" s="85"/>
      <c r="O463" s="85"/>
      <c r="P463" s="85"/>
      <c r="Q463" s="85"/>
      <c r="R463" s="85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</row>
    <row r="464" spans="1:39" ht="13.5" customHeight="1">
      <c r="A464" s="20"/>
      <c r="B464" s="20"/>
      <c r="C464" s="85"/>
      <c r="D464" s="85"/>
      <c r="E464" s="85"/>
      <c r="F464" s="85"/>
      <c r="G464" s="85"/>
      <c r="H464" s="85"/>
      <c r="I464" s="85"/>
      <c r="J464" s="85"/>
      <c r="K464" s="85"/>
      <c r="L464" s="85"/>
      <c r="M464" s="85"/>
      <c r="N464" s="85"/>
      <c r="O464" s="85"/>
      <c r="P464" s="85"/>
      <c r="Q464" s="85"/>
      <c r="R464" s="85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</row>
    <row r="465" spans="1:39" ht="13.5" customHeight="1">
      <c r="A465" s="20"/>
      <c r="B465" s="20"/>
      <c r="C465" s="85"/>
      <c r="D465" s="85"/>
      <c r="E465" s="85"/>
      <c r="F465" s="85"/>
      <c r="G465" s="85"/>
      <c r="H465" s="85"/>
      <c r="I465" s="85"/>
      <c r="J465" s="85"/>
      <c r="K465" s="85"/>
      <c r="L465" s="85"/>
      <c r="M465" s="85"/>
      <c r="N465" s="85"/>
      <c r="O465" s="85"/>
      <c r="P465" s="85"/>
      <c r="Q465" s="85"/>
      <c r="R465" s="85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</row>
    <row r="466" spans="1:39" ht="13.5" customHeight="1">
      <c r="A466" s="20"/>
      <c r="B466" s="20"/>
      <c r="C466" s="85"/>
      <c r="D466" s="85"/>
      <c r="E466" s="85"/>
      <c r="F466" s="85"/>
      <c r="G466" s="85"/>
      <c r="H466" s="85"/>
      <c r="I466" s="85"/>
      <c r="J466" s="85"/>
      <c r="K466" s="85"/>
      <c r="L466" s="85"/>
      <c r="M466" s="85"/>
      <c r="N466" s="85"/>
      <c r="O466" s="85"/>
      <c r="P466" s="85"/>
      <c r="Q466" s="85"/>
      <c r="R466" s="85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</row>
    <row r="467" spans="1:39" ht="13.5" customHeight="1">
      <c r="A467" s="20"/>
      <c r="B467" s="20"/>
      <c r="C467" s="85"/>
      <c r="D467" s="85"/>
      <c r="E467" s="85"/>
      <c r="F467" s="85"/>
      <c r="G467" s="85"/>
      <c r="H467" s="85"/>
      <c r="I467" s="85"/>
      <c r="J467" s="85"/>
      <c r="K467" s="85"/>
      <c r="L467" s="85"/>
      <c r="M467" s="85"/>
      <c r="N467" s="85"/>
      <c r="O467" s="85"/>
      <c r="P467" s="85"/>
      <c r="Q467" s="85"/>
      <c r="R467" s="85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</row>
    <row r="468" spans="1:39" ht="13.5" customHeight="1">
      <c r="A468" s="20"/>
      <c r="B468" s="20"/>
      <c r="C468" s="85"/>
      <c r="D468" s="85"/>
      <c r="E468" s="85"/>
      <c r="F468" s="85"/>
      <c r="G468" s="85"/>
      <c r="H468" s="85"/>
      <c r="I468" s="85"/>
      <c r="J468" s="85"/>
      <c r="K468" s="85"/>
      <c r="L468" s="85"/>
      <c r="M468" s="85"/>
      <c r="N468" s="85"/>
      <c r="O468" s="85"/>
      <c r="P468" s="85"/>
      <c r="Q468" s="85"/>
      <c r="R468" s="85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</row>
    <row r="469" spans="1:39" ht="13.5" customHeight="1">
      <c r="A469" s="20"/>
      <c r="B469" s="20"/>
      <c r="C469" s="85"/>
      <c r="D469" s="85"/>
      <c r="E469" s="85"/>
      <c r="F469" s="85"/>
      <c r="G469" s="85"/>
      <c r="H469" s="85"/>
      <c r="I469" s="85"/>
      <c r="J469" s="85"/>
      <c r="K469" s="85"/>
      <c r="L469" s="85"/>
      <c r="M469" s="85"/>
      <c r="N469" s="85"/>
      <c r="O469" s="85"/>
      <c r="P469" s="85"/>
      <c r="Q469" s="85"/>
      <c r="R469" s="85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</row>
    <row r="470" spans="1:39" ht="13.5" customHeight="1">
      <c r="A470" s="20"/>
      <c r="B470" s="20"/>
      <c r="C470" s="85"/>
      <c r="D470" s="85"/>
      <c r="E470" s="85"/>
      <c r="F470" s="85"/>
      <c r="G470" s="85"/>
      <c r="H470" s="85"/>
      <c r="I470" s="85"/>
      <c r="J470" s="85"/>
      <c r="K470" s="85"/>
      <c r="L470" s="85"/>
      <c r="M470" s="85"/>
      <c r="N470" s="85"/>
      <c r="O470" s="85"/>
      <c r="P470" s="85"/>
      <c r="Q470" s="85"/>
      <c r="R470" s="85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</row>
    <row r="471" spans="1:39" ht="13.5" customHeight="1">
      <c r="A471" s="20"/>
      <c r="B471" s="20"/>
      <c r="C471" s="85"/>
      <c r="D471" s="85"/>
      <c r="E471" s="85"/>
      <c r="F471" s="85"/>
      <c r="G471" s="85"/>
      <c r="H471" s="85"/>
      <c r="I471" s="85"/>
      <c r="J471" s="85"/>
      <c r="K471" s="85"/>
      <c r="L471" s="85"/>
      <c r="M471" s="85"/>
      <c r="N471" s="85"/>
      <c r="O471" s="85"/>
      <c r="P471" s="85"/>
      <c r="Q471" s="85"/>
      <c r="R471" s="85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</row>
    <row r="472" spans="1:39" ht="13.5" customHeight="1">
      <c r="A472" s="20"/>
      <c r="B472" s="20"/>
      <c r="C472" s="85"/>
      <c r="D472" s="85"/>
      <c r="E472" s="85"/>
      <c r="F472" s="85"/>
      <c r="G472" s="85"/>
      <c r="H472" s="85"/>
      <c r="I472" s="85"/>
      <c r="J472" s="85"/>
      <c r="K472" s="85"/>
      <c r="L472" s="85"/>
      <c r="M472" s="85"/>
      <c r="N472" s="85"/>
      <c r="O472" s="85"/>
      <c r="P472" s="85"/>
      <c r="Q472" s="85"/>
      <c r="R472" s="85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</row>
    <row r="473" spans="1:39" ht="13.5" customHeight="1">
      <c r="A473" s="20"/>
      <c r="B473" s="20"/>
      <c r="C473" s="85"/>
      <c r="D473" s="85"/>
      <c r="E473" s="85"/>
      <c r="F473" s="85"/>
      <c r="G473" s="85"/>
      <c r="H473" s="85"/>
      <c r="I473" s="85"/>
      <c r="J473" s="85"/>
      <c r="K473" s="85"/>
      <c r="L473" s="85"/>
      <c r="M473" s="85"/>
      <c r="N473" s="85"/>
      <c r="O473" s="85"/>
      <c r="P473" s="85"/>
      <c r="Q473" s="85"/>
      <c r="R473" s="85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</row>
    <row r="474" spans="1:39" ht="13.5" customHeight="1">
      <c r="A474" s="20"/>
      <c r="B474" s="20"/>
      <c r="C474" s="85"/>
      <c r="D474" s="85"/>
      <c r="E474" s="85"/>
      <c r="F474" s="85"/>
      <c r="G474" s="85"/>
      <c r="H474" s="85"/>
      <c r="I474" s="85"/>
      <c r="J474" s="85"/>
      <c r="K474" s="85"/>
      <c r="L474" s="85"/>
      <c r="M474" s="85"/>
      <c r="N474" s="85"/>
      <c r="O474" s="85"/>
      <c r="P474" s="85"/>
      <c r="Q474" s="85"/>
      <c r="R474" s="85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</row>
    <row r="475" spans="1:39" ht="13.5" customHeight="1">
      <c r="A475" s="20"/>
      <c r="B475" s="20"/>
      <c r="C475" s="85"/>
      <c r="D475" s="85"/>
      <c r="E475" s="85"/>
      <c r="F475" s="85"/>
      <c r="G475" s="85"/>
      <c r="H475" s="85"/>
      <c r="I475" s="85"/>
      <c r="J475" s="85"/>
      <c r="K475" s="85"/>
      <c r="L475" s="85"/>
      <c r="M475" s="85"/>
      <c r="N475" s="85"/>
      <c r="O475" s="85"/>
      <c r="P475" s="85"/>
      <c r="Q475" s="85"/>
      <c r="R475" s="85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</row>
    <row r="476" spans="1:39" ht="13.5" customHeight="1">
      <c r="A476" s="20"/>
      <c r="B476" s="20"/>
      <c r="C476" s="85"/>
      <c r="D476" s="85"/>
      <c r="E476" s="85"/>
      <c r="F476" s="85"/>
      <c r="G476" s="85"/>
      <c r="H476" s="85"/>
      <c r="I476" s="85"/>
      <c r="J476" s="85"/>
      <c r="K476" s="85"/>
      <c r="L476" s="85"/>
      <c r="M476" s="85"/>
      <c r="N476" s="85"/>
      <c r="O476" s="85"/>
      <c r="P476" s="85"/>
      <c r="Q476" s="85"/>
      <c r="R476" s="85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</row>
    <row r="477" spans="1:39" ht="13.5" customHeight="1">
      <c r="A477" s="20"/>
      <c r="B477" s="20"/>
      <c r="C477" s="85"/>
      <c r="D477" s="85"/>
      <c r="E477" s="85"/>
      <c r="F477" s="85"/>
      <c r="G477" s="85"/>
      <c r="H477" s="85"/>
      <c r="I477" s="85"/>
      <c r="J477" s="85"/>
      <c r="K477" s="85"/>
      <c r="L477" s="85"/>
      <c r="M477" s="85"/>
      <c r="N477" s="85"/>
      <c r="O477" s="85"/>
      <c r="P477" s="85"/>
      <c r="Q477" s="85"/>
      <c r="R477" s="85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</row>
    <row r="478" spans="1:39" ht="13.5" customHeight="1">
      <c r="A478" s="20"/>
      <c r="B478" s="20"/>
      <c r="C478" s="85"/>
      <c r="D478" s="85"/>
      <c r="E478" s="85"/>
      <c r="F478" s="85"/>
      <c r="G478" s="85"/>
      <c r="H478" s="85"/>
      <c r="I478" s="85"/>
      <c r="J478" s="85"/>
      <c r="K478" s="85"/>
      <c r="L478" s="85"/>
      <c r="M478" s="85"/>
      <c r="N478" s="85"/>
      <c r="O478" s="85"/>
      <c r="P478" s="85"/>
      <c r="Q478" s="85"/>
      <c r="R478" s="85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</row>
    <row r="479" spans="1:39" ht="13.5" customHeight="1">
      <c r="A479" s="20"/>
      <c r="B479" s="20"/>
      <c r="C479" s="85"/>
      <c r="D479" s="85"/>
      <c r="E479" s="85"/>
      <c r="F479" s="85"/>
      <c r="G479" s="85"/>
      <c r="H479" s="85"/>
      <c r="I479" s="85"/>
      <c r="J479" s="85"/>
      <c r="K479" s="85"/>
      <c r="L479" s="85"/>
      <c r="M479" s="85"/>
      <c r="N479" s="85"/>
      <c r="O479" s="85"/>
      <c r="P479" s="85"/>
      <c r="Q479" s="85"/>
      <c r="R479" s="85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</row>
    <row r="480" spans="1:39" ht="13.5" customHeight="1">
      <c r="A480" s="20"/>
      <c r="B480" s="20"/>
      <c r="C480" s="85"/>
      <c r="D480" s="85"/>
      <c r="E480" s="85"/>
      <c r="F480" s="85"/>
      <c r="G480" s="85"/>
      <c r="H480" s="85"/>
      <c r="I480" s="85"/>
      <c r="J480" s="85"/>
      <c r="K480" s="85"/>
      <c r="L480" s="85"/>
      <c r="M480" s="85"/>
      <c r="N480" s="85"/>
      <c r="O480" s="85"/>
      <c r="P480" s="85"/>
      <c r="Q480" s="85"/>
      <c r="R480" s="85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</row>
    <row r="481" spans="1:39" ht="13.5" customHeight="1">
      <c r="A481" s="20"/>
      <c r="B481" s="20"/>
      <c r="C481" s="85"/>
      <c r="D481" s="85"/>
      <c r="E481" s="85"/>
      <c r="F481" s="85"/>
      <c r="G481" s="85"/>
      <c r="H481" s="85"/>
      <c r="I481" s="85"/>
      <c r="J481" s="85"/>
      <c r="K481" s="85"/>
      <c r="L481" s="85"/>
      <c r="M481" s="85"/>
      <c r="N481" s="85"/>
      <c r="O481" s="85"/>
      <c r="P481" s="85"/>
      <c r="Q481" s="85"/>
      <c r="R481" s="85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</row>
    <row r="482" spans="1:39" ht="13.5" customHeight="1">
      <c r="A482" s="20"/>
      <c r="B482" s="20"/>
      <c r="C482" s="85"/>
      <c r="D482" s="85"/>
      <c r="E482" s="85"/>
      <c r="F482" s="85"/>
      <c r="G482" s="85"/>
      <c r="H482" s="85"/>
      <c r="I482" s="85"/>
      <c r="J482" s="85"/>
      <c r="K482" s="85"/>
      <c r="L482" s="85"/>
      <c r="M482" s="85"/>
      <c r="N482" s="85"/>
      <c r="O482" s="85"/>
      <c r="P482" s="85"/>
      <c r="Q482" s="85"/>
      <c r="R482" s="85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</row>
    <row r="483" spans="1:39" ht="13.5" customHeight="1">
      <c r="A483" s="20"/>
      <c r="B483" s="20"/>
      <c r="C483" s="85"/>
      <c r="D483" s="85"/>
      <c r="E483" s="85"/>
      <c r="F483" s="85"/>
      <c r="G483" s="85"/>
      <c r="H483" s="85"/>
      <c r="I483" s="85"/>
      <c r="J483" s="85"/>
      <c r="K483" s="85"/>
      <c r="L483" s="85"/>
      <c r="M483" s="85"/>
      <c r="N483" s="85"/>
      <c r="O483" s="85"/>
      <c r="P483" s="85"/>
      <c r="Q483" s="85"/>
      <c r="R483" s="85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</row>
    <row r="484" spans="1:39" ht="13.5" customHeight="1">
      <c r="A484" s="20"/>
      <c r="B484" s="20"/>
      <c r="C484" s="85"/>
      <c r="D484" s="85"/>
      <c r="E484" s="85"/>
      <c r="F484" s="85"/>
      <c r="G484" s="85"/>
      <c r="H484" s="85"/>
      <c r="I484" s="85"/>
      <c r="J484" s="85"/>
      <c r="K484" s="85"/>
      <c r="L484" s="85"/>
      <c r="M484" s="85"/>
      <c r="N484" s="85"/>
      <c r="O484" s="85"/>
      <c r="P484" s="85"/>
      <c r="Q484" s="85"/>
      <c r="R484" s="85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</row>
    <row r="485" spans="1:39" ht="13.5" customHeight="1">
      <c r="A485" s="20"/>
      <c r="B485" s="20"/>
      <c r="C485" s="85"/>
      <c r="D485" s="85"/>
      <c r="E485" s="85"/>
      <c r="F485" s="85"/>
      <c r="G485" s="85"/>
      <c r="H485" s="85"/>
      <c r="I485" s="85"/>
      <c r="J485" s="85"/>
      <c r="K485" s="85"/>
      <c r="L485" s="85"/>
      <c r="M485" s="85"/>
      <c r="N485" s="85"/>
      <c r="O485" s="85"/>
      <c r="P485" s="85"/>
      <c r="Q485" s="85"/>
      <c r="R485" s="85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</row>
    <row r="486" spans="1:39" ht="13.5" customHeight="1">
      <c r="A486" s="20"/>
      <c r="B486" s="20"/>
      <c r="C486" s="85"/>
      <c r="D486" s="85"/>
      <c r="E486" s="85"/>
      <c r="F486" s="85"/>
      <c r="G486" s="85"/>
      <c r="H486" s="85"/>
      <c r="I486" s="85"/>
      <c r="J486" s="85"/>
      <c r="K486" s="85"/>
      <c r="L486" s="85"/>
      <c r="M486" s="85"/>
      <c r="N486" s="85"/>
      <c r="O486" s="85"/>
      <c r="P486" s="85"/>
      <c r="Q486" s="85"/>
      <c r="R486" s="85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20"/>
    </row>
    <row r="487" spans="1:39" ht="13.5" customHeight="1">
      <c r="A487" s="20"/>
      <c r="B487" s="20"/>
      <c r="C487" s="85"/>
      <c r="D487" s="85"/>
      <c r="E487" s="85"/>
      <c r="F487" s="85"/>
      <c r="G487" s="85"/>
      <c r="H487" s="85"/>
      <c r="I487" s="85"/>
      <c r="J487" s="85"/>
      <c r="K487" s="85"/>
      <c r="L487" s="85"/>
      <c r="M487" s="85"/>
      <c r="N487" s="85"/>
      <c r="O487" s="85"/>
      <c r="P487" s="85"/>
      <c r="Q487" s="85"/>
      <c r="R487" s="85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</row>
    <row r="488" spans="1:39" ht="13.5" customHeight="1">
      <c r="A488" s="20"/>
      <c r="B488" s="20"/>
      <c r="C488" s="85"/>
      <c r="D488" s="85"/>
      <c r="E488" s="85"/>
      <c r="F488" s="85"/>
      <c r="G488" s="85"/>
      <c r="H488" s="85"/>
      <c r="I488" s="85"/>
      <c r="J488" s="85"/>
      <c r="K488" s="85"/>
      <c r="L488" s="85"/>
      <c r="M488" s="85"/>
      <c r="N488" s="85"/>
      <c r="O488" s="85"/>
      <c r="P488" s="85"/>
      <c r="Q488" s="85"/>
      <c r="R488" s="85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</row>
    <row r="489" spans="1:39" ht="13.5" customHeight="1">
      <c r="A489" s="20"/>
      <c r="B489" s="20"/>
      <c r="C489" s="85"/>
      <c r="D489" s="85"/>
      <c r="E489" s="85"/>
      <c r="F489" s="85"/>
      <c r="G489" s="85"/>
      <c r="H489" s="85"/>
      <c r="I489" s="85"/>
      <c r="J489" s="85"/>
      <c r="K489" s="85"/>
      <c r="L489" s="85"/>
      <c r="M489" s="85"/>
      <c r="N489" s="85"/>
      <c r="O489" s="85"/>
      <c r="P489" s="85"/>
      <c r="Q489" s="85"/>
      <c r="R489" s="85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</row>
    <row r="490" spans="1:39" ht="13.5" customHeight="1">
      <c r="A490" s="20"/>
      <c r="B490" s="20"/>
      <c r="C490" s="85"/>
      <c r="D490" s="85"/>
      <c r="E490" s="85"/>
      <c r="F490" s="85"/>
      <c r="G490" s="85"/>
      <c r="H490" s="85"/>
      <c r="I490" s="85"/>
      <c r="J490" s="85"/>
      <c r="K490" s="85"/>
      <c r="L490" s="85"/>
      <c r="M490" s="85"/>
      <c r="N490" s="85"/>
      <c r="O490" s="85"/>
      <c r="P490" s="85"/>
      <c r="Q490" s="85"/>
      <c r="R490" s="85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</row>
    <row r="491" spans="1:39" ht="13.5" customHeight="1">
      <c r="A491" s="20"/>
      <c r="B491" s="20"/>
      <c r="C491" s="85"/>
      <c r="D491" s="85"/>
      <c r="E491" s="85"/>
      <c r="F491" s="85"/>
      <c r="G491" s="85"/>
      <c r="H491" s="85"/>
      <c r="I491" s="85"/>
      <c r="J491" s="85"/>
      <c r="K491" s="85"/>
      <c r="L491" s="85"/>
      <c r="M491" s="85"/>
      <c r="N491" s="85"/>
      <c r="O491" s="85"/>
      <c r="P491" s="85"/>
      <c r="Q491" s="85"/>
      <c r="R491" s="85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</row>
    <row r="492" spans="1:39" ht="13.5" customHeight="1">
      <c r="A492" s="20"/>
      <c r="B492" s="20"/>
      <c r="C492" s="85"/>
      <c r="D492" s="85"/>
      <c r="E492" s="85"/>
      <c r="F492" s="85"/>
      <c r="G492" s="85"/>
      <c r="H492" s="85"/>
      <c r="I492" s="85"/>
      <c r="J492" s="85"/>
      <c r="K492" s="85"/>
      <c r="L492" s="85"/>
      <c r="M492" s="85"/>
      <c r="N492" s="85"/>
      <c r="O492" s="85"/>
      <c r="P492" s="85"/>
      <c r="Q492" s="85"/>
      <c r="R492" s="85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</row>
    <row r="493" spans="1:39" ht="13.5" customHeight="1">
      <c r="A493" s="20"/>
      <c r="B493" s="20"/>
      <c r="C493" s="85"/>
      <c r="D493" s="85"/>
      <c r="E493" s="85"/>
      <c r="F493" s="85"/>
      <c r="G493" s="85"/>
      <c r="H493" s="85"/>
      <c r="I493" s="85"/>
      <c r="J493" s="85"/>
      <c r="K493" s="85"/>
      <c r="L493" s="85"/>
      <c r="M493" s="85"/>
      <c r="N493" s="85"/>
      <c r="O493" s="85"/>
      <c r="P493" s="85"/>
      <c r="Q493" s="85"/>
      <c r="R493" s="85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</row>
    <row r="494" spans="1:39" ht="13.5" customHeight="1">
      <c r="A494" s="20"/>
      <c r="B494" s="20"/>
      <c r="C494" s="85"/>
      <c r="D494" s="85"/>
      <c r="E494" s="85"/>
      <c r="F494" s="85"/>
      <c r="G494" s="85"/>
      <c r="H494" s="85"/>
      <c r="I494" s="85"/>
      <c r="J494" s="85"/>
      <c r="K494" s="85"/>
      <c r="L494" s="85"/>
      <c r="M494" s="85"/>
      <c r="N494" s="85"/>
      <c r="O494" s="85"/>
      <c r="P494" s="85"/>
      <c r="Q494" s="85"/>
      <c r="R494" s="85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20"/>
    </row>
    <row r="495" spans="1:39" ht="13.5" customHeight="1">
      <c r="A495" s="20"/>
      <c r="B495" s="20"/>
      <c r="C495" s="85"/>
      <c r="D495" s="85"/>
      <c r="E495" s="85"/>
      <c r="F495" s="85"/>
      <c r="G495" s="85"/>
      <c r="H495" s="85"/>
      <c r="I495" s="85"/>
      <c r="J495" s="85"/>
      <c r="K495" s="85"/>
      <c r="L495" s="85"/>
      <c r="M495" s="85"/>
      <c r="N495" s="85"/>
      <c r="O495" s="85"/>
      <c r="P495" s="85"/>
      <c r="Q495" s="85"/>
      <c r="R495" s="85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  <c r="AM495" s="20"/>
    </row>
    <row r="496" spans="1:39" ht="13.5" customHeight="1">
      <c r="A496" s="20"/>
      <c r="B496" s="20"/>
      <c r="C496" s="85"/>
      <c r="D496" s="85"/>
      <c r="E496" s="85"/>
      <c r="F496" s="85"/>
      <c r="G496" s="85"/>
      <c r="H496" s="85"/>
      <c r="I496" s="85"/>
      <c r="J496" s="85"/>
      <c r="K496" s="85"/>
      <c r="L496" s="85"/>
      <c r="M496" s="85"/>
      <c r="N496" s="85"/>
      <c r="O496" s="85"/>
      <c r="P496" s="85"/>
      <c r="Q496" s="85"/>
      <c r="R496" s="85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20"/>
    </row>
    <row r="497" spans="1:39" ht="13.5" customHeight="1">
      <c r="A497" s="20"/>
      <c r="B497" s="20"/>
      <c r="C497" s="85"/>
      <c r="D497" s="85"/>
      <c r="E497" s="85"/>
      <c r="F497" s="85"/>
      <c r="G497" s="85"/>
      <c r="H497" s="85"/>
      <c r="I497" s="85"/>
      <c r="J497" s="85"/>
      <c r="K497" s="85"/>
      <c r="L497" s="85"/>
      <c r="M497" s="85"/>
      <c r="N497" s="85"/>
      <c r="O497" s="85"/>
      <c r="P497" s="85"/>
      <c r="Q497" s="85"/>
      <c r="R497" s="85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20"/>
    </row>
    <row r="498" spans="1:39" ht="13.5" customHeight="1">
      <c r="A498" s="20"/>
      <c r="B498" s="20"/>
      <c r="C498" s="85"/>
      <c r="D498" s="85"/>
      <c r="E498" s="85"/>
      <c r="F498" s="85"/>
      <c r="G498" s="85"/>
      <c r="H498" s="85"/>
      <c r="I498" s="85"/>
      <c r="J498" s="85"/>
      <c r="K498" s="85"/>
      <c r="L498" s="85"/>
      <c r="M498" s="85"/>
      <c r="N498" s="85"/>
      <c r="O498" s="85"/>
      <c r="P498" s="85"/>
      <c r="Q498" s="85"/>
      <c r="R498" s="85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20"/>
    </row>
    <row r="499" spans="1:39" ht="13.5" customHeight="1">
      <c r="A499" s="20"/>
      <c r="B499" s="20"/>
      <c r="C499" s="85"/>
      <c r="D499" s="85"/>
      <c r="E499" s="85"/>
      <c r="F499" s="85"/>
      <c r="G499" s="85"/>
      <c r="H499" s="85"/>
      <c r="I499" s="85"/>
      <c r="J499" s="85"/>
      <c r="K499" s="85"/>
      <c r="L499" s="85"/>
      <c r="M499" s="85"/>
      <c r="N499" s="85"/>
      <c r="O499" s="85"/>
      <c r="P499" s="85"/>
      <c r="Q499" s="85"/>
      <c r="R499" s="85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20"/>
    </row>
    <row r="500" spans="1:39" ht="13.5" customHeight="1">
      <c r="A500" s="20"/>
      <c r="B500" s="20"/>
      <c r="C500" s="85"/>
      <c r="D500" s="85"/>
      <c r="E500" s="85"/>
      <c r="F500" s="85"/>
      <c r="G500" s="85"/>
      <c r="H500" s="85"/>
      <c r="I500" s="85"/>
      <c r="J500" s="85"/>
      <c r="K500" s="85"/>
      <c r="L500" s="85"/>
      <c r="M500" s="85"/>
      <c r="N500" s="85"/>
      <c r="O500" s="85"/>
      <c r="P500" s="85"/>
      <c r="Q500" s="85"/>
      <c r="R500" s="85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20"/>
    </row>
    <row r="501" spans="1:39" ht="13.5" customHeight="1">
      <c r="A501" s="20"/>
      <c r="B501" s="20"/>
      <c r="C501" s="85"/>
      <c r="D501" s="85"/>
      <c r="E501" s="85"/>
      <c r="F501" s="85"/>
      <c r="G501" s="85"/>
      <c r="H501" s="85"/>
      <c r="I501" s="85"/>
      <c r="J501" s="85"/>
      <c r="K501" s="85"/>
      <c r="L501" s="85"/>
      <c r="M501" s="85"/>
      <c r="N501" s="85"/>
      <c r="O501" s="85"/>
      <c r="P501" s="85"/>
      <c r="Q501" s="85"/>
      <c r="R501" s="85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0"/>
      <c r="AM501" s="20"/>
    </row>
    <row r="502" spans="1:39" ht="13.5" customHeight="1">
      <c r="A502" s="20"/>
      <c r="B502" s="20"/>
      <c r="C502" s="85"/>
      <c r="D502" s="85"/>
      <c r="E502" s="85"/>
      <c r="F502" s="85"/>
      <c r="G502" s="85"/>
      <c r="H502" s="85"/>
      <c r="I502" s="85"/>
      <c r="J502" s="85"/>
      <c r="K502" s="85"/>
      <c r="L502" s="85"/>
      <c r="M502" s="85"/>
      <c r="N502" s="85"/>
      <c r="O502" s="85"/>
      <c r="P502" s="85"/>
      <c r="Q502" s="85"/>
      <c r="R502" s="85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  <c r="AF502" s="20"/>
      <c r="AG502" s="20"/>
      <c r="AH502" s="20"/>
      <c r="AI502" s="20"/>
      <c r="AJ502" s="20"/>
      <c r="AK502" s="20"/>
      <c r="AL502" s="20"/>
      <c r="AM502" s="20"/>
    </row>
    <row r="503" spans="1:39" ht="13.5" customHeight="1">
      <c r="A503" s="20"/>
      <c r="B503" s="20"/>
      <c r="C503" s="85"/>
      <c r="D503" s="85"/>
      <c r="E503" s="85"/>
      <c r="F503" s="85"/>
      <c r="G503" s="85"/>
      <c r="H503" s="85"/>
      <c r="I503" s="85"/>
      <c r="J503" s="85"/>
      <c r="K503" s="85"/>
      <c r="L503" s="85"/>
      <c r="M503" s="85"/>
      <c r="N503" s="85"/>
      <c r="O503" s="85"/>
      <c r="P503" s="85"/>
      <c r="Q503" s="85"/>
      <c r="R503" s="85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20"/>
      <c r="AM503" s="20"/>
    </row>
    <row r="504" spans="1:39" ht="13.5" customHeight="1">
      <c r="A504" s="20"/>
      <c r="B504" s="20"/>
      <c r="C504" s="85"/>
      <c r="D504" s="85"/>
      <c r="E504" s="85"/>
      <c r="F504" s="85"/>
      <c r="G504" s="85"/>
      <c r="H504" s="85"/>
      <c r="I504" s="85"/>
      <c r="J504" s="85"/>
      <c r="K504" s="85"/>
      <c r="L504" s="85"/>
      <c r="M504" s="85"/>
      <c r="N504" s="85"/>
      <c r="O504" s="85"/>
      <c r="P504" s="85"/>
      <c r="Q504" s="85"/>
      <c r="R504" s="85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</row>
    <row r="505" spans="1:39" ht="13.5" customHeight="1">
      <c r="A505" s="20"/>
      <c r="B505" s="20"/>
      <c r="C505" s="85"/>
      <c r="D505" s="85"/>
      <c r="E505" s="85"/>
      <c r="F505" s="85"/>
      <c r="G505" s="85"/>
      <c r="H505" s="85"/>
      <c r="I505" s="85"/>
      <c r="J505" s="85"/>
      <c r="K505" s="85"/>
      <c r="L505" s="85"/>
      <c r="M505" s="85"/>
      <c r="N505" s="85"/>
      <c r="O505" s="85"/>
      <c r="P505" s="85"/>
      <c r="Q505" s="85"/>
      <c r="R505" s="85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  <c r="AJ505" s="20"/>
      <c r="AK505" s="20"/>
      <c r="AL505" s="20"/>
      <c r="AM505" s="20"/>
    </row>
    <row r="506" spans="1:39" ht="13.5" customHeight="1">
      <c r="A506" s="20"/>
      <c r="B506" s="20"/>
      <c r="C506" s="85"/>
      <c r="D506" s="85"/>
      <c r="E506" s="85"/>
      <c r="F506" s="85"/>
      <c r="G506" s="85"/>
      <c r="H506" s="85"/>
      <c r="I506" s="85"/>
      <c r="J506" s="85"/>
      <c r="K506" s="85"/>
      <c r="L506" s="85"/>
      <c r="M506" s="85"/>
      <c r="N506" s="85"/>
      <c r="O506" s="85"/>
      <c r="P506" s="85"/>
      <c r="Q506" s="85"/>
      <c r="R506" s="85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  <c r="AF506" s="20"/>
      <c r="AG506" s="20"/>
      <c r="AH506" s="20"/>
      <c r="AI506" s="20"/>
      <c r="AJ506" s="20"/>
      <c r="AK506" s="20"/>
      <c r="AL506" s="20"/>
      <c r="AM506" s="20"/>
    </row>
    <row r="507" spans="1:39" ht="13.5" customHeight="1">
      <c r="A507" s="20"/>
      <c r="B507" s="20"/>
      <c r="C507" s="85"/>
      <c r="D507" s="85"/>
      <c r="E507" s="85"/>
      <c r="F507" s="85"/>
      <c r="G507" s="85"/>
      <c r="H507" s="85"/>
      <c r="I507" s="85"/>
      <c r="J507" s="85"/>
      <c r="K507" s="85"/>
      <c r="L507" s="85"/>
      <c r="M507" s="85"/>
      <c r="N507" s="85"/>
      <c r="O507" s="85"/>
      <c r="P507" s="85"/>
      <c r="Q507" s="85"/>
      <c r="R507" s="85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  <c r="AF507" s="20"/>
      <c r="AG507" s="20"/>
      <c r="AH507" s="20"/>
      <c r="AI507" s="20"/>
      <c r="AJ507" s="20"/>
      <c r="AK507" s="20"/>
      <c r="AL507" s="20"/>
      <c r="AM507" s="20"/>
    </row>
    <row r="508" spans="1:39" ht="13.5" customHeight="1">
      <c r="A508" s="20"/>
      <c r="B508" s="20"/>
      <c r="C508" s="85"/>
      <c r="D508" s="85"/>
      <c r="E508" s="85"/>
      <c r="F508" s="85"/>
      <c r="G508" s="85"/>
      <c r="H508" s="85"/>
      <c r="I508" s="85"/>
      <c r="J508" s="85"/>
      <c r="K508" s="85"/>
      <c r="L508" s="85"/>
      <c r="M508" s="85"/>
      <c r="N508" s="85"/>
      <c r="O508" s="85"/>
      <c r="P508" s="85"/>
      <c r="Q508" s="85"/>
      <c r="R508" s="85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AF508" s="20"/>
      <c r="AG508" s="20"/>
      <c r="AH508" s="20"/>
      <c r="AI508" s="20"/>
      <c r="AJ508" s="20"/>
      <c r="AK508" s="20"/>
      <c r="AL508" s="20"/>
      <c r="AM508" s="20"/>
    </row>
    <row r="509" spans="1:39" ht="13.5" customHeight="1">
      <c r="A509" s="20"/>
      <c r="B509" s="20"/>
      <c r="C509" s="85"/>
      <c r="D509" s="85"/>
      <c r="E509" s="85"/>
      <c r="F509" s="85"/>
      <c r="G509" s="85"/>
      <c r="H509" s="85"/>
      <c r="I509" s="85"/>
      <c r="J509" s="85"/>
      <c r="K509" s="85"/>
      <c r="L509" s="85"/>
      <c r="M509" s="85"/>
      <c r="N509" s="85"/>
      <c r="O509" s="85"/>
      <c r="P509" s="85"/>
      <c r="Q509" s="85"/>
      <c r="R509" s="85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  <c r="AF509" s="20"/>
      <c r="AG509" s="20"/>
      <c r="AH509" s="20"/>
      <c r="AI509" s="20"/>
      <c r="AJ509" s="20"/>
      <c r="AK509" s="20"/>
      <c r="AL509" s="20"/>
      <c r="AM509" s="20"/>
    </row>
    <row r="510" spans="1:39" ht="13.5" customHeight="1">
      <c r="A510" s="20"/>
      <c r="B510" s="20"/>
      <c r="C510" s="85"/>
      <c r="D510" s="85"/>
      <c r="E510" s="85"/>
      <c r="F510" s="85"/>
      <c r="G510" s="85"/>
      <c r="H510" s="85"/>
      <c r="I510" s="85"/>
      <c r="J510" s="85"/>
      <c r="K510" s="85"/>
      <c r="L510" s="85"/>
      <c r="M510" s="85"/>
      <c r="N510" s="85"/>
      <c r="O510" s="85"/>
      <c r="P510" s="85"/>
      <c r="Q510" s="85"/>
      <c r="R510" s="85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  <c r="AJ510" s="20"/>
      <c r="AK510" s="20"/>
      <c r="AL510" s="20"/>
      <c r="AM510" s="20"/>
    </row>
    <row r="511" spans="1:39" ht="13.5" customHeight="1">
      <c r="A511" s="20"/>
      <c r="B511" s="20"/>
      <c r="C511" s="85"/>
      <c r="D511" s="85"/>
      <c r="E511" s="85"/>
      <c r="F511" s="85"/>
      <c r="G511" s="85"/>
      <c r="H511" s="85"/>
      <c r="I511" s="85"/>
      <c r="J511" s="85"/>
      <c r="K511" s="85"/>
      <c r="L511" s="85"/>
      <c r="M511" s="85"/>
      <c r="N511" s="85"/>
      <c r="O511" s="85"/>
      <c r="P511" s="85"/>
      <c r="Q511" s="85"/>
      <c r="R511" s="85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AF511" s="20"/>
      <c r="AG511" s="20"/>
      <c r="AH511" s="20"/>
      <c r="AI511" s="20"/>
      <c r="AJ511" s="20"/>
      <c r="AK511" s="20"/>
      <c r="AL511" s="20"/>
      <c r="AM511" s="20"/>
    </row>
    <row r="512" spans="1:39" ht="13.5" customHeight="1">
      <c r="A512" s="20"/>
      <c r="B512" s="20"/>
      <c r="C512" s="85"/>
      <c r="D512" s="85"/>
      <c r="E512" s="85"/>
      <c r="F512" s="85"/>
      <c r="G512" s="85"/>
      <c r="H512" s="85"/>
      <c r="I512" s="85"/>
      <c r="J512" s="85"/>
      <c r="K512" s="85"/>
      <c r="L512" s="85"/>
      <c r="M512" s="85"/>
      <c r="N512" s="85"/>
      <c r="O512" s="85"/>
      <c r="P512" s="85"/>
      <c r="Q512" s="85"/>
      <c r="R512" s="85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  <c r="AF512" s="20"/>
      <c r="AG512" s="20"/>
      <c r="AH512" s="20"/>
      <c r="AI512" s="20"/>
      <c r="AJ512" s="20"/>
      <c r="AK512" s="20"/>
      <c r="AL512" s="20"/>
      <c r="AM512" s="20"/>
    </row>
    <row r="513" spans="1:39" ht="13.5" customHeight="1">
      <c r="A513" s="20"/>
      <c r="B513" s="20"/>
      <c r="C513" s="85"/>
      <c r="D513" s="85"/>
      <c r="E513" s="85"/>
      <c r="F513" s="85"/>
      <c r="G513" s="85"/>
      <c r="H513" s="85"/>
      <c r="I513" s="85"/>
      <c r="J513" s="85"/>
      <c r="K513" s="85"/>
      <c r="L513" s="85"/>
      <c r="M513" s="85"/>
      <c r="N513" s="85"/>
      <c r="O513" s="85"/>
      <c r="P513" s="85"/>
      <c r="Q513" s="85"/>
      <c r="R513" s="85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  <c r="AF513" s="20"/>
      <c r="AG513" s="20"/>
      <c r="AH513" s="20"/>
      <c r="AI513" s="20"/>
      <c r="AJ513" s="20"/>
      <c r="AK513" s="20"/>
      <c r="AL513" s="20"/>
      <c r="AM513" s="20"/>
    </row>
    <row r="514" spans="1:39" ht="13.5" customHeight="1">
      <c r="A514" s="20"/>
      <c r="B514" s="20"/>
      <c r="C514" s="85"/>
      <c r="D514" s="85"/>
      <c r="E514" s="85"/>
      <c r="F514" s="85"/>
      <c r="G514" s="85"/>
      <c r="H514" s="85"/>
      <c r="I514" s="85"/>
      <c r="J514" s="85"/>
      <c r="K514" s="85"/>
      <c r="L514" s="85"/>
      <c r="M514" s="85"/>
      <c r="N514" s="85"/>
      <c r="O514" s="85"/>
      <c r="P514" s="85"/>
      <c r="Q514" s="85"/>
      <c r="R514" s="85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0"/>
      <c r="AM514" s="20"/>
    </row>
    <row r="515" spans="1:39" ht="13.5" customHeight="1">
      <c r="A515" s="20"/>
      <c r="B515" s="20"/>
      <c r="C515" s="85"/>
      <c r="D515" s="85"/>
      <c r="E515" s="85"/>
      <c r="F515" s="85"/>
      <c r="G515" s="85"/>
      <c r="H515" s="85"/>
      <c r="I515" s="85"/>
      <c r="J515" s="85"/>
      <c r="K515" s="85"/>
      <c r="L515" s="85"/>
      <c r="M515" s="85"/>
      <c r="N515" s="85"/>
      <c r="O515" s="85"/>
      <c r="P515" s="85"/>
      <c r="Q515" s="85"/>
      <c r="R515" s="85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</row>
    <row r="516" spans="1:39" ht="13.5" customHeight="1">
      <c r="A516" s="20"/>
      <c r="B516" s="20"/>
      <c r="C516" s="85"/>
      <c r="D516" s="85"/>
      <c r="E516" s="85"/>
      <c r="F516" s="85"/>
      <c r="G516" s="85"/>
      <c r="H516" s="85"/>
      <c r="I516" s="85"/>
      <c r="J516" s="85"/>
      <c r="K516" s="85"/>
      <c r="L516" s="85"/>
      <c r="M516" s="85"/>
      <c r="N516" s="85"/>
      <c r="O516" s="85"/>
      <c r="P516" s="85"/>
      <c r="Q516" s="85"/>
      <c r="R516" s="85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0"/>
      <c r="AM516" s="20"/>
    </row>
    <row r="517" spans="1:39" ht="13.5" customHeight="1">
      <c r="A517" s="20"/>
      <c r="B517" s="20"/>
      <c r="C517" s="85"/>
      <c r="D517" s="85"/>
      <c r="E517" s="85"/>
      <c r="F517" s="85"/>
      <c r="G517" s="85"/>
      <c r="H517" s="85"/>
      <c r="I517" s="85"/>
      <c r="J517" s="85"/>
      <c r="K517" s="85"/>
      <c r="L517" s="85"/>
      <c r="M517" s="85"/>
      <c r="N517" s="85"/>
      <c r="O517" s="85"/>
      <c r="P517" s="85"/>
      <c r="Q517" s="85"/>
      <c r="R517" s="85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0"/>
      <c r="AM517" s="20"/>
    </row>
    <row r="518" spans="1:39" ht="13.5" customHeight="1">
      <c r="A518" s="20"/>
      <c r="B518" s="20"/>
      <c r="C518" s="85"/>
      <c r="D518" s="85"/>
      <c r="E518" s="85"/>
      <c r="F518" s="85"/>
      <c r="G518" s="85"/>
      <c r="H518" s="85"/>
      <c r="I518" s="85"/>
      <c r="J518" s="85"/>
      <c r="K518" s="85"/>
      <c r="L518" s="85"/>
      <c r="M518" s="85"/>
      <c r="N518" s="85"/>
      <c r="O518" s="85"/>
      <c r="P518" s="85"/>
      <c r="Q518" s="85"/>
      <c r="R518" s="85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  <c r="AI518" s="20"/>
      <c r="AJ518" s="20"/>
      <c r="AK518" s="20"/>
      <c r="AL518" s="20"/>
      <c r="AM518" s="20"/>
    </row>
    <row r="519" spans="1:39" ht="13.5" customHeight="1">
      <c r="A519" s="20"/>
      <c r="B519" s="20"/>
      <c r="C519" s="85"/>
      <c r="D519" s="85"/>
      <c r="E519" s="85"/>
      <c r="F519" s="85"/>
      <c r="G519" s="85"/>
      <c r="H519" s="85"/>
      <c r="I519" s="85"/>
      <c r="J519" s="85"/>
      <c r="K519" s="85"/>
      <c r="L519" s="85"/>
      <c r="M519" s="85"/>
      <c r="N519" s="85"/>
      <c r="O519" s="85"/>
      <c r="P519" s="85"/>
      <c r="Q519" s="85"/>
      <c r="R519" s="85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20"/>
      <c r="AM519" s="20"/>
    </row>
    <row r="520" spans="1:39" ht="13.5" customHeight="1">
      <c r="A520" s="20"/>
      <c r="B520" s="20"/>
      <c r="C520" s="85"/>
      <c r="D520" s="85"/>
      <c r="E520" s="85"/>
      <c r="F520" s="85"/>
      <c r="G520" s="85"/>
      <c r="H520" s="85"/>
      <c r="I520" s="85"/>
      <c r="J520" s="85"/>
      <c r="K520" s="85"/>
      <c r="L520" s="85"/>
      <c r="M520" s="85"/>
      <c r="N520" s="85"/>
      <c r="O520" s="85"/>
      <c r="P520" s="85"/>
      <c r="Q520" s="85"/>
      <c r="R520" s="85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  <c r="AJ520" s="20"/>
      <c r="AK520" s="20"/>
      <c r="AL520" s="20"/>
      <c r="AM520" s="20"/>
    </row>
    <row r="521" spans="1:39" ht="13.5" customHeight="1">
      <c r="A521" s="20"/>
      <c r="B521" s="20"/>
      <c r="C521" s="85"/>
      <c r="D521" s="85"/>
      <c r="E521" s="85"/>
      <c r="F521" s="85"/>
      <c r="G521" s="85"/>
      <c r="H521" s="85"/>
      <c r="I521" s="85"/>
      <c r="J521" s="85"/>
      <c r="K521" s="85"/>
      <c r="L521" s="85"/>
      <c r="M521" s="85"/>
      <c r="N521" s="85"/>
      <c r="O521" s="85"/>
      <c r="P521" s="85"/>
      <c r="Q521" s="85"/>
      <c r="R521" s="85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  <c r="AF521" s="20"/>
      <c r="AG521" s="20"/>
      <c r="AH521" s="20"/>
      <c r="AI521" s="20"/>
      <c r="AJ521" s="20"/>
      <c r="AK521" s="20"/>
      <c r="AL521" s="20"/>
      <c r="AM521" s="20"/>
    </row>
    <row r="522" spans="1:39" ht="13.5" customHeight="1">
      <c r="A522" s="20"/>
      <c r="B522" s="20"/>
      <c r="C522" s="85"/>
      <c r="D522" s="85"/>
      <c r="E522" s="85"/>
      <c r="F522" s="85"/>
      <c r="G522" s="85"/>
      <c r="H522" s="85"/>
      <c r="I522" s="85"/>
      <c r="J522" s="85"/>
      <c r="K522" s="85"/>
      <c r="L522" s="85"/>
      <c r="M522" s="85"/>
      <c r="N522" s="85"/>
      <c r="O522" s="85"/>
      <c r="P522" s="85"/>
      <c r="Q522" s="85"/>
      <c r="R522" s="85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  <c r="AI522" s="20"/>
      <c r="AJ522" s="20"/>
      <c r="AK522" s="20"/>
      <c r="AL522" s="20"/>
      <c r="AM522" s="20"/>
    </row>
    <row r="523" spans="1:39" ht="13.5" customHeight="1">
      <c r="A523" s="20"/>
      <c r="B523" s="20"/>
      <c r="C523" s="85"/>
      <c r="D523" s="85"/>
      <c r="E523" s="85"/>
      <c r="F523" s="85"/>
      <c r="G523" s="85"/>
      <c r="H523" s="85"/>
      <c r="I523" s="85"/>
      <c r="J523" s="85"/>
      <c r="K523" s="85"/>
      <c r="L523" s="85"/>
      <c r="M523" s="85"/>
      <c r="N523" s="85"/>
      <c r="O523" s="85"/>
      <c r="P523" s="85"/>
      <c r="Q523" s="85"/>
      <c r="R523" s="85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  <c r="AF523" s="20"/>
      <c r="AG523" s="20"/>
      <c r="AH523" s="20"/>
      <c r="AI523" s="20"/>
      <c r="AJ523" s="20"/>
      <c r="AK523" s="20"/>
      <c r="AL523" s="20"/>
      <c r="AM523" s="20"/>
    </row>
    <row r="524" spans="1:39" ht="13.5" customHeight="1">
      <c r="A524" s="20"/>
      <c r="B524" s="20"/>
      <c r="C524" s="85"/>
      <c r="D524" s="85"/>
      <c r="E524" s="85"/>
      <c r="F524" s="85"/>
      <c r="G524" s="85"/>
      <c r="H524" s="85"/>
      <c r="I524" s="85"/>
      <c r="J524" s="85"/>
      <c r="K524" s="85"/>
      <c r="L524" s="85"/>
      <c r="M524" s="85"/>
      <c r="N524" s="85"/>
      <c r="O524" s="85"/>
      <c r="P524" s="85"/>
      <c r="Q524" s="85"/>
      <c r="R524" s="85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  <c r="AF524" s="20"/>
      <c r="AG524" s="20"/>
      <c r="AH524" s="20"/>
      <c r="AI524" s="20"/>
      <c r="AJ524" s="20"/>
      <c r="AK524" s="20"/>
      <c r="AL524" s="20"/>
      <c r="AM524" s="20"/>
    </row>
    <row r="525" spans="1:39" ht="13.5" customHeight="1">
      <c r="A525" s="20"/>
      <c r="B525" s="20"/>
      <c r="C525" s="85"/>
      <c r="D525" s="85"/>
      <c r="E525" s="85"/>
      <c r="F525" s="85"/>
      <c r="G525" s="85"/>
      <c r="H525" s="85"/>
      <c r="I525" s="85"/>
      <c r="J525" s="85"/>
      <c r="K525" s="85"/>
      <c r="L525" s="85"/>
      <c r="M525" s="85"/>
      <c r="N525" s="85"/>
      <c r="O525" s="85"/>
      <c r="P525" s="85"/>
      <c r="Q525" s="85"/>
      <c r="R525" s="85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</row>
    <row r="526" spans="1:39" ht="13.5" customHeight="1">
      <c r="A526" s="20"/>
      <c r="B526" s="20"/>
      <c r="C526" s="85"/>
      <c r="D526" s="85"/>
      <c r="E526" s="85"/>
      <c r="F526" s="85"/>
      <c r="G526" s="85"/>
      <c r="H526" s="85"/>
      <c r="I526" s="85"/>
      <c r="J526" s="85"/>
      <c r="K526" s="85"/>
      <c r="L526" s="85"/>
      <c r="M526" s="85"/>
      <c r="N526" s="85"/>
      <c r="O526" s="85"/>
      <c r="P526" s="85"/>
      <c r="Q526" s="85"/>
      <c r="R526" s="85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  <c r="AF526" s="20"/>
      <c r="AG526" s="20"/>
      <c r="AH526" s="20"/>
      <c r="AI526" s="20"/>
      <c r="AJ526" s="20"/>
      <c r="AK526" s="20"/>
      <c r="AL526" s="20"/>
      <c r="AM526" s="20"/>
    </row>
    <row r="527" spans="1:39" ht="13.5" customHeight="1">
      <c r="A527" s="20"/>
      <c r="B527" s="20"/>
      <c r="C527" s="85"/>
      <c r="D527" s="85"/>
      <c r="E527" s="85"/>
      <c r="F527" s="85"/>
      <c r="G527" s="85"/>
      <c r="H527" s="85"/>
      <c r="I527" s="85"/>
      <c r="J527" s="85"/>
      <c r="K527" s="85"/>
      <c r="L527" s="85"/>
      <c r="M527" s="85"/>
      <c r="N527" s="85"/>
      <c r="O527" s="85"/>
      <c r="P527" s="85"/>
      <c r="Q527" s="85"/>
      <c r="R527" s="85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  <c r="AF527" s="20"/>
      <c r="AG527" s="20"/>
      <c r="AH527" s="20"/>
      <c r="AI527" s="20"/>
      <c r="AJ527" s="20"/>
      <c r="AK527" s="20"/>
      <c r="AL527" s="20"/>
      <c r="AM527" s="20"/>
    </row>
    <row r="528" spans="1:39" ht="13.5" customHeight="1">
      <c r="A528" s="20"/>
      <c r="B528" s="20"/>
      <c r="C528" s="85"/>
      <c r="D528" s="85"/>
      <c r="E528" s="85"/>
      <c r="F528" s="85"/>
      <c r="G528" s="85"/>
      <c r="H528" s="85"/>
      <c r="I528" s="85"/>
      <c r="J528" s="85"/>
      <c r="K528" s="85"/>
      <c r="L528" s="85"/>
      <c r="M528" s="85"/>
      <c r="N528" s="85"/>
      <c r="O528" s="85"/>
      <c r="P528" s="85"/>
      <c r="Q528" s="85"/>
      <c r="R528" s="85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  <c r="AF528" s="20"/>
      <c r="AG528" s="20"/>
      <c r="AH528" s="20"/>
      <c r="AI528" s="20"/>
      <c r="AJ528" s="20"/>
      <c r="AK528" s="20"/>
      <c r="AL528" s="20"/>
      <c r="AM528" s="20"/>
    </row>
    <row r="529" spans="1:39" ht="13.5" customHeight="1">
      <c r="A529" s="20"/>
      <c r="B529" s="20"/>
      <c r="C529" s="85"/>
      <c r="D529" s="85"/>
      <c r="E529" s="85"/>
      <c r="F529" s="85"/>
      <c r="G529" s="85"/>
      <c r="H529" s="85"/>
      <c r="I529" s="85"/>
      <c r="J529" s="85"/>
      <c r="K529" s="85"/>
      <c r="L529" s="85"/>
      <c r="M529" s="85"/>
      <c r="N529" s="85"/>
      <c r="O529" s="85"/>
      <c r="P529" s="85"/>
      <c r="Q529" s="85"/>
      <c r="R529" s="85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  <c r="AF529" s="20"/>
      <c r="AG529" s="20"/>
      <c r="AH529" s="20"/>
      <c r="AI529" s="20"/>
      <c r="AJ529" s="20"/>
      <c r="AK529" s="20"/>
      <c r="AL529" s="20"/>
      <c r="AM529" s="20"/>
    </row>
    <row r="530" spans="1:39" ht="13.5" customHeight="1">
      <c r="A530" s="20"/>
      <c r="B530" s="20"/>
      <c r="C530" s="85"/>
      <c r="D530" s="85"/>
      <c r="E530" s="85"/>
      <c r="F530" s="85"/>
      <c r="G530" s="85"/>
      <c r="H530" s="85"/>
      <c r="I530" s="85"/>
      <c r="J530" s="85"/>
      <c r="K530" s="85"/>
      <c r="L530" s="85"/>
      <c r="M530" s="85"/>
      <c r="N530" s="85"/>
      <c r="O530" s="85"/>
      <c r="P530" s="85"/>
      <c r="Q530" s="85"/>
      <c r="R530" s="85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</row>
    <row r="531" spans="1:39" ht="13.5" customHeight="1">
      <c r="A531" s="20"/>
      <c r="B531" s="20"/>
      <c r="C531" s="85"/>
      <c r="D531" s="85"/>
      <c r="E531" s="85"/>
      <c r="F531" s="85"/>
      <c r="G531" s="85"/>
      <c r="H531" s="85"/>
      <c r="I531" s="85"/>
      <c r="J531" s="85"/>
      <c r="K531" s="85"/>
      <c r="L531" s="85"/>
      <c r="M531" s="85"/>
      <c r="N531" s="85"/>
      <c r="O531" s="85"/>
      <c r="P531" s="85"/>
      <c r="Q531" s="85"/>
      <c r="R531" s="85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  <c r="AI531" s="20"/>
      <c r="AJ531" s="20"/>
      <c r="AK531" s="20"/>
      <c r="AL531" s="20"/>
      <c r="AM531" s="20"/>
    </row>
    <row r="532" spans="1:39" ht="13.5" customHeight="1">
      <c r="A532" s="20"/>
      <c r="B532" s="20"/>
      <c r="C532" s="85"/>
      <c r="D532" s="85"/>
      <c r="E532" s="85"/>
      <c r="F532" s="85"/>
      <c r="G532" s="85"/>
      <c r="H532" s="85"/>
      <c r="I532" s="85"/>
      <c r="J532" s="85"/>
      <c r="K532" s="85"/>
      <c r="L532" s="85"/>
      <c r="M532" s="85"/>
      <c r="N532" s="85"/>
      <c r="O532" s="85"/>
      <c r="P532" s="85"/>
      <c r="Q532" s="85"/>
      <c r="R532" s="85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  <c r="AI532" s="20"/>
      <c r="AJ532" s="20"/>
      <c r="AK532" s="20"/>
      <c r="AL532" s="20"/>
      <c r="AM532" s="20"/>
    </row>
    <row r="533" spans="1:39" ht="13.5" customHeight="1">
      <c r="A533" s="20"/>
      <c r="B533" s="20"/>
      <c r="C533" s="85"/>
      <c r="D533" s="85"/>
      <c r="E533" s="85"/>
      <c r="F533" s="85"/>
      <c r="G533" s="85"/>
      <c r="H533" s="85"/>
      <c r="I533" s="85"/>
      <c r="J533" s="85"/>
      <c r="K533" s="85"/>
      <c r="L533" s="85"/>
      <c r="M533" s="85"/>
      <c r="N533" s="85"/>
      <c r="O533" s="85"/>
      <c r="P533" s="85"/>
      <c r="Q533" s="85"/>
      <c r="R533" s="85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  <c r="AI533" s="20"/>
      <c r="AJ533" s="20"/>
      <c r="AK533" s="20"/>
      <c r="AL533" s="20"/>
      <c r="AM533" s="20"/>
    </row>
    <row r="534" spans="1:39" ht="13.5" customHeight="1">
      <c r="A534" s="20"/>
      <c r="B534" s="20"/>
      <c r="C534" s="85"/>
      <c r="D534" s="85"/>
      <c r="E534" s="85"/>
      <c r="F534" s="85"/>
      <c r="G534" s="85"/>
      <c r="H534" s="85"/>
      <c r="I534" s="85"/>
      <c r="J534" s="85"/>
      <c r="K534" s="85"/>
      <c r="L534" s="85"/>
      <c r="M534" s="85"/>
      <c r="N534" s="85"/>
      <c r="O534" s="85"/>
      <c r="P534" s="85"/>
      <c r="Q534" s="85"/>
      <c r="R534" s="85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  <c r="AI534" s="20"/>
      <c r="AJ534" s="20"/>
      <c r="AK534" s="20"/>
      <c r="AL534" s="20"/>
      <c r="AM534" s="20"/>
    </row>
    <row r="535" spans="1:39" ht="13.5" customHeight="1">
      <c r="A535" s="20"/>
      <c r="B535" s="20"/>
      <c r="C535" s="85"/>
      <c r="D535" s="85"/>
      <c r="E535" s="85"/>
      <c r="F535" s="85"/>
      <c r="G535" s="85"/>
      <c r="H535" s="85"/>
      <c r="I535" s="85"/>
      <c r="J535" s="85"/>
      <c r="K535" s="85"/>
      <c r="L535" s="85"/>
      <c r="M535" s="85"/>
      <c r="N535" s="85"/>
      <c r="O535" s="85"/>
      <c r="P535" s="85"/>
      <c r="Q535" s="85"/>
      <c r="R535" s="85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  <c r="AF535" s="20"/>
      <c r="AG535" s="20"/>
      <c r="AH535" s="20"/>
      <c r="AI535" s="20"/>
      <c r="AJ535" s="20"/>
      <c r="AK535" s="20"/>
      <c r="AL535" s="20"/>
      <c r="AM535" s="20"/>
    </row>
    <row r="536" spans="1:39" ht="13.5" customHeight="1">
      <c r="A536" s="20"/>
      <c r="B536" s="20"/>
      <c r="C536" s="85"/>
      <c r="D536" s="85"/>
      <c r="E536" s="85"/>
      <c r="F536" s="85"/>
      <c r="G536" s="85"/>
      <c r="H536" s="85"/>
      <c r="I536" s="85"/>
      <c r="J536" s="85"/>
      <c r="K536" s="85"/>
      <c r="L536" s="85"/>
      <c r="M536" s="85"/>
      <c r="N536" s="85"/>
      <c r="O536" s="85"/>
      <c r="P536" s="85"/>
      <c r="Q536" s="85"/>
      <c r="R536" s="85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  <c r="AF536" s="20"/>
      <c r="AG536" s="20"/>
      <c r="AH536" s="20"/>
      <c r="AI536" s="20"/>
      <c r="AJ536" s="20"/>
      <c r="AK536" s="20"/>
      <c r="AL536" s="20"/>
      <c r="AM536" s="20"/>
    </row>
    <row r="537" spans="1:39" ht="13.5" customHeight="1">
      <c r="A537" s="20"/>
      <c r="B537" s="20"/>
      <c r="C537" s="85"/>
      <c r="D537" s="85"/>
      <c r="E537" s="85"/>
      <c r="F537" s="85"/>
      <c r="G537" s="85"/>
      <c r="H537" s="85"/>
      <c r="I537" s="85"/>
      <c r="J537" s="85"/>
      <c r="K537" s="85"/>
      <c r="L537" s="85"/>
      <c r="M537" s="85"/>
      <c r="N537" s="85"/>
      <c r="O537" s="85"/>
      <c r="P537" s="85"/>
      <c r="Q537" s="85"/>
      <c r="R537" s="85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  <c r="AF537" s="20"/>
      <c r="AG537" s="20"/>
      <c r="AH537" s="20"/>
      <c r="AI537" s="20"/>
      <c r="AJ537" s="20"/>
      <c r="AK537" s="20"/>
      <c r="AL537" s="20"/>
      <c r="AM537" s="20"/>
    </row>
    <row r="538" spans="1:39" ht="13.5" customHeight="1">
      <c r="A538" s="20"/>
      <c r="B538" s="20"/>
      <c r="C538" s="85"/>
      <c r="D538" s="85"/>
      <c r="E538" s="85"/>
      <c r="F538" s="85"/>
      <c r="G538" s="85"/>
      <c r="H538" s="85"/>
      <c r="I538" s="85"/>
      <c r="J538" s="85"/>
      <c r="K538" s="85"/>
      <c r="L538" s="85"/>
      <c r="M538" s="85"/>
      <c r="N538" s="85"/>
      <c r="O538" s="85"/>
      <c r="P538" s="85"/>
      <c r="Q538" s="85"/>
      <c r="R538" s="85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  <c r="AF538" s="20"/>
      <c r="AG538" s="20"/>
      <c r="AH538" s="20"/>
      <c r="AI538" s="20"/>
      <c r="AJ538" s="20"/>
      <c r="AK538" s="20"/>
      <c r="AL538" s="20"/>
      <c r="AM538" s="20"/>
    </row>
    <row r="539" spans="1:39" ht="13.5" customHeight="1">
      <c r="A539" s="20"/>
      <c r="B539" s="20"/>
      <c r="C539" s="85"/>
      <c r="D539" s="85"/>
      <c r="E539" s="85"/>
      <c r="F539" s="85"/>
      <c r="G539" s="85"/>
      <c r="H539" s="85"/>
      <c r="I539" s="85"/>
      <c r="J539" s="85"/>
      <c r="K539" s="85"/>
      <c r="L539" s="85"/>
      <c r="M539" s="85"/>
      <c r="N539" s="85"/>
      <c r="O539" s="85"/>
      <c r="P539" s="85"/>
      <c r="Q539" s="85"/>
      <c r="R539" s="85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  <c r="AF539" s="20"/>
      <c r="AG539" s="20"/>
      <c r="AH539" s="20"/>
      <c r="AI539" s="20"/>
      <c r="AJ539" s="20"/>
      <c r="AK539" s="20"/>
      <c r="AL539" s="20"/>
      <c r="AM539" s="20"/>
    </row>
    <row r="540" spans="1:39" ht="13.5" customHeight="1">
      <c r="A540" s="20"/>
      <c r="B540" s="20"/>
      <c r="C540" s="85"/>
      <c r="D540" s="85"/>
      <c r="E540" s="85"/>
      <c r="F540" s="85"/>
      <c r="G540" s="85"/>
      <c r="H540" s="85"/>
      <c r="I540" s="85"/>
      <c r="J540" s="85"/>
      <c r="K540" s="85"/>
      <c r="L540" s="85"/>
      <c r="M540" s="85"/>
      <c r="N540" s="85"/>
      <c r="O540" s="85"/>
      <c r="P540" s="85"/>
      <c r="Q540" s="85"/>
      <c r="R540" s="85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  <c r="AF540" s="20"/>
      <c r="AG540" s="20"/>
      <c r="AH540" s="20"/>
      <c r="AI540" s="20"/>
      <c r="AJ540" s="20"/>
      <c r="AK540" s="20"/>
      <c r="AL540" s="20"/>
      <c r="AM540" s="20"/>
    </row>
    <row r="541" spans="1:39" ht="13.5" customHeight="1">
      <c r="A541" s="20"/>
      <c r="B541" s="20"/>
      <c r="C541" s="85"/>
      <c r="D541" s="85"/>
      <c r="E541" s="85"/>
      <c r="F541" s="85"/>
      <c r="G541" s="85"/>
      <c r="H541" s="85"/>
      <c r="I541" s="85"/>
      <c r="J541" s="85"/>
      <c r="K541" s="85"/>
      <c r="L541" s="85"/>
      <c r="M541" s="85"/>
      <c r="N541" s="85"/>
      <c r="O541" s="85"/>
      <c r="P541" s="85"/>
      <c r="Q541" s="85"/>
      <c r="R541" s="85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  <c r="AF541" s="20"/>
      <c r="AG541" s="20"/>
      <c r="AH541" s="20"/>
      <c r="AI541" s="20"/>
      <c r="AJ541" s="20"/>
      <c r="AK541" s="20"/>
      <c r="AL541" s="20"/>
      <c r="AM541" s="20"/>
    </row>
    <row r="542" spans="1:39" ht="13.5" customHeight="1">
      <c r="A542" s="20"/>
      <c r="B542" s="20"/>
      <c r="C542" s="85"/>
      <c r="D542" s="85"/>
      <c r="E542" s="85"/>
      <c r="F542" s="85"/>
      <c r="G542" s="85"/>
      <c r="H542" s="85"/>
      <c r="I542" s="85"/>
      <c r="J542" s="85"/>
      <c r="K542" s="85"/>
      <c r="L542" s="85"/>
      <c r="M542" s="85"/>
      <c r="N542" s="85"/>
      <c r="O542" s="85"/>
      <c r="P542" s="85"/>
      <c r="Q542" s="85"/>
      <c r="R542" s="85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0"/>
      <c r="AF542" s="20"/>
      <c r="AG542" s="20"/>
      <c r="AH542" s="20"/>
      <c r="AI542" s="20"/>
      <c r="AJ542" s="20"/>
      <c r="AK542" s="20"/>
      <c r="AL542" s="20"/>
      <c r="AM542" s="20"/>
    </row>
    <row r="543" spans="1:39" ht="13.5" customHeight="1">
      <c r="A543" s="20"/>
      <c r="B543" s="20"/>
      <c r="C543" s="85"/>
      <c r="D543" s="85"/>
      <c r="E543" s="85"/>
      <c r="F543" s="85"/>
      <c r="G543" s="85"/>
      <c r="H543" s="85"/>
      <c r="I543" s="85"/>
      <c r="J543" s="85"/>
      <c r="K543" s="85"/>
      <c r="L543" s="85"/>
      <c r="M543" s="85"/>
      <c r="N543" s="85"/>
      <c r="O543" s="85"/>
      <c r="P543" s="85"/>
      <c r="Q543" s="85"/>
      <c r="R543" s="85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  <c r="AF543" s="20"/>
      <c r="AG543" s="20"/>
      <c r="AH543" s="20"/>
      <c r="AI543" s="20"/>
      <c r="AJ543" s="20"/>
      <c r="AK543" s="20"/>
      <c r="AL543" s="20"/>
      <c r="AM543" s="20"/>
    </row>
    <row r="544" spans="1:39" ht="13.5" customHeight="1">
      <c r="A544" s="20"/>
      <c r="B544" s="20"/>
      <c r="C544" s="85"/>
      <c r="D544" s="85"/>
      <c r="E544" s="85"/>
      <c r="F544" s="85"/>
      <c r="G544" s="85"/>
      <c r="H544" s="85"/>
      <c r="I544" s="85"/>
      <c r="J544" s="85"/>
      <c r="K544" s="85"/>
      <c r="L544" s="85"/>
      <c r="M544" s="85"/>
      <c r="N544" s="85"/>
      <c r="O544" s="85"/>
      <c r="P544" s="85"/>
      <c r="Q544" s="85"/>
      <c r="R544" s="85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  <c r="AF544" s="20"/>
      <c r="AG544" s="20"/>
      <c r="AH544" s="20"/>
      <c r="AI544" s="20"/>
      <c r="AJ544" s="20"/>
      <c r="AK544" s="20"/>
      <c r="AL544" s="20"/>
      <c r="AM544" s="20"/>
    </row>
    <row r="545" spans="1:39" ht="13.5" customHeight="1">
      <c r="A545" s="20"/>
      <c r="B545" s="20"/>
      <c r="C545" s="85"/>
      <c r="D545" s="85"/>
      <c r="E545" s="85"/>
      <c r="F545" s="85"/>
      <c r="G545" s="85"/>
      <c r="H545" s="85"/>
      <c r="I545" s="85"/>
      <c r="J545" s="85"/>
      <c r="K545" s="85"/>
      <c r="L545" s="85"/>
      <c r="M545" s="85"/>
      <c r="N545" s="85"/>
      <c r="O545" s="85"/>
      <c r="P545" s="85"/>
      <c r="Q545" s="85"/>
      <c r="R545" s="85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  <c r="AF545" s="20"/>
      <c r="AG545" s="20"/>
      <c r="AH545" s="20"/>
      <c r="AI545" s="20"/>
      <c r="AJ545" s="20"/>
      <c r="AK545" s="20"/>
      <c r="AL545" s="20"/>
      <c r="AM545" s="20"/>
    </row>
    <row r="546" spans="1:39" ht="13.5" customHeight="1">
      <c r="A546" s="20"/>
      <c r="B546" s="20"/>
      <c r="C546" s="85"/>
      <c r="D546" s="85"/>
      <c r="E546" s="85"/>
      <c r="F546" s="85"/>
      <c r="G546" s="85"/>
      <c r="H546" s="85"/>
      <c r="I546" s="85"/>
      <c r="J546" s="85"/>
      <c r="K546" s="85"/>
      <c r="L546" s="85"/>
      <c r="M546" s="85"/>
      <c r="N546" s="85"/>
      <c r="O546" s="85"/>
      <c r="P546" s="85"/>
      <c r="Q546" s="85"/>
      <c r="R546" s="85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  <c r="AF546" s="20"/>
      <c r="AG546" s="20"/>
      <c r="AH546" s="20"/>
      <c r="AI546" s="20"/>
      <c r="AJ546" s="20"/>
      <c r="AK546" s="20"/>
      <c r="AL546" s="20"/>
      <c r="AM546" s="20"/>
    </row>
    <row r="547" spans="1:39" ht="13.5" customHeight="1">
      <c r="A547" s="20"/>
      <c r="B547" s="20"/>
      <c r="C547" s="85"/>
      <c r="D547" s="85"/>
      <c r="E547" s="85"/>
      <c r="F547" s="85"/>
      <c r="G547" s="85"/>
      <c r="H547" s="85"/>
      <c r="I547" s="85"/>
      <c r="J547" s="85"/>
      <c r="K547" s="85"/>
      <c r="L547" s="85"/>
      <c r="M547" s="85"/>
      <c r="N547" s="85"/>
      <c r="O547" s="85"/>
      <c r="P547" s="85"/>
      <c r="Q547" s="85"/>
      <c r="R547" s="85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AG547" s="20"/>
      <c r="AH547" s="20"/>
      <c r="AI547" s="20"/>
      <c r="AJ547" s="20"/>
      <c r="AK547" s="20"/>
      <c r="AL547" s="20"/>
      <c r="AM547" s="20"/>
    </row>
    <row r="548" spans="1:39" ht="13.5" customHeight="1">
      <c r="A548" s="20"/>
      <c r="B548" s="20"/>
      <c r="C548" s="85"/>
      <c r="D548" s="85"/>
      <c r="E548" s="85"/>
      <c r="F548" s="85"/>
      <c r="G548" s="85"/>
      <c r="H548" s="85"/>
      <c r="I548" s="85"/>
      <c r="J548" s="85"/>
      <c r="K548" s="85"/>
      <c r="L548" s="85"/>
      <c r="M548" s="85"/>
      <c r="N548" s="85"/>
      <c r="O548" s="85"/>
      <c r="P548" s="85"/>
      <c r="Q548" s="85"/>
      <c r="R548" s="85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AI548" s="20"/>
      <c r="AJ548" s="20"/>
      <c r="AK548" s="20"/>
      <c r="AL548" s="20"/>
      <c r="AM548" s="20"/>
    </row>
    <row r="549" spans="1:39" ht="13.5" customHeight="1">
      <c r="A549" s="20"/>
      <c r="B549" s="20"/>
      <c r="C549" s="85"/>
      <c r="D549" s="85"/>
      <c r="E549" s="85"/>
      <c r="F549" s="85"/>
      <c r="G549" s="85"/>
      <c r="H549" s="85"/>
      <c r="I549" s="85"/>
      <c r="J549" s="85"/>
      <c r="K549" s="85"/>
      <c r="L549" s="85"/>
      <c r="M549" s="85"/>
      <c r="N549" s="85"/>
      <c r="O549" s="85"/>
      <c r="P549" s="85"/>
      <c r="Q549" s="85"/>
      <c r="R549" s="85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  <c r="AF549" s="20"/>
      <c r="AG549" s="20"/>
      <c r="AH549" s="20"/>
      <c r="AI549" s="20"/>
      <c r="AJ549" s="20"/>
      <c r="AK549" s="20"/>
      <c r="AL549" s="20"/>
      <c r="AM549" s="20"/>
    </row>
    <row r="550" spans="1:39" ht="13.5" customHeight="1">
      <c r="A550" s="20"/>
      <c r="B550" s="20"/>
      <c r="C550" s="85"/>
      <c r="D550" s="85"/>
      <c r="E550" s="85"/>
      <c r="F550" s="85"/>
      <c r="G550" s="85"/>
      <c r="H550" s="85"/>
      <c r="I550" s="85"/>
      <c r="J550" s="85"/>
      <c r="K550" s="85"/>
      <c r="L550" s="85"/>
      <c r="M550" s="85"/>
      <c r="N550" s="85"/>
      <c r="O550" s="85"/>
      <c r="P550" s="85"/>
      <c r="Q550" s="85"/>
      <c r="R550" s="85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  <c r="AI550" s="20"/>
      <c r="AJ550" s="20"/>
      <c r="AK550" s="20"/>
      <c r="AL550" s="20"/>
      <c r="AM550" s="20"/>
    </row>
    <row r="551" spans="1:39" ht="13.5" customHeight="1">
      <c r="A551" s="20"/>
      <c r="B551" s="20"/>
      <c r="C551" s="85"/>
      <c r="D551" s="85"/>
      <c r="E551" s="85"/>
      <c r="F551" s="85"/>
      <c r="G551" s="85"/>
      <c r="H551" s="85"/>
      <c r="I551" s="85"/>
      <c r="J551" s="85"/>
      <c r="K551" s="85"/>
      <c r="L551" s="85"/>
      <c r="M551" s="85"/>
      <c r="N551" s="85"/>
      <c r="O551" s="85"/>
      <c r="P551" s="85"/>
      <c r="Q551" s="85"/>
      <c r="R551" s="85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  <c r="AF551" s="20"/>
      <c r="AG551" s="20"/>
      <c r="AH551" s="20"/>
      <c r="AI551" s="20"/>
      <c r="AJ551" s="20"/>
      <c r="AK551" s="20"/>
      <c r="AL551" s="20"/>
      <c r="AM551" s="20"/>
    </row>
    <row r="552" spans="1:39" ht="13.5" customHeight="1">
      <c r="A552" s="20"/>
      <c r="B552" s="20"/>
      <c r="C552" s="85"/>
      <c r="D552" s="85"/>
      <c r="E552" s="85"/>
      <c r="F552" s="85"/>
      <c r="G552" s="85"/>
      <c r="H552" s="85"/>
      <c r="I552" s="85"/>
      <c r="J552" s="85"/>
      <c r="K552" s="85"/>
      <c r="L552" s="85"/>
      <c r="M552" s="85"/>
      <c r="N552" s="85"/>
      <c r="O552" s="85"/>
      <c r="P552" s="85"/>
      <c r="Q552" s="85"/>
      <c r="R552" s="85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  <c r="AF552" s="20"/>
      <c r="AG552" s="20"/>
      <c r="AH552" s="20"/>
      <c r="AI552" s="20"/>
      <c r="AJ552" s="20"/>
      <c r="AK552" s="20"/>
      <c r="AL552" s="20"/>
      <c r="AM552" s="20"/>
    </row>
    <row r="553" spans="1:39" ht="13.5" customHeight="1">
      <c r="A553" s="20"/>
      <c r="B553" s="20"/>
      <c r="C553" s="85"/>
      <c r="D553" s="85"/>
      <c r="E553" s="85"/>
      <c r="F553" s="85"/>
      <c r="G553" s="85"/>
      <c r="H553" s="85"/>
      <c r="I553" s="85"/>
      <c r="J553" s="85"/>
      <c r="K553" s="85"/>
      <c r="L553" s="85"/>
      <c r="M553" s="85"/>
      <c r="N553" s="85"/>
      <c r="O553" s="85"/>
      <c r="P553" s="85"/>
      <c r="Q553" s="85"/>
      <c r="R553" s="85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  <c r="AF553" s="20"/>
      <c r="AG553" s="20"/>
      <c r="AH553" s="20"/>
      <c r="AI553" s="20"/>
      <c r="AJ553" s="20"/>
      <c r="AK553" s="20"/>
      <c r="AL553" s="20"/>
      <c r="AM553" s="20"/>
    </row>
    <row r="554" spans="1:39" ht="13.5" customHeight="1">
      <c r="A554" s="20"/>
      <c r="B554" s="20"/>
      <c r="C554" s="85"/>
      <c r="D554" s="85"/>
      <c r="E554" s="85"/>
      <c r="F554" s="85"/>
      <c r="G554" s="85"/>
      <c r="H554" s="85"/>
      <c r="I554" s="85"/>
      <c r="J554" s="85"/>
      <c r="K554" s="85"/>
      <c r="L554" s="85"/>
      <c r="M554" s="85"/>
      <c r="N554" s="85"/>
      <c r="O554" s="85"/>
      <c r="P554" s="85"/>
      <c r="Q554" s="85"/>
      <c r="R554" s="85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  <c r="AF554" s="20"/>
      <c r="AG554" s="20"/>
      <c r="AH554" s="20"/>
      <c r="AI554" s="20"/>
      <c r="AJ554" s="20"/>
      <c r="AK554" s="20"/>
      <c r="AL554" s="20"/>
      <c r="AM554" s="20"/>
    </row>
    <row r="555" spans="1:39" ht="13.5" customHeight="1">
      <c r="A555" s="20"/>
      <c r="B555" s="20"/>
      <c r="C555" s="85"/>
      <c r="D555" s="85"/>
      <c r="E555" s="85"/>
      <c r="F555" s="85"/>
      <c r="G555" s="85"/>
      <c r="H555" s="85"/>
      <c r="I555" s="85"/>
      <c r="J555" s="85"/>
      <c r="K555" s="85"/>
      <c r="L555" s="85"/>
      <c r="M555" s="85"/>
      <c r="N555" s="85"/>
      <c r="O555" s="85"/>
      <c r="P555" s="85"/>
      <c r="Q555" s="85"/>
      <c r="R555" s="85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  <c r="AF555" s="20"/>
      <c r="AG555" s="20"/>
      <c r="AH555" s="20"/>
      <c r="AI555" s="20"/>
      <c r="AJ555" s="20"/>
      <c r="AK555" s="20"/>
      <c r="AL555" s="20"/>
      <c r="AM555" s="20"/>
    </row>
    <row r="556" spans="1:39" ht="13.5" customHeight="1">
      <c r="A556" s="20"/>
      <c r="B556" s="20"/>
      <c r="C556" s="85"/>
      <c r="D556" s="85"/>
      <c r="E556" s="85"/>
      <c r="F556" s="85"/>
      <c r="G556" s="85"/>
      <c r="H556" s="85"/>
      <c r="I556" s="85"/>
      <c r="J556" s="85"/>
      <c r="K556" s="85"/>
      <c r="L556" s="85"/>
      <c r="M556" s="85"/>
      <c r="N556" s="85"/>
      <c r="O556" s="85"/>
      <c r="P556" s="85"/>
      <c r="Q556" s="85"/>
      <c r="R556" s="85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  <c r="AF556" s="20"/>
      <c r="AG556" s="20"/>
      <c r="AH556" s="20"/>
      <c r="AI556" s="20"/>
      <c r="AJ556" s="20"/>
      <c r="AK556" s="20"/>
      <c r="AL556" s="20"/>
      <c r="AM556" s="20"/>
    </row>
    <row r="557" spans="1:39" ht="13.5" customHeight="1">
      <c r="A557" s="20"/>
      <c r="B557" s="20"/>
      <c r="C557" s="85"/>
      <c r="D557" s="85"/>
      <c r="E557" s="85"/>
      <c r="F557" s="85"/>
      <c r="G557" s="85"/>
      <c r="H557" s="85"/>
      <c r="I557" s="85"/>
      <c r="J557" s="85"/>
      <c r="K557" s="85"/>
      <c r="L557" s="85"/>
      <c r="M557" s="85"/>
      <c r="N557" s="85"/>
      <c r="O557" s="85"/>
      <c r="P557" s="85"/>
      <c r="Q557" s="85"/>
      <c r="R557" s="85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  <c r="AI557" s="20"/>
      <c r="AJ557" s="20"/>
      <c r="AK557" s="20"/>
      <c r="AL557" s="20"/>
      <c r="AM557" s="20"/>
    </row>
    <row r="558" spans="1:39" ht="13.5" customHeight="1">
      <c r="A558" s="20"/>
      <c r="B558" s="20"/>
      <c r="C558" s="85"/>
      <c r="D558" s="85"/>
      <c r="E558" s="85"/>
      <c r="F558" s="85"/>
      <c r="G558" s="85"/>
      <c r="H558" s="85"/>
      <c r="I558" s="85"/>
      <c r="J558" s="85"/>
      <c r="K558" s="85"/>
      <c r="L558" s="85"/>
      <c r="M558" s="85"/>
      <c r="N558" s="85"/>
      <c r="O558" s="85"/>
      <c r="P558" s="85"/>
      <c r="Q558" s="85"/>
      <c r="R558" s="85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  <c r="AI558" s="20"/>
      <c r="AJ558" s="20"/>
      <c r="AK558" s="20"/>
      <c r="AL558" s="20"/>
      <c r="AM558" s="20"/>
    </row>
    <row r="559" spans="1:39" ht="13.5" customHeight="1">
      <c r="A559" s="20"/>
      <c r="B559" s="20"/>
      <c r="C559" s="85"/>
      <c r="D559" s="85"/>
      <c r="E559" s="85"/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  <c r="R559" s="85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  <c r="AF559" s="20"/>
      <c r="AG559" s="20"/>
      <c r="AH559" s="20"/>
      <c r="AI559" s="20"/>
      <c r="AJ559" s="20"/>
      <c r="AK559" s="20"/>
      <c r="AL559" s="20"/>
      <c r="AM559" s="20"/>
    </row>
    <row r="560" spans="1:39" ht="13.5" customHeight="1">
      <c r="A560" s="20"/>
      <c r="B560" s="20"/>
      <c r="C560" s="85"/>
      <c r="D560" s="85"/>
      <c r="E560" s="85"/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  <c r="R560" s="85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  <c r="AF560" s="20"/>
      <c r="AG560" s="20"/>
      <c r="AH560" s="20"/>
      <c r="AI560" s="20"/>
      <c r="AJ560" s="20"/>
      <c r="AK560" s="20"/>
      <c r="AL560" s="20"/>
      <c r="AM560" s="20"/>
    </row>
    <row r="561" spans="1:39" ht="13.5" customHeight="1">
      <c r="A561" s="20"/>
      <c r="B561" s="20"/>
      <c r="C561" s="85"/>
      <c r="D561" s="85"/>
      <c r="E561" s="85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  <c r="R561" s="85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  <c r="AF561" s="20"/>
      <c r="AG561" s="20"/>
      <c r="AH561" s="20"/>
      <c r="AI561" s="20"/>
      <c r="AJ561" s="20"/>
      <c r="AK561" s="20"/>
      <c r="AL561" s="20"/>
      <c r="AM561" s="20"/>
    </row>
    <row r="562" spans="1:39" ht="13.5" customHeight="1">
      <c r="A562" s="20"/>
      <c r="B562" s="20"/>
      <c r="C562" s="85"/>
      <c r="D562" s="85"/>
      <c r="E562" s="85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  <c r="R562" s="85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  <c r="AF562" s="20"/>
      <c r="AG562" s="20"/>
      <c r="AH562" s="20"/>
      <c r="AI562" s="20"/>
      <c r="AJ562" s="20"/>
      <c r="AK562" s="20"/>
      <c r="AL562" s="20"/>
      <c r="AM562" s="20"/>
    </row>
    <row r="563" spans="1:39" ht="13.5" customHeight="1">
      <c r="A563" s="20"/>
      <c r="B563" s="20"/>
      <c r="C563" s="85"/>
      <c r="D563" s="85"/>
      <c r="E563" s="85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  <c r="R563" s="85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0"/>
      <c r="AM563" s="20"/>
    </row>
    <row r="564" spans="1:39" ht="13.5" customHeight="1">
      <c r="A564" s="20"/>
      <c r="B564" s="20"/>
      <c r="C564" s="85"/>
      <c r="D564" s="85"/>
      <c r="E564" s="85"/>
      <c r="F564" s="85"/>
      <c r="G564" s="85"/>
      <c r="H564" s="85"/>
      <c r="I564" s="85"/>
      <c r="J564" s="85"/>
      <c r="K564" s="85"/>
      <c r="L564" s="85"/>
      <c r="M564" s="85"/>
      <c r="N564" s="85"/>
      <c r="O564" s="85"/>
      <c r="P564" s="85"/>
      <c r="Q564" s="85"/>
      <c r="R564" s="85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20"/>
      <c r="AM564" s="20"/>
    </row>
    <row r="565" spans="1:39" ht="13.5" customHeight="1">
      <c r="A565" s="20"/>
      <c r="B565" s="20"/>
      <c r="C565" s="85"/>
      <c r="D565" s="85"/>
      <c r="E565" s="85"/>
      <c r="F565" s="85"/>
      <c r="G565" s="85"/>
      <c r="H565" s="85"/>
      <c r="I565" s="85"/>
      <c r="J565" s="85"/>
      <c r="K565" s="85"/>
      <c r="L565" s="85"/>
      <c r="M565" s="85"/>
      <c r="N565" s="85"/>
      <c r="O565" s="85"/>
      <c r="P565" s="85"/>
      <c r="Q565" s="85"/>
      <c r="R565" s="85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  <c r="AJ565" s="20"/>
      <c r="AK565" s="20"/>
      <c r="AL565" s="20"/>
      <c r="AM565" s="20"/>
    </row>
    <row r="566" spans="1:39" ht="13.5" customHeight="1">
      <c r="A566" s="20"/>
      <c r="B566" s="20"/>
      <c r="C566" s="85"/>
      <c r="D566" s="85"/>
      <c r="E566" s="85"/>
      <c r="F566" s="85"/>
      <c r="G566" s="85"/>
      <c r="H566" s="85"/>
      <c r="I566" s="85"/>
      <c r="J566" s="85"/>
      <c r="K566" s="85"/>
      <c r="L566" s="85"/>
      <c r="M566" s="85"/>
      <c r="N566" s="85"/>
      <c r="O566" s="85"/>
      <c r="P566" s="85"/>
      <c r="Q566" s="85"/>
      <c r="R566" s="85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AI566" s="20"/>
      <c r="AJ566" s="20"/>
      <c r="AK566" s="20"/>
      <c r="AL566" s="20"/>
      <c r="AM566" s="20"/>
    </row>
    <row r="567" spans="1:39" ht="13.5" customHeight="1">
      <c r="A567" s="20"/>
      <c r="B567" s="20"/>
      <c r="C567" s="85"/>
      <c r="D567" s="85"/>
      <c r="E567" s="85"/>
      <c r="F567" s="85"/>
      <c r="G567" s="85"/>
      <c r="H567" s="85"/>
      <c r="I567" s="85"/>
      <c r="J567" s="85"/>
      <c r="K567" s="85"/>
      <c r="L567" s="85"/>
      <c r="M567" s="85"/>
      <c r="N567" s="85"/>
      <c r="O567" s="85"/>
      <c r="P567" s="85"/>
      <c r="Q567" s="85"/>
      <c r="R567" s="85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  <c r="AF567" s="20"/>
      <c r="AG567" s="20"/>
      <c r="AH567" s="20"/>
      <c r="AI567" s="20"/>
      <c r="AJ567" s="20"/>
      <c r="AK567" s="20"/>
      <c r="AL567" s="20"/>
      <c r="AM567" s="20"/>
    </row>
    <row r="568" spans="1:39" ht="13.5" customHeight="1">
      <c r="A568" s="20"/>
      <c r="B568" s="20"/>
      <c r="C568" s="85"/>
      <c r="D568" s="85"/>
      <c r="E568" s="85"/>
      <c r="F568" s="85"/>
      <c r="G568" s="85"/>
      <c r="H568" s="85"/>
      <c r="I568" s="85"/>
      <c r="J568" s="85"/>
      <c r="K568" s="85"/>
      <c r="L568" s="85"/>
      <c r="M568" s="85"/>
      <c r="N568" s="85"/>
      <c r="O568" s="85"/>
      <c r="P568" s="85"/>
      <c r="Q568" s="85"/>
      <c r="R568" s="85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AI568" s="20"/>
      <c r="AJ568" s="20"/>
      <c r="AK568" s="20"/>
      <c r="AL568" s="20"/>
      <c r="AM568" s="20"/>
    </row>
    <row r="569" spans="1:39" ht="13.5" customHeight="1">
      <c r="A569" s="20"/>
      <c r="B569" s="20"/>
      <c r="C569" s="85"/>
      <c r="D569" s="85"/>
      <c r="E569" s="85"/>
      <c r="F569" s="85"/>
      <c r="G569" s="85"/>
      <c r="H569" s="85"/>
      <c r="I569" s="85"/>
      <c r="J569" s="85"/>
      <c r="K569" s="85"/>
      <c r="L569" s="85"/>
      <c r="M569" s="85"/>
      <c r="N569" s="85"/>
      <c r="O569" s="85"/>
      <c r="P569" s="85"/>
      <c r="Q569" s="85"/>
      <c r="R569" s="85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AG569" s="20"/>
      <c r="AH569" s="20"/>
      <c r="AI569" s="20"/>
      <c r="AJ569" s="20"/>
      <c r="AK569" s="20"/>
      <c r="AL569" s="20"/>
      <c r="AM569" s="20"/>
    </row>
    <row r="570" spans="1:39" ht="13.5" customHeight="1">
      <c r="A570" s="20"/>
      <c r="B570" s="20"/>
      <c r="C570" s="85"/>
      <c r="D570" s="85"/>
      <c r="E570" s="85"/>
      <c r="F570" s="85"/>
      <c r="G570" s="85"/>
      <c r="H570" s="85"/>
      <c r="I570" s="85"/>
      <c r="J570" s="85"/>
      <c r="K570" s="85"/>
      <c r="L570" s="85"/>
      <c r="M570" s="85"/>
      <c r="N570" s="85"/>
      <c r="O570" s="85"/>
      <c r="P570" s="85"/>
      <c r="Q570" s="85"/>
      <c r="R570" s="85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AI570" s="20"/>
      <c r="AJ570" s="20"/>
      <c r="AK570" s="20"/>
      <c r="AL570" s="20"/>
      <c r="AM570" s="20"/>
    </row>
    <row r="571" spans="1:39" ht="13.5" customHeight="1">
      <c r="A571" s="20"/>
      <c r="B571" s="20"/>
      <c r="C571" s="85"/>
      <c r="D571" s="85"/>
      <c r="E571" s="85"/>
      <c r="F571" s="85"/>
      <c r="G571" s="85"/>
      <c r="H571" s="85"/>
      <c r="I571" s="85"/>
      <c r="J571" s="85"/>
      <c r="K571" s="85"/>
      <c r="L571" s="85"/>
      <c r="M571" s="85"/>
      <c r="N571" s="85"/>
      <c r="O571" s="85"/>
      <c r="P571" s="85"/>
      <c r="Q571" s="85"/>
      <c r="R571" s="85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20"/>
      <c r="AM571" s="20"/>
    </row>
    <row r="572" spans="1:39" ht="13.5" customHeight="1">
      <c r="A572" s="20"/>
      <c r="B572" s="20"/>
      <c r="C572" s="85"/>
      <c r="D572" s="85"/>
      <c r="E572" s="85"/>
      <c r="F572" s="85"/>
      <c r="G572" s="85"/>
      <c r="H572" s="85"/>
      <c r="I572" s="85"/>
      <c r="J572" s="85"/>
      <c r="K572" s="85"/>
      <c r="L572" s="85"/>
      <c r="M572" s="85"/>
      <c r="N572" s="85"/>
      <c r="O572" s="85"/>
      <c r="P572" s="85"/>
      <c r="Q572" s="85"/>
      <c r="R572" s="85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20"/>
      <c r="AM572" s="20"/>
    </row>
    <row r="573" spans="1:39" ht="13.5" customHeight="1">
      <c r="A573" s="20"/>
      <c r="B573" s="20"/>
      <c r="C573" s="85"/>
      <c r="D573" s="85"/>
      <c r="E573" s="85"/>
      <c r="F573" s="85"/>
      <c r="G573" s="85"/>
      <c r="H573" s="85"/>
      <c r="I573" s="85"/>
      <c r="J573" s="85"/>
      <c r="K573" s="85"/>
      <c r="L573" s="85"/>
      <c r="M573" s="85"/>
      <c r="N573" s="85"/>
      <c r="O573" s="85"/>
      <c r="P573" s="85"/>
      <c r="Q573" s="85"/>
      <c r="R573" s="85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0"/>
      <c r="AM573" s="20"/>
    </row>
    <row r="574" spans="1:39" ht="13.5" customHeight="1">
      <c r="A574" s="20"/>
      <c r="B574" s="20"/>
      <c r="C574" s="85"/>
      <c r="D574" s="85"/>
      <c r="E574" s="85"/>
      <c r="F574" s="85"/>
      <c r="G574" s="85"/>
      <c r="H574" s="85"/>
      <c r="I574" s="85"/>
      <c r="J574" s="85"/>
      <c r="K574" s="85"/>
      <c r="L574" s="85"/>
      <c r="M574" s="85"/>
      <c r="N574" s="85"/>
      <c r="O574" s="85"/>
      <c r="P574" s="85"/>
      <c r="Q574" s="85"/>
      <c r="R574" s="85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0"/>
      <c r="AM574" s="20"/>
    </row>
    <row r="575" spans="1:39" ht="13.5" customHeight="1">
      <c r="A575" s="20"/>
      <c r="B575" s="20"/>
      <c r="C575" s="85"/>
      <c r="D575" s="85"/>
      <c r="E575" s="85"/>
      <c r="F575" s="85"/>
      <c r="G575" s="85"/>
      <c r="H575" s="85"/>
      <c r="I575" s="85"/>
      <c r="J575" s="85"/>
      <c r="K575" s="85"/>
      <c r="L575" s="85"/>
      <c r="M575" s="85"/>
      <c r="N575" s="85"/>
      <c r="O575" s="85"/>
      <c r="P575" s="85"/>
      <c r="Q575" s="85"/>
      <c r="R575" s="85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20"/>
      <c r="AM575" s="20"/>
    </row>
    <row r="576" spans="1:39" ht="13.5" customHeight="1">
      <c r="A576" s="20"/>
      <c r="B576" s="20"/>
      <c r="C576" s="85"/>
      <c r="D576" s="85"/>
      <c r="E576" s="85"/>
      <c r="F576" s="85"/>
      <c r="G576" s="85"/>
      <c r="H576" s="85"/>
      <c r="I576" s="85"/>
      <c r="J576" s="85"/>
      <c r="K576" s="85"/>
      <c r="L576" s="85"/>
      <c r="M576" s="85"/>
      <c r="N576" s="85"/>
      <c r="O576" s="85"/>
      <c r="P576" s="85"/>
      <c r="Q576" s="85"/>
      <c r="R576" s="85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  <c r="AI576" s="20"/>
      <c r="AJ576" s="20"/>
      <c r="AK576" s="20"/>
      <c r="AL576" s="20"/>
      <c r="AM576" s="20"/>
    </row>
    <row r="577" spans="1:39" ht="13.5" customHeight="1">
      <c r="A577" s="20"/>
      <c r="B577" s="20"/>
      <c r="C577" s="85"/>
      <c r="D577" s="85"/>
      <c r="E577" s="85"/>
      <c r="F577" s="85"/>
      <c r="G577" s="85"/>
      <c r="H577" s="85"/>
      <c r="I577" s="85"/>
      <c r="J577" s="85"/>
      <c r="K577" s="85"/>
      <c r="L577" s="85"/>
      <c r="M577" s="85"/>
      <c r="N577" s="85"/>
      <c r="O577" s="85"/>
      <c r="P577" s="85"/>
      <c r="Q577" s="85"/>
      <c r="R577" s="85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  <c r="AI577" s="20"/>
      <c r="AJ577" s="20"/>
      <c r="AK577" s="20"/>
      <c r="AL577" s="20"/>
      <c r="AM577" s="20"/>
    </row>
    <row r="578" spans="1:39" ht="13.5" customHeight="1">
      <c r="A578" s="20"/>
      <c r="B578" s="20"/>
      <c r="C578" s="85"/>
      <c r="D578" s="85"/>
      <c r="E578" s="85"/>
      <c r="F578" s="85"/>
      <c r="G578" s="85"/>
      <c r="H578" s="85"/>
      <c r="I578" s="85"/>
      <c r="J578" s="85"/>
      <c r="K578" s="85"/>
      <c r="L578" s="85"/>
      <c r="M578" s="85"/>
      <c r="N578" s="85"/>
      <c r="O578" s="85"/>
      <c r="P578" s="85"/>
      <c r="Q578" s="85"/>
      <c r="R578" s="85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  <c r="AF578" s="20"/>
      <c r="AG578" s="20"/>
      <c r="AH578" s="20"/>
      <c r="AI578" s="20"/>
      <c r="AJ578" s="20"/>
      <c r="AK578" s="20"/>
      <c r="AL578" s="20"/>
      <c r="AM578" s="20"/>
    </row>
    <row r="579" spans="1:39" ht="13.5" customHeight="1">
      <c r="A579" s="20"/>
      <c r="B579" s="20"/>
      <c r="C579" s="85"/>
      <c r="D579" s="85"/>
      <c r="E579" s="85"/>
      <c r="F579" s="85"/>
      <c r="G579" s="85"/>
      <c r="H579" s="85"/>
      <c r="I579" s="85"/>
      <c r="J579" s="85"/>
      <c r="K579" s="85"/>
      <c r="L579" s="85"/>
      <c r="M579" s="85"/>
      <c r="N579" s="85"/>
      <c r="O579" s="85"/>
      <c r="P579" s="85"/>
      <c r="Q579" s="85"/>
      <c r="R579" s="85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  <c r="AI579" s="20"/>
      <c r="AJ579" s="20"/>
      <c r="AK579" s="20"/>
      <c r="AL579" s="20"/>
      <c r="AM579" s="20"/>
    </row>
    <row r="580" spans="1:39" ht="13.5" customHeight="1">
      <c r="A580" s="20"/>
      <c r="B580" s="20"/>
      <c r="C580" s="85"/>
      <c r="D580" s="85"/>
      <c r="E580" s="85"/>
      <c r="F580" s="85"/>
      <c r="G580" s="85"/>
      <c r="H580" s="85"/>
      <c r="I580" s="85"/>
      <c r="J580" s="85"/>
      <c r="K580" s="85"/>
      <c r="L580" s="85"/>
      <c r="M580" s="85"/>
      <c r="N580" s="85"/>
      <c r="O580" s="85"/>
      <c r="P580" s="85"/>
      <c r="Q580" s="85"/>
      <c r="R580" s="85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0"/>
      <c r="AM580" s="20"/>
    </row>
    <row r="581" spans="1:39" ht="13.5" customHeight="1">
      <c r="A581" s="20"/>
      <c r="B581" s="20"/>
      <c r="C581" s="85"/>
      <c r="D581" s="85"/>
      <c r="E581" s="85"/>
      <c r="F581" s="85"/>
      <c r="G581" s="85"/>
      <c r="H581" s="85"/>
      <c r="I581" s="85"/>
      <c r="J581" s="85"/>
      <c r="K581" s="85"/>
      <c r="L581" s="85"/>
      <c r="M581" s="85"/>
      <c r="N581" s="85"/>
      <c r="O581" s="85"/>
      <c r="P581" s="85"/>
      <c r="Q581" s="85"/>
      <c r="R581" s="85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0"/>
      <c r="AM581" s="20"/>
    </row>
    <row r="582" spans="1:39" ht="13.5" customHeight="1">
      <c r="A582" s="20"/>
      <c r="B582" s="20"/>
      <c r="C582" s="85"/>
      <c r="D582" s="85"/>
      <c r="E582" s="85"/>
      <c r="F582" s="85"/>
      <c r="G582" s="85"/>
      <c r="H582" s="85"/>
      <c r="I582" s="85"/>
      <c r="J582" s="85"/>
      <c r="K582" s="85"/>
      <c r="L582" s="85"/>
      <c r="M582" s="85"/>
      <c r="N582" s="85"/>
      <c r="O582" s="85"/>
      <c r="P582" s="85"/>
      <c r="Q582" s="85"/>
      <c r="R582" s="85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0"/>
      <c r="AM582" s="20"/>
    </row>
    <row r="583" spans="1:39" ht="13.5" customHeight="1">
      <c r="A583" s="20"/>
      <c r="B583" s="20"/>
      <c r="C583" s="85"/>
      <c r="D583" s="85"/>
      <c r="E583" s="85"/>
      <c r="F583" s="85"/>
      <c r="G583" s="85"/>
      <c r="H583" s="85"/>
      <c r="I583" s="85"/>
      <c r="J583" s="85"/>
      <c r="K583" s="85"/>
      <c r="L583" s="85"/>
      <c r="M583" s="85"/>
      <c r="N583" s="85"/>
      <c r="O583" s="85"/>
      <c r="P583" s="85"/>
      <c r="Q583" s="85"/>
      <c r="R583" s="85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0"/>
      <c r="AM583" s="20"/>
    </row>
    <row r="584" spans="1:39" ht="13.5" customHeight="1">
      <c r="A584" s="20"/>
      <c r="B584" s="20"/>
      <c r="C584" s="85"/>
      <c r="D584" s="85"/>
      <c r="E584" s="85"/>
      <c r="F584" s="85"/>
      <c r="G584" s="85"/>
      <c r="H584" s="85"/>
      <c r="I584" s="85"/>
      <c r="J584" s="85"/>
      <c r="K584" s="85"/>
      <c r="L584" s="85"/>
      <c r="M584" s="85"/>
      <c r="N584" s="85"/>
      <c r="O584" s="85"/>
      <c r="P584" s="85"/>
      <c r="Q584" s="85"/>
      <c r="R584" s="85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AI584" s="20"/>
      <c r="AJ584" s="20"/>
      <c r="AK584" s="20"/>
      <c r="AL584" s="20"/>
      <c r="AM584" s="20"/>
    </row>
    <row r="585" spans="1:39" ht="13.5" customHeight="1">
      <c r="A585" s="20"/>
      <c r="B585" s="20"/>
      <c r="C585" s="85"/>
      <c r="D585" s="85"/>
      <c r="E585" s="85"/>
      <c r="F585" s="85"/>
      <c r="G585" s="85"/>
      <c r="H585" s="85"/>
      <c r="I585" s="85"/>
      <c r="J585" s="85"/>
      <c r="K585" s="85"/>
      <c r="L585" s="85"/>
      <c r="M585" s="85"/>
      <c r="N585" s="85"/>
      <c r="O585" s="85"/>
      <c r="P585" s="85"/>
      <c r="Q585" s="85"/>
      <c r="R585" s="85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  <c r="AI585" s="20"/>
      <c r="AJ585" s="20"/>
      <c r="AK585" s="20"/>
      <c r="AL585" s="20"/>
      <c r="AM585" s="20"/>
    </row>
    <row r="586" spans="1:39" ht="13.5" customHeight="1">
      <c r="A586" s="20"/>
      <c r="B586" s="20"/>
      <c r="C586" s="85"/>
      <c r="D586" s="85"/>
      <c r="E586" s="85"/>
      <c r="F586" s="85"/>
      <c r="G586" s="85"/>
      <c r="H586" s="85"/>
      <c r="I586" s="85"/>
      <c r="J586" s="85"/>
      <c r="K586" s="85"/>
      <c r="L586" s="85"/>
      <c r="M586" s="85"/>
      <c r="N586" s="85"/>
      <c r="O586" s="85"/>
      <c r="P586" s="85"/>
      <c r="Q586" s="85"/>
      <c r="R586" s="85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AI586" s="20"/>
      <c r="AJ586" s="20"/>
      <c r="AK586" s="20"/>
      <c r="AL586" s="20"/>
      <c r="AM586" s="20"/>
    </row>
    <row r="587" spans="1:39" ht="13.5" customHeight="1">
      <c r="A587" s="20"/>
      <c r="B587" s="20"/>
      <c r="C587" s="85"/>
      <c r="D587" s="85"/>
      <c r="E587" s="85"/>
      <c r="F587" s="85"/>
      <c r="G587" s="85"/>
      <c r="H587" s="85"/>
      <c r="I587" s="85"/>
      <c r="J587" s="85"/>
      <c r="K587" s="85"/>
      <c r="L587" s="85"/>
      <c r="M587" s="85"/>
      <c r="N587" s="85"/>
      <c r="O587" s="85"/>
      <c r="P587" s="85"/>
      <c r="Q587" s="85"/>
      <c r="R587" s="85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20"/>
      <c r="AH587" s="20"/>
      <c r="AI587" s="20"/>
      <c r="AJ587" s="20"/>
      <c r="AK587" s="20"/>
      <c r="AL587" s="20"/>
      <c r="AM587" s="20"/>
    </row>
    <row r="588" spans="1:39" ht="13.5" customHeight="1">
      <c r="A588" s="20"/>
      <c r="B588" s="20"/>
      <c r="C588" s="85"/>
      <c r="D588" s="85"/>
      <c r="E588" s="85"/>
      <c r="F588" s="85"/>
      <c r="G588" s="85"/>
      <c r="H588" s="85"/>
      <c r="I588" s="85"/>
      <c r="J588" s="85"/>
      <c r="K588" s="85"/>
      <c r="L588" s="85"/>
      <c r="M588" s="85"/>
      <c r="N588" s="85"/>
      <c r="O588" s="85"/>
      <c r="P588" s="85"/>
      <c r="Q588" s="85"/>
      <c r="R588" s="85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AI588" s="20"/>
      <c r="AJ588" s="20"/>
      <c r="AK588" s="20"/>
      <c r="AL588" s="20"/>
      <c r="AM588" s="20"/>
    </row>
    <row r="589" spans="1:39" ht="13.5" customHeight="1">
      <c r="A589" s="20"/>
      <c r="B589" s="20"/>
      <c r="C589" s="85"/>
      <c r="D589" s="85"/>
      <c r="E589" s="85"/>
      <c r="F589" s="85"/>
      <c r="G589" s="85"/>
      <c r="H589" s="85"/>
      <c r="I589" s="85"/>
      <c r="J589" s="85"/>
      <c r="K589" s="85"/>
      <c r="L589" s="85"/>
      <c r="M589" s="85"/>
      <c r="N589" s="85"/>
      <c r="O589" s="85"/>
      <c r="P589" s="85"/>
      <c r="Q589" s="85"/>
      <c r="R589" s="85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  <c r="AI589" s="20"/>
      <c r="AJ589" s="20"/>
      <c r="AK589" s="20"/>
      <c r="AL589" s="20"/>
      <c r="AM589" s="20"/>
    </row>
    <row r="590" spans="1:39" ht="13.5" customHeight="1">
      <c r="A590" s="20"/>
      <c r="B590" s="20"/>
      <c r="C590" s="85"/>
      <c r="D590" s="85"/>
      <c r="E590" s="85"/>
      <c r="F590" s="85"/>
      <c r="G590" s="85"/>
      <c r="H590" s="85"/>
      <c r="I590" s="85"/>
      <c r="J590" s="85"/>
      <c r="K590" s="85"/>
      <c r="L590" s="85"/>
      <c r="M590" s="85"/>
      <c r="N590" s="85"/>
      <c r="O590" s="85"/>
      <c r="P590" s="85"/>
      <c r="Q590" s="85"/>
      <c r="R590" s="85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  <c r="AF590" s="20"/>
      <c r="AG590" s="20"/>
      <c r="AH590" s="20"/>
      <c r="AI590" s="20"/>
      <c r="AJ590" s="20"/>
      <c r="AK590" s="20"/>
      <c r="AL590" s="20"/>
      <c r="AM590" s="20"/>
    </row>
    <row r="591" spans="1:39" ht="13.5" customHeight="1">
      <c r="A591" s="20"/>
      <c r="B591" s="20"/>
      <c r="C591" s="85"/>
      <c r="D591" s="85"/>
      <c r="E591" s="85"/>
      <c r="F591" s="85"/>
      <c r="G591" s="85"/>
      <c r="H591" s="85"/>
      <c r="I591" s="85"/>
      <c r="J591" s="85"/>
      <c r="K591" s="85"/>
      <c r="L591" s="85"/>
      <c r="M591" s="85"/>
      <c r="N591" s="85"/>
      <c r="O591" s="85"/>
      <c r="P591" s="85"/>
      <c r="Q591" s="85"/>
      <c r="R591" s="85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  <c r="AF591" s="20"/>
      <c r="AG591" s="20"/>
      <c r="AH591" s="20"/>
      <c r="AI591" s="20"/>
      <c r="AJ591" s="20"/>
      <c r="AK591" s="20"/>
      <c r="AL591" s="20"/>
      <c r="AM591" s="20"/>
    </row>
    <row r="592" spans="1:39" ht="13.5" customHeight="1">
      <c r="A592" s="20"/>
      <c r="B592" s="20"/>
      <c r="C592" s="85"/>
      <c r="D592" s="85"/>
      <c r="E592" s="85"/>
      <c r="F592" s="85"/>
      <c r="G592" s="85"/>
      <c r="H592" s="85"/>
      <c r="I592" s="85"/>
      <c r="J592" s="85"/>
      <c r="K592" s="85"/>
      <c r="L592" s="85"/>
      <c r="M592" s="85"/>
      <c r="N592" s="85"/>
      <c r="O592" s="85"/>
      <c r="P592" s="85"/>
      <c r="Q592" s="85"/>
      <c r="R592" s="85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  <c r="AF592" s="20"/>
      <c r="AG592" s="20"/>
      <c r="AH592" s="20"/>
      <c r="AI592" s="20"/>
      <c r="AJ592" s="20"/>
      <c r="AK592" s="20"/>
      <c r="AL592" s="20"/>
      <c r="AM592" s="20"/>
    </row>
    <row r="593" spans="1:39" ht="13.5" customHeight="1">
      <c r="A593" s="20"/>
      <c r="B593" s="20"/>
      <c r="C593" s="85"/>
      <c r="D593" s="85"/>
      <c r="E593" s="85"/>
      <c r="F593" s="85"/>
      <c r="G593" s="85"/>
      <c r="H593" s="85"/>
      <c r="I593" s="85"/>
      <c r="J593" s="85"/>
      <c r="K593" s="85"/>
      <c r="L593" s="85"/>
      <c r="M593" s="85"/>
      <c r="N593" s="85"/>
      <c r="O593" s="85"/>
      <c r="P593" s="85"/>
      <c r="Q593" s="85"/>
      <c r="R593" s="85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  <c r="AF593" s="20"/>
      <c r="AG593" s="20"/>
      <c r="AH593" s="20"/>
      <c r="AI593" s="20"/>
      <c r="AJ593" s="20"/>
      <c r="AK593" s="20"/>
      <c r="AL593" s="20"/>
      <c r="AM593" s="20"/>
    </row>
    <row r="594" spans="1:39" ht="13.5" customHeight="1">
      <c r="A594" s="20"/>
      <c r="B594" s="20"/>
      <c r="C594" s="85"/>
      <c r="D594" s="85"/>
      <c r="E594" s="85"/>
      <c r="F594" s="85"/>
      <c r="G594" s="85"/>
      <c r="H594" s="85"/>
      <c r="I594" s="85"/>
      <c r="J594" s="85"/>
      <c r="K594" s="85"/>
      <c r="L594" s="85"/>
      <c r="M594" s="85"/>
      <c r="N594" s="85"/>
      <c r="O594" s="85"/>
      <c r="P594" s="85"/>
      <c r="Q594" s="85"/>
      <c r="R594" s="85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  <c r="AF594" s="20"/>
      <c r="AG594" s="20"/>
      <c r="AH594" s="20"/>
      <c r="AI594" s="20"/>
      <c r="AJ594" s="20"/>
      <c r="AK594" s="20"/>
      <c r="AL594" s="20"/>
      <c r="AM594" s="20"/>
    </row>
    <row r="595" spans="1:39" ht="13.5" customHeight="1">
      <c r="A595" s="20"/>
      <c r="B595" s="20"/>
      <c r="C595" s="85"/>
      <c r="D595" s="85"/>
      <c r="E595" s="85"/>
      <c r="F595" s="85"/>
      <c r="G595" s="85"/>
      <c r="H595" s="85"/>
      <c r="I595" s="85"/>
      <c r="J595" s="85"/>
      <c r="K595" s="85"/>
      <c r="L595" s="85"/>
      <c r="M595" s="85"/>
      <c r="N595" s="85"/>
      <c r="O595" s="85"/>
      <c r="P595" s="85"/>
      <c r="Q595" s="85"/>
      <c r="R595" s="85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  <c r="AI595" s="20"/>
      <c r="AJ595" s="20"/>
      <c r="AK595" s="20"/>
      <c r="AL595" s="20"/>
      <c r="AM595" s="20"/>
    </row>
    <row r="596" spans="1:39" ht="13.5" customHeight="1">
      <c r="A596" s="20"/>
      <c r="B596" s="20"/>
      <c r="C596" s="85"/>
      <c r="D596" s="85"/>
      <c r="E596" s="85"/>
      <c r="F596" s="85"/>
      <c r="G596" s="85"/>
      <c r="H596" s="85"/>
      <c r="I596" s="85"/>
      <c r="J596" s="85"/>
      <c r="K596" s="85"/>
      <c r="L596" s="85"/>
      <c r="M596" s="85"/>
      <c r="N596" s="85"/>
      <c r="O596" s="85"/>
      <c r="P596" s="85"/>
      <c r="Q596" s="85"/>
      <c r="R596" s="85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  <c r="AI596" s="20"/>
      <c r="AJ596" s="20"/>
      <c r="AK596" s="20"/>
      <c r="AL596" s="20"/>
      <c r="AM596" s="20"/>
    </row>
    <row r="597" spans="1:39" ht="13.5" customHeight="1">
      <c r="A597" s="20"/>
      <c r="B597" s="20"/>
      <c r="C597" s="85"/>
      <c r="D597" s="85"/>
      <c r="E597" s="85"/>
      <c r="F597" s="85"/>
      <c r="G597" s="85"/>
      <c r="H597" s="85"/>
      <c r="I597" s="85"/>
      <c r="J597" s="85"/>
      <c r="K597" s="85"/>
      <c r="L597" s="85"/>
      <c r="M597" s="85"/>
      <c r="N597" s="85"/>
      <c r="O597" s="85"/>
      <c r="P597" s="85"/>
      <c r="Q597" s="85"/>
      <c r="R597" s="85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  <c r="AJ597" s="20"/>
      <c r="AK597" s="20"/>
      <c r="AL597" s="20"/>
      <c r="AM597" s="20"/>
    </row>
    <row r="598" spans="1:39" ht="13.5" customHeight="1">
      <c r="A598" s="20"/>
      <c r="B598" s="20"/>
      <c r="C598" s="85"/>
      <c r="D598" s="85"/>
      <c r="E598" s="85"/>
      <c r="F598" s="85"/>
      <c r="G598" s="85"/>
      <c r="H598" s="85"/>
      <c r="I598" s="85"/>
      <c r="J598" s="85"/>
      <c r="K598" s="85"/>
      <c r="L598" s="85"/>
      <c r="M598" s="85"/>
      <c r="N598" s="85"/>
      <c r="O598" s="85"/>
      <c r="P598" s="85"/>
      <c r="Q598" s="85"/>
      <c r="R598" s="85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  <c r="AF598" s="20"/>
      <c r="AG598" s="20"/>
      <c r="AH598" s="20"/>
      <c r="AI598" s="20"/>
      <c r="AJ598" s="20"/>
      <c r="AK598" s="20"/>
      <c r="AL598" s="20"/>
      <c r="AM598" s="20"/>
    </row>
    <row r="599" spans="1:39" ht="13.5" customHeight="1">
      <c r="A599" s="20"/>
      <c r="B599" s="20"/>
      <c r="C599" s="85"/>
      <c r="D599" s="85"/>
      <c r="E599" s="85"/>
      <c r="F599" s="85"/>
      <c r="G599" s="85"/>
      <c r="H599" s="85"/>
      <c r="I599" s="85"/>
      <c r="J599" s="85"/>
      <c r="K599" s="85"/>
      <c r="L599" s="85"/>
      <c r="M599" s="85"/>
      <c r="N599" s="85"/>
      <c r="O599" s="85"/>
      <c r="P599" s="85"/>
      <c r="Q599" s="85"/>
      <c r="R599" s="85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  <c r="AF599" s="20"/>
      <c r="AG599" s="20"/>
      <c r="AH599" s="20"/>
      <c r="AI599" s="20"/>
      <c r="AJ599" s="20"/>
      <c r="AK599" s="20"/>
      <c r="AL599" s="20"/>
      <c r="AM599" s="20"/>
    </row>
    <row r="600" spans="1:39" ht="13.5" customHeight="1">
      <c r="A600" s="20"/>
      <c r="B600" s="20"/>
      <c r="C600" s="85"/>
      <c r="D600" s="85"/>
      <c r="E600" s="85"/>
      <c r="F600" s="85"/>
      <c r="G600" s="85"/>
      <c r="H600" s="85"/>
      <c r="I600" s="85"/>
      <c r="J600" s="85"/>
      <c r="K600" s="85"/>
      <c r="L600" s="85"/>
      <c r="M600" s="85"/>
      <c r="N600" s="85"/>
      <c r="O600" s="85"/>
      <c r="P600" s="85"/>
      <c r="Q600" s="85"/>
      <c r="R600" s="85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  <c r="AF600" s="20"/>
      <c r="AG600" s="20"/>
      <c r="AH600" s="20"/>
      <c r="AI600" s="20"/>
      <c r="AJ600" s="20"/>
      <c r="AK600" s="20"/>
      <c r="AL600" s="20"/>
      <c r="AM600" s="20"/>
    </row>
    <row r="601" spans="1:39" ht="13.5" customHeight="1">
      <c r="A601" s="20"/>
      <c r="B601" s="20"/>
      <c r="C601" s="85"/>
      <c r="D601" s="85"/>
      <c r="E601" s="85"/>
      <c r="F601" s="85"/>
      <c r="G601" s="85"/>
      <c r="H601" s="85"/>
      <c r="I601" s="85"/>
      <c r="J601" s="85"/>
      <c r="K601" s="85"/>
      <c r="L601" s="85"/>
      <c r="M601" s="85"/>
      <c r="N601" s="85"/>
      <c r="O601" s="85"/>
      <c r="P601" s="85"/>
      <c r="Q601" s="85"/>
      <c r="R601" s="85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  <c r="AF601" s="20"/>
      <c r="AG601" s="20"/>
      <c r="AH601" s="20"/>
      <c r="AI601" s="20"/>
      <c r="AJ601" s="20"/>
      <c r="AK601" s="20"/>
      <c r="AL601" s="20"/>
      <c r="AM601" s="20"/>
    </row>
    <row r="602" spans="1:39" ht="13.5" customHeight="1">
      <c r="A602" s="20"/>
      <c r="B602" s="20"/>
      <c r="C602" s="85"/>
      <c r="D602" s="85"/>
      <c r="E602" s="85"/>
      <c r="F602" s="85"/>
      <c r="G602" s="85"/>
      <c r="H602" s="85"/>
      <c r="I602" s="85"/>
      <c r="J602" s="85"/>
      <c r="K602" s="85"/>
      <c r="L602" s="85"/>
      <c r="M602" s="85"/>
      <c r="N602" s="85"/>
      <c r="O602" s="85"/>
      <c r="P602" s="85"/>
      <c r="Q602" s="85"/>
      <c r="R602" s="85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AG602" s="20"/>
      <c r="AH602" s="20"/>
      <c r="AI602" s="20"/>
      <c r="AJ602" s="20"/>
      <c r="AK602" s="20"/>
      <c r="AL602" s="20"/>
      <c r="AM602" s="20"/>
    </row>
    <row r="603" spans="1:39" ht="13.5" customHeight="1">
      <c r="A603" s="20"/>
      <c r="B603" s="20"/>
      <c r="C603" s="85"/>
      <c r="D603" s="85"/>
      <c r="E603" s="85"/>
      <c r="F603" s="85"/>
      <c r="G603" s="85"/>
      <c r="H603" s="85"/>
      <c r="I603" s="85"/>
      <c r="J603" s="85"/>
      <c r="K603" s="85"/>
      <c r="L603" s="85"/>
      <c r="M603" s="85"/>
      <c r="N603" s="85"/>
      <c r="O603" s="85"/>
      <c r="P603" s="85"/>
      <c r="Q603" s="85"/>
      <c r="R603" s="85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AI603" s="20"/>
      <c r="AJ603" s="20"/>
      <c r="AK603" s="20"/>
      <c r="AL603" s="20"/>
      <c r="AM603" s="20"/>
    </row>
    <row r="604" spans="1:39" ht="13.5" customHeight="1">
      <c r="A604" s="20"/>
      <c r="B604" s="20"/>
      <c r="C604" s="85"/>
      <c r="D604" s="85"/>
      <c r="E604" s="85"/>
      <c r="F604" s="85"/>
      <c r="G604" s="85"/>
      <c r="H604" s="85"/>
      <c r="I604" s="85"/>
      <c r="J604" s="85"/>
      <c r="K604" s="85"/>
      <c r="L604" s="85"/>
      <c r="M604" s="85"/>
      <c r="N604" s="85"/>
      <c r="O604" s="85"/>
      <c r="P604" s="85"/>
      <c r="Q604" s="85"/>
      <c r="R604" s="85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AH604" s="20"/>
      <c r="AI604" s="20"/>
      <c r="AJ604" s="20"/>
      <c r="AK604" s="20"/>
      <c r="AL604" s="20"/>
      <c r="AM604" s="20"/>
    </row>
    <row r="605" spans="1:39" ht="13.5" customHeight="1">
      <c r="A605" s="20"/>
      <c r="B605" s="20"/>
      <c r="C605" s="85"/>
      <c r="D605" s="85"/>
      <c r="E605" s="85"/>
      <c r="F605" s="85"/>
      <c r="G605" s="85"/>
      <c r="H605" s="85"/>
      <c r="I605" s="85"/>
      <c r="J605" s="85"/>
      <c r="K605" s="85"/>
      <c r="L605" s="85"/>
      <c r="M605" s="85"/>
      <c r="N605" s="85"/>
      <c r="O605" s="85"/>
      <c r="P605" s="85"/>
      <c r="Q605" s="85"/>
      <c r="R605" s="85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  <c r="AJ605" s="20"/>
      <c r="AK605" s="20"/>
      <c r="AL605" s="20"/>
      <c r="AM605" s="20"/>
    </row>
    <row r="606" spans="1:39" ht="13.5" customHeight="1">
      <c r="A606" s="20"/>
      <c r="B606" s="20"/>
      <c r="C606" s="85"/>
      <c r="D606" s="85"/>
      <c r="E606" s="85"/>
      <c r="F606" s="85"/>
      <c r="G606" s="85"/>
      <c r="H606" s="85"/>
      <c r="I606" s="85"/>
      <c r="J606" s="85"/>
      <c r="K606" s="85"/>
      <c r="L606" s="85"/>
      <c r="M606" s="85"/>
      <c r="N606" s="85"/>
      <c r="O606" s="85"/>
      <c r="P606" s="85"/>
      <c r="Q606" s="85"/>
      <c r="R606" s="85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  <c r="AI606" s="20"/>
      <c r="AJ606" s="20"/>
      <c r="AK606" s="20"/>
      <c r="AL606" s="20"/>
      <c r="AM606" s="20"/>
    </row>
    <row r="607" spans="1:39" ht="13.5" customHeight="1">
      <c r="A607" s="20"/>
      <c r="B607" s="20"/>
      <c r="C607" s="85"/>
      <c r="D607" s="85"/>
      <c r="E607" s="85"/>
      <c r="F607" s="85"/>
      <c r="G607" s="85"/>
      <c r="H607" s="85"/>
      <c r="I607" s="85"/>
      <c r="J607" s="85"/>
      <c r="K607" s="85"/>
      <c r="L607" s="85"/>
      <c r="M607" s="85"/>
      <c r="N607" s="85"/>
      <c r="O607" s="85"/>
      <c r="P607" s="85"/>
      <c r="Q607" s="85"/>
      <c r="R607" s="85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AI607" s="20"/>
      <c r="AJ607" s="20"/>
      <c r="AK607" s="20"/>
      <c r="AL607" s="20"/>
      <c r="AM607" s="20"/>
    </row>
    <row r="608" spans="1:39" ht="13.5" customHeight="1">
      <c r="A608" s="20"/>
      <c r="B608" s="20"/>
      <c r="C608" s="85"/>
      <c r="D608" s="85"/>
      <c r="E608" s="85"/>
      <c r="F608" s="85"/>
      <c r="G608" s="85"/>
      <c r="H608" s="85"/>
      <c r="I608" s="85"/>
      <c r="J608" s="85"/>
      <c r="K608" s="85"/>
      <c r="L608" s="85"/>
      <c r="M608" s="85"/>
      <c r="N608" s="85"/>
      <c r="O608" s="85"/>
      <c r="P608" s="85"/>
      <c r="Q608" s="85"/>
      <c r="R608" s="85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  <c r="AF608" s="20"/>
      <c r="AG608" s="20"/>
      <c r="AH608" s="20"/>
      <c r="AI608" s="20"/>
      <c r="AJ608" s="20"/>
      <c r="AK608" s="20"/>
      <c r="AL608" s="20"/>
      <c r="AM608" s="20"/>
    </row>
    <row r="609" spans="1:39" ht="13.5" customHeight="1">
      <c r="A609" s="20"/>
      <c r="B609" s="20"/>
      <c r="C609" s="85"/>
      <c r="D609" s="85"/>
      <c r="E609" s="85"/>
      <c r="F609" s="85"/>
      <c r="G609" s="85"/>
      <c r="H609" s="85"/>
      <c r="I609" s="85"/>
      <c r="J609" s="85"/>
      <c r="K609" s="85"/>
      <c r="L609" s="85"/>
      <c r="M609" s="85"/>
      <c r="N609" s="85"/>
      <c r="O609" s="85"/>
      <c r="P609" s="85"/>
      <c r="Q609" s="85"/>
      <c r="R609" s="85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  <c r="AF609" s="20"/>
      <c r="AG609" s="20"/>
      <c r="AH609" s="20"/>
      <c r="AI609" s="20"/>
      <c r="AJ609" s="20"/>
      <c r="AK609" s="20"/>
      <c r="AL609" s="20"/>
      <c r="AM609" s="20"/>
    </row>
    <row r="610" spans="1:39" ht="13.5" customHeight="1">
      <c r="A610" s="20"/>
      <c r="B610" s="20"/>
      <c r="C610" s="85"/>
      <c r="D610" s="85"/>
      <c r="E610" s="85"/>
      <c r="F610" s="85"/>
      <c r="G610" s="85"/>
      <c r="H610" s="85"/>
      <c r="I610" s="85"/>
      <c r="J610" s="85"/>
      <c r="K610" s="85"/>
      <c r="L610" s="85"/>
      <c r="M610" s="85"/>
      <c r="N610" s="85"/>
      <c r="O610" s="85"/>
      <c r="P610" s="85"/>
      <c r="Q610" s="85"/>
      <c r="R610" s="85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  <c r="AI610" s="20"/>
      <c r="AJ610" s="20"/>
      <c r="AK610" s="20"/>
      <c r="AL610" s="20"/>
      <c r="AM610" s="20"/>
    </row>
    <row r="611" spans="1:39" ht="13.5" customHeight="1">
      <c r="A611" s="20"/>
      <c r="B611" s="20"/>
      <c r="C611" s="85"/>
      <c r="D611" s="85"/>
      <c r="E611" s="85"/>
      <c r="F611" s="85"/>
      <c r="G611" s="85"/>
      <c r="H611" s="85"/>
      <c r="I611" s="85"/>
      <c r="J611" s="85"/>
      <c r="K611" s="85"/>
      <c r="L611" s="85"/>
      <c r="M611" s="85"/>
      <c r="N611" s="85"/>
      <c r="O611" s="85"/>
      <c r="P611" s="85"/>
      <c r="Q611" s="85"/>
      <c r="R611" s="85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20"/>
      <c r="AM611" s="20"/>
    </row>
    <row r="612" spans="1:39" ht="13.5" customHeight="1">
      <c r="A612" s="20"/>
      <c r="B612" s="20"/>
      <c r="C612" s="85"/>
      <c r="D612" s="85"/>
      <c r="E612" s="85"/>
      <c r="F612" s="85"/>
      <c r="G612" s="85"/>
      <c r="H612" s="85"/>
      <c r="I612" s="85"/>
      <c r="J612" s="85"/>
      <c r="K612" s="85"/>
      <c r="L612" s="85"/>
      <c r="M612" s="85"/>
      <c r="N612" s="85"/>
      <c r="O612" s="85"/>
      <c r="P612" s="85"/>
      <c r="Q612" s="85"/>
      <c r="R612" s="85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0"/>
      <c r="AM612" s="20"/>
    </row>
    <row r="613" spans="1:39" ht="13.5" customHeight="1">
      <c r="A613" s="20"/>
      <c r="B613" s="20"/>
      <c r="C613" s="85"/>
      <c r="D613" s="85"/>
      <c r="E613" s="85"/>
      <c r="F613" s="85"/>
      <c r="G613" s="85"/>
      <c r="H613" s="85"/>
      <c r="I613" s="85"/>
      <c r="J613" s="85"/>
      <c r="K613" s="85"/>
      <c r="L613" s="85"/>
      <c r="M613" s="85"/>
      <c r="N613" s="85"/>
      <c r="O613" s="85"/>
      <c r="P613" s="85"/>
      <c r="Q613" s="85"/>
      <c r="R613" s="85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20"/>
      <c r="AM613" s="20"/>
    </row>
    <row r="614" spans="1:39" ht="13.5" customHeight="1">
      <c r="A614" s="20"/>
      <c r="B614" s="20"/>
      <c r="C614" s="85"/>
      <c r="D614" s="85"/>
      <c r="E614" s="85"/>
      <c r="F614" s="85"/>
      <c r="G614" s="85"/>
      <c r="H614" s="85"/>
      <c r="I614" s="85"/>
      <c r="J614" s="85"/>
      <c r="K614" s="85"/>
      <c r="L614" s="85"/>
      <c r="M614" s="85"/>
      <c r="N614" s="85"/>
      <c r="O614" s="85"/>
      <c r="P614" s="85"/>
      <c r="Q614" s="85"/>
      <c r="R614" s="85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  <c r="AI614" s="20"/>
      <c r="AJ614" s="20"/>
      <c r="AK614" s="20"/>
      <c r="AL614" s="20"/>
      <c r="AM614" s="20"/>
    </row>
    <row r="615" spans="1:39" ht="13.5" customHeight="1">
      <c r="A615" s="20"/>
      <c r="B615" s="20"/>
      <c r="C615" s="85"/>
      <c r="D615" s="85"/>
      <c r="E615" s="85"/>
      <c r="F615" s="85"/>
      <c r="G615" s="85"/>
      <c r="H615" s="85"/>
      <c r="I615" s="85"/>
      <c r="J615" s="85"/>
      <c r="K615" s="85"/>
      <c r="L615" s="85"/>
      <c r="M615" s="85"/>
      <c r="N615" s="85"/>
      <c r="O615" s="85"/>
      <c r="P615" s="85"/>
      <c r="Q615" s="85"/>
      <c r="R615" s="85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0"/>
      <c r="AM615" s="20"/>
    </row>
    <row r="616" spans="1:39" ht="13.5" customHeight="1">
      <c r="A616" s="20"/>
      <c r="B616" s="20"/>
      <c r="C616" s="85"/>
      <c r="D616" s="85"/>
      <c r="E616" s="85"/>
      <c r="F616" s="85"/>
      <c r="G616" s="85"/>
      <c r="H616" s="85"/>
      <c r="I616" s="85"/>
      <c r="J616" s="85"/>
      <c r="K616" s="85"/>
      <c r="L616" s="85"/>
      <c r="M616" s="85"/>
      <c r="N616" s="85"/>
      <c r="O616" s="85"/>
      <c r="P616" s="85"/>
      <c r="Q616" s="85"/>
      <c r="R616" s="85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20"/>
      <c r="AM616" s="20"/>
    </row>
    <row r="617" spans="1:39" ht="13.5" customHeight="1">
      <c r="A617" s="20"/>
      <c r="B617" s="20"/>
      <c r="C617" s="85"/>
      <c r="D617" s="85"/>
      <c r="E617" s="85"/>
      <c r="F617" s="85"/>
      <c r="G617" s="85"/>
      <c r="H617" s="85"/>
      <c r="I617" s="85"/>
      <c r="J617" s="85"/>
      <c r="K617" s="85"/>
      <c r="L617" s="85"/>
      <c r="M617" s="85"/>
      <c r="N617" s="85"/>
      <c r="O617" s="85"/>
      <c r="P617" s="85"/>
      <c r="Q617" s="85"/>
      <c r="R617" s="85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  <c r="AH617" s="20"/>
      <c r="AI617" s="20"/>
      <c r="AJ617" s="20"/>
      <c r="AK617" s="20"/>
      <c r="AL617" s="20"/>
      <c r="AM617" s="20"/>
    </row>
    <row r="618" spans="1:39" ht="13.5" customHeight="1">
      <c r="A618" s="20"/>
      <c r="B618" s="20"/>
      <c r="C618" s="85"/>
      <c r="D618" s="85"/>
      <c r="E618" s="85"/>
      <c r="F618" s="85"/>
      <c r="G618" s="85"/>
      <c r="H618" s="85"/>
      <c r="I618" s="85"/>
      <c r="J618" s="85"/>
      <c r="K618" s="85"/>
      <c r="L618" s="85"/>
      <c r="M618" s="85"/>
      <c r="N618" s="85"/>
      <c r="O618" s="85"/>
      <c r="P618" s="85"/>
      <c r="Q618" s="85"/>
      <c r="R618" s="85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  <c r="AF618" s="20"/>
      <c r="AG618" s="20"/>
      <c r="AH618" s="20"/>
      <c r="AI618" s="20"/>
      <c r="AJ618" s="20"/>
      <c r="AK618" s="20"/>
      <c r="AL618" s="20"/>
      <c r="AM618" s="20"/>
    </row>
    <row r="619" spans="1:39" ht="13.5" customHeight="1">
      <c r="A619" s="20"/>
      <c r="B619" s="20"/>
      <c r="C619" s="85"/>
      <c r="D619" s="85"/>
      <c r="E619" s="85"/>
      <c r="F619" s="85"/>
      <c r="G619" s="85"/>
      <c r="H619" s="85"/>
      <c r="I619" s="85"/>
      <c r="J619" s="85"/>
      <c r="K619" s="85"/>
      <c r="L619" s="85"/>
      <c r="M619" s="85"/>
      <c r="N619" s="85"/>
      <c r="O619" s="85"/>
      <c r="P619" s="85"/>
      <c r="Q619" s="85"/>
      <c r="R619" s="85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0"/>
      <c r="AM619" s="20"/>
    </row>
    <row r="620" spans="1:39" ht="13.5" customHeight="1">
      <c r="A620" s="20"/>
      <c r="B620" s="20"/>
      <c r="C620" s="85"/>
      <c r="D620" s="85"/>
      <c r="E620" s="85"/>
      <c r="F620" s="85"/>
      <c r="G620" s="85"/>
      <c r="H620" s="85"/>
      <c r="I620" s="85"/>
      <c r="J620" s="85"/>
      <c r="K620" s="85"/>
      <c r="L620" s="85"/>
      <c r="M620" s="85"/>
      <c r="N620" s="85"/>
      <c r="O620" s="85"/>
      <c r="P620" s="85"/>
      <c r="Q620" s="85"/>
      <c r="R620" s="85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20"/>
      <c r="AM620" s="20"/>
    </row>
    <row r="621" spans="1:39" ht="13.5" customHeight="1">
      <c r="A621" s="20"/>
      <c r="B621" s="20"/>
      <c r="C621" s="85"/>
      <c r="D621" s="85"/>
      <c r="E621" s="85"/>
      <c r="F621" s="85"/>
      <c r="G621" s="85"/>
      <c r="H621" s="85"/>
      <c r="I621" s="85"/>
      <c r="J621" s="85"/>
      <c r="K621" s="85"/>
      <c r="L621" s="85"/>
      <c r="M621" s="85"/>
      <c r="N621" s="85"/>
      <c r="O621" s="85"/>
      <c r="P621" s="85"/>
      <c r="Q621" s="85"/>
      <c r="R621" s="85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0"/>
      <c r="AM621" s="20"/>
    </row>
    <row r="622" spans="1:39" ht="13.5" customHeight="1">
      <c r="A622" s="20"/>
      <c r="B622" s="20"/>
      <c r="C622" s="85"/>
      <c r="D622" s="85"/>
      <c r="E622" s="85"/>
      <c r="F622" s="85"/>
      <c r="G622" s="85"/>
      <c r="H622" s="85"/>
      <c r="I622" s="85"/>
      <c r="J622" s="85"/>
      <c r="K622" s="85"/>
      <c r="L622" s="85"/>
      <c r="M622" s="85"/>
      <c r="N622" s="85"/>
      <c r="O622" s="85"/>
      <c r="P622" s="85"/>
      <c r="Q622" s="85"/>
      <c r="R622" s="85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0"/>
      <c r="AM622" s="20"/>
    </row>
    <row r="623" spans="1:39" ht="13.5" customHeight="1">
      <c r="A623" s="20"/>
      <c r="B623" s="20"/>
      <c r="C623" s="85"/>
      <c r="D623" s="85"/>
      <c r="E623" s="85"/>
      <c r="F623" s="85"/>
      <c r="G623" s="85"/>
      <c r="H623" s="85"/>
      <c r="I623" s="85"/>
      <c r="J623" s="85"/>
      <c r="K623" s="85"/>
      <c r="L623" s="85"/>
      <c r="M623" s="85"/>
      <c r="N623" s="85"/>
      <c r="O623" s="85"/>
      <c r="P623" s="85"/>
      <c r="Q623" s="85"/>
      <c r="R623" s="85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0"/>
      <c r="AM623" s="20"/>
    </row>
    <row r="624" spans="1:39" ht="13.5" customHeight="1">
      <c r="A624" s="20"/>
      <c r="B624" s="20"/>
      <c r="C624" s="85"/>
      <c r="D624" s="85"/>
      <c r="E624" s="85"/>
      <c r="F624" s="85"/>
      <c r="G624" s="85"/>
      <c r="H624" s="85"/>
      <c r="I624" s="85"/>
      <c r="J624" s="85"/>
      <c r="K624" s="85"/>
      <c r="L624" s="85"/>
      <c r="M624" s="85"/>
      <c r="N624" s="85"/>
      <c r="O624" s="85"/>
      <c r="P624" s="85"/>
      <c r="Q624" s="85"/>
      <c r="R624" s="85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0"/>
      <c r="AM624" s="20"/>
    </row>
    <row r="625" spans="1:39" ht="13.5" customHeight="1">
      <c r="A625" s="20"/>
      <c r="B625" s="20"/>
      <c r="C625" s="85"/>
      <c r="D625" s="85"/>
      <c r="E625" s="85"/>
      <c r="F625" s="85"/>
      <c r="G625" s="85"/>
      <c r="H625" s="85"/>
      <c r="I625" s="85"/>
      <c r="J625" s="85"/>
      <c r="K625" s="85"/>
      <c r="L625" s="85"/>
      <c r="M625" s="85"/>
      <c r="N625" s="85"/>
      <c r="O625" s="85"/>
      <c r="P625" s="85"/>
      <c r="Q625" s="85"/>
      <c r="R625" s="85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0"/>
      <c r="AM625" s="20"/>
    </row>
    <row r="626" spans="1:39" ht="13.5" customHeight="1">
      <c r="A626" s="20"/>
      <c r="B626" s="20"/>
      <c r="C626" s="85"/>
      <c r="D626" s="85"/>
      <c r="E626" s="85"/>
      <c r="F626" s="85"/>
      <c r="G626" s="85"/>
      <c r="H626" s="85"/>
      <c r="I626" s="85"/>
      <c r="J626" s="85"/>
      <c r="K626" s="85"/>
      <c r="L626" s="85"/>
      <c r="M626" s="85"/>
      <c r="N626" s="85"/>
      <c r="O626" s="85"/>
      <c r="P626" s="85"/>
      <c r="Q626" s="85"/>
      <c r="R626" s="85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0"/>
      <c r="AM626" s="20"/>
    </row>
    <row r="627" spans="1:39" ht="13.5" customHeight="1">
      <c r="A627" s="20"/>
      <c r="B627" s="20"/>
      <c r="C627" s="85"/>
      <c r="D627" s="85"/>
      <c r="E627" s="85"/>
      <c r="F627" s="85"/>
      <c r="G627" s="85"/>
      <c r="H627" s="85"/>
      <c r="I627" s="85"/>
      <c r="J627" s="85"/>
      <c r="K627" s="85"/>
      <c r="L627" s="85"/>
      <c r="M627" s="85"/>
      <c r="N627" s="85"/>
      <c r="O627" s="85"/>
      <c r="P627" s="85"/>
      <c r="Q627" s="85"/>
      <c r="R627" s="85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20"/>
      <c r="AM627" s="20"/>
    </row>
    <row r="628" spans="1:39" ht="13.5" customHeight="1">
      <c r="A628" s="20"/>
      <c r="B628" s="20"/>
      <c r="C628" s="85"/>
      <c r="D628" s="85"/>
      <c r="E628" s="85"/>
      <c r="F628" s="85"/>
      <c r="G628" s="85"/>
      <c r="H628" s="85"/>
      <c r="I628" s="85"/>
      <c r="J628" s="85"/>
      <c r="K628" s="85"/>
      <c r="L628" s="85"/>
      <c r="M628" s="85"/>
      <c r="N628" s="85"/>
      <c r="O628" s="85"/>
      <c r="P628" s="85"/>
      <c r="Q628" s="85"/>
      <c r="R628" s="85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20"/>
      <c r="AM628" s="20"/>
    </row>
    <row r="629" spans="1:39" ht="13.5" customHeight="1">
      <c r="A629" s="20"/>
      <c r="B629" s="20"/>
      <c r="C629" s="85"/>
      <c r="D629" s="85"/>
      <c r="E629" s="85"/>
      <c r="F629" s="85"/>
      <c r="G629" s="85"/>
      <c r="H629" s="85"/>
      <c r="I629" s="85"/>
      <c r="J629" s="85"/>
      <c r="K629" s="85"/>
      <c r="L629" s="85"/>
      <c r="M629" s="85"/>
      <c r="N629" s="85"/>
      <c r="O629" s="85"/>
      <c r="P629" s="85"/>
      <c r="Q629" s="85"/>
      <c r="R629" s="85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  <c r="AF629" s="20"/>
      <c r="AG629" s="20"/>
      <c r="AH629" s="20"/>
      <c r="AI629" s="20"/>
      <c r="AJ629" s="20"/>
      <c r="AK629" s="20"/>
      <c r="AL629" s="20"/>
      <c r="AM629" s="20"/>
    </row>
    <row r="630" spans="1:39" ht="13.5" customHeight="1">
      <c r="A630" s="20"/>
      <c r="B630" s="20"/>
      <c r="C630" s="85"/>
      <c r="D630" s="85"/>
      <c r="E630" s="85"/>
      <c r="F630" s="85"/>
      <c r="G630" s="85"/>
      <c r="H630" s="85"/>
      <c r="I630" s="85"/>
      <c r="J630" s="85"/>
      <c r="K630" s="85"/>
      <c r="L630" s="85"/>
      <c r="M630" s="85"/>
      <c r="N630" s="85"/>
      <c r="O630" s="85"/>
      <c r="P630" s="85"/>
      <c r="Q630" s="85"/>
      <c r="R630" s="85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  <c r="AF630" s="20"/>
      <c r="AG630" s="20"/>
      <c r="AH630" s="20"/>
      <c r="AI630" s="20"/>
      <c r="AJ630" s="20"/>
      <c r="AK630" s="20"/>
      <c r="AL630" s="20"/>
      <c r="AM630" s="20"/>
    </row>
    <row r="631" spans="1:39" ht="13.5" customHeight="1">
      <c r="A631" s="20"/>
      <c r="B631" s="20"/>
      <c r="C631" s="85"/>
      <c r="D631" s="85"/>
      <c r="E631" s="85"/>
      <c r="F631" s="85"/>
      <c r="G631" s="85"/>
      <c r="H631" s="85"/>
      <c r="I631" s="85"/>
      <c r="J631" s="85"/>
      <c r="K631" s="85"/>
      <c r="L631" s="85"/>
      <c r="M631" s="85"/>
      <c r="N631" s="85"/>
      <c r="O631" s="85"/>
      <c r="P631" s="85"/>
      <c r="Q631" s="85"/>
      <c r="R631" s="85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  <c r="AJ631" s="20"/>
      <c r="AK631" s="20"/>
      <c r="AL631" s="20"/>
      <c r="AM631" s="20"/>
    </row>
    <row r="632" spans="1:39" ht="13.5" customHeight="1">
      <c r="A632" s="20"/>
      <c r="B632" s="20"/>
      <c r="C632" s="85"/>
      <c r="D632" s="85"/>
      <c r="E632" s="85"/>
      <c r="F632" s="85"/>
      <c r="G632" s="85"/>
      <c r="H632" s="85"/>
      <c r="I632" s="85"/>
      <c r="J632" s="85"/>
      <c r="K632" s="85"/>
      <c r="L632" s="85"/>
      <c r="M632" s="85"/>
      <c r="N632" s="85"/>
      <c r="O632" s="85"/>
      <c r="P632" s="85"/>
      <c r="Q632" s="85"/>
      <c r="R632" s="85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  <c r="AI632" s="20"/>
      <c r="AJ632" s="20"/>
      <c r="AK632" s="20"/>
      <c r="AL632" s="20"/>
      <c r="AM632" s="20"/>
    </row>
    <row r="633" spans="1:39" ht="13.5" customHeight="1">
      <c r="A633" s="20"/>
      <c r="B633" s="20"/>
      <c r="C633" s="85"/>
      <c r="D633" s="85"/>
      <c r="E633" s="85"/>
      <c r="F633" s="85"/>
      <c r="G633" s="85"/>
      <c r="H633" s="85"/>
      <c r="I633" s="85"/>
      <c r="J633" s="85"/>
      <c r="K633" s="85"/>
      <c r="L633" s="85"/>
      <c r="M633" s="85"/>
      <c r="N633" s="85"/>
      <c r="O633" s="85"/>
      <c r="P633" s="85"/>
      <c r="Q633" s="85"/>
      <c r="R633" s="85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  <c r="AI633" s="20"/>
      <c r="AJ633" s="20"/>
      <c r="AK633" s="20"/>
      <c r="AL633" s="20"/>
      <c r="AM633" s="20"/>
    </row>
    <row r="634" spans="1:39" ht="13.5" customHeight="1">
      <c r="A634" s="20"/>
      <c r="B634" s="20"/>
      <c r="C634" s="85"/>
      <c r="D634" s="85"/>
      <c r="E634" s="85"/>
      <c r="F634" s="85"/>
      <c r="G634" s="85"/>
      <c r="H634" s="85"/>
      <c r="I634" s="85"/>
      <c r="J634" s="85"/>
      <c r="K634" s="85"/>
      <c r="L634" s="85"/>
      <c r="M634" s="85"/>
      <c r="N634" s="85"/>
      <c r="O634" s="85"/>
      <c r="P634" s="85"/>
      <c r="Q634" s="85"/>
      <c r="R634" s="85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  <c r="AI634" s="20"/>
      <c r="AJ634" s="20"/>
      <c r="AK634" s="20"/>
      <c r="AL634" s="20"/>
      <c r="AM634" s="20"/>
    </row>
    <row r="635" spans="1:39" ht="13.5" customHeight="1">
      <c r="A635" s="20"/>
      <c r="B635" s="20"/>
      <c r="C635" s="85"/>
      <c r="D635" s="85"/>
      <c r="E635" s="85"/>
      <c r="F635" s="85"/>
      <c r="G635" s="85"/>
      <c r="H635" s="85"/>
      <c r="I635" s="85"/>
      <c r="J635" s="85"/>
      <c r="K635" s="85"/>
      <c r="L635" s="85"/>
      <c r="M635" s="85"/>
      <c r="N635" s="85"/>
      <c r="O635" s="85"/>
      <c r="P635" s="85"/>
      <c r="Q635" s="85"/>
      <c r="R635" s="85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  <c r="AI635" s="20"/>
      <c r="AJ635" s="20"/>
      <c r="AK635" s="20"/>
      <c r="AL635" s="20"/>
      <c r="AM635" s="20"/>
    </row>
    <row r="636" spans="1:39" ht="13.5" customHeight="1">
      <c r="A636" s="20"/>
      <c r="B636" s="20"/>
      <c r="C636" s="85"/>
      <c r="D636" s="85"/>
      <c r="E636" s="85"/>
      <c r="F636" s="85"/>
      <c r="G636" s="85"/>
      <c r="H636" s="85"/>
      <c r="I636" s="85"/>
      <c r="J636" s="85"/>
      <c r="K636" s="85"/>
      <c r="L636" s="85"/>
      <c r="M636" s="85"/>
      <c r="N636" s="85"/>
      <c r="O636" s="85"/>
      <c r="P636" s="85"/>
      <c r="Q636" s="85"/>
      <c r="R636" s="85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  <c r="AI636" s="20"/>
      <c r="AJ636" s="20"/>
      <c r="AK636" s="20"/>
      <c r="AL636" s="20"/>
      <c r="AM636" s="20"/>
    </row>
    <row r="637" spans="1:39" ht="13.5" customHeight="1">
      <c r="A637" s="20"/>
      <c r="B637" s="20"/>
      <c r="C637" s="85"/>
      <c r="D637" s="85"/>
      <c r="E637" s="85"/>
      <c r="F637" s="85"/>
      <c r="G637" s="85"/>
      <c r="H637" s="85"/>
      <c r="I637" s="85"/>
      <c r="J637" s="85"/>
      <c r="K637" s="85"/>
      <c r="L637" s="85"/>
      <c r="M637" s="85"/>
      <c r="N637" s="85"/>
      <c r="O637" s="85"/>
      <c r="P637" s="85"/>
      <c r="Q637" s="85"/>
      <c r="R637" s="85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  <c r="AI637" s="20"/>
      <c r="AJ637" s="20"/>
      <c r="AK637" s="20"/>
      <c r="AL637" s="20"/>
      <c r="AM637" s="20"/>
    </row>
    <row r="638" spans="1:39" ht="13.5" customHeight="1">
      <c r="A638" s="20"/>
      <c r="B638" s="20"/>
      <c r="C638" s="85"/>
      <c r="D638" s="85"/>
      <c r="E638" s="85"/>
      <c r="F638" s="85"/>
      <c r="G638" s="85"/>
      <c r="H638" s="85"/>
      <c r="I638" s="85"/>
      <c r="J638" s="85"/>
      <c r="K638" s="85"/>
      <c r="L638" s="85"/>
      <c r="M638" s="85"/>
      <c r="N638" s="85"/>
      <c r="O638" s="85"/>
      <c r="P638" s="85"/>
      <c r="Q638" s="85"/>
      <c r="R638" s="85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  <c r="AI638" s="20"/>
      <c r="AJ638" s="20"/>
      <c r="AK638" s="20"/>
      <c r="AL638" s="20"/>
      <c r="AM638" s="20"/>
    </row>
    <row r="639" spans="1:39" ht="13.5" customHeight="1">
      <c r="A639" s="20"/>
      <c r="B639" s="20"/>
      <c r="C639" s="85"/>
      <c r="D639" s="85"/>
      <c r="E639" s="85"/>
      <c r="F639" s="85"/>
      <c r="G639" s="85"/>
      <c r="H639" s="85"/>
      <c r="I639" s="85"/>
      <c r="J639" s="85"/>
      <c r="K639" s="85"/>
      <c r="L639" s="85"/>
      <c r="M639" s="85"/>
      <c r="N639" s="85"/>
      <c r="O639" s="85"/>
      <c r="P639" s="85"/>
      <c r="Q639" s="85"/>
      <c r="R639" s="85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  <c r="AI639" s="20"/>
      <c r="AJ639" s="20"/>
      <c r="AK639" s="20"/>
      <c r="AL639" s="20"/>
      <c r="AM639" s="20"/>
    </row>
    <row r="640" spans="1:39" ht="13.5" customHeight="1">
      <c r="A640" s="20"/>
      <c r="B640" s="20"/>
      <c r="C640" s="85"/>
      <c r="D640" s="85"/>
      <c r="E640" s="85"/>
      <c r="F640" s="85"/>
      <c r="G640" s="85"/>
      <c r="H640" s="85"/>
      <c r="I640" s="85"/>
      <c r="J640" s="85"/>
      <c r="K640" s="85"/>
      <c r="L640" s="85"/>
      <c r="M640" s="85"/>
      <c r="N640" s="85"/>
      <c r="O640" s="85"/>
      <c r="P640" s="85"/>
      <c r="Q640" s="85"/>
      <c r="R640" s="85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  <c r="AI640" s="20"/>
      <c r="AJ640" s="20"/>
      <c r="AK640" s="20"/>
      <c r="AL640" s="20"/>
      <c r="AM640" s="20"/>
    </row>
    <row r="641" spans="1:39" ht="13.5" customHeight="1">
      <c r="A641" s="20"/>
      <c r="B641" s="20"/>
      <c r="C641" s="85"/>
      <c r="D641" s="85"/>
      <c r="E641" s="85"/>
      <c r="F641" s="85"/>
      <c r="G641" s="85"/>
      <c r="H641" s="85"/>
      <c r="I641" s="85"/>
      <c r="J641" s="85"/>
      <c r="K641" s="85"/>
      <c r="L641" s="85"/>
      <c r="M641" s="85"/>
      <c r="N641" s="85"/>
      <c r="O641" s="85"/>
      <c r="P641" s="85"/>
      <c r="Q641" s="85"/>
      <c r="R641" s="85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20"/>
      <c r="AM641" s="20"/>
    </row>
    <row r="642" spans="1:39" ht="13.5" customHeight="1">
      <c r="A642" s="20"/>
      <c r="B642" s="20"/>
      <c r="C642" s="85"/>
      <c r="D642" s="85"/>
      <c r="E642" s="85"/>
      <c r="F642" s="85"/>
      <c r="G642" s="85"/>
      <c r="H642" s="85"/>
      <c r="I642" s="85"/>
      <c r="J642" s="85"/>
      <c r="K642" s="85"/>
      <c r="L642" s="85"/>
      <c r="M642" s="85"/>
      <c r="N642" s="85"/>
      <c r="O642" s="85"/>
      <c r="P642" s="85"/>
      <c r="Q642" s="85"/>
      <c r="R642" s="85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  <c r="AI642" s="20"/>
      <c r="AJ642" s="20"/>
      <c r="AK642" s="20"/>
      <c r="AL642" s="20"/>
      <c r="AM642" s="20"/>
    </row>
    <row r="643" spans="1:39" ht="13.5" customHeight="1">
      <c r="A643" s="20"/>
      <c r="B643" s="20"/>
      <c r="C643" s="85"/>
      <c r="D643" s="85"/>
      <c r="E643" s="85"/>
      <c r="F643" s="85"/>
      <c r="G643" s="85"/>
      <c r="H643" s="85"/>
      <c r="I643" s="85"/>
      <c r="J643" s="85"/>
      <c r="K643" s="85"/>
      <c r="L643" s="85"/>
      <c r="M643" s="85"/>
      <c r="N643" s="85"/>
      <c r="O643" s="85"/>
      <c r="P643" s="85"/>
      <c r="Q643" s="85"/>
      <c r="R643" s="85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  <c r="AJ643" s="20"/>
      <c r="AK643" s="20"/>
      <c r="AL643" s="20"/>
      <c r="AM643" s="20"/>
    </row>
    <row r="644" spans="1:39" ht="13.5" customHeight="1">
      <c r="A644" s="20"/>
      <c r="B644" s="20"/>
      <c r="C644" s="85"/>
      <c r="D644" s="85"/>
      <c r="E644" s="85"/>
      <c r="F644" s="85"/>
      <c r="G644" s="85"/>
      <c r="H644" s="85"/>
      <c r="I644" s="85"/>
      <c r="J644" s="85"/>
      <c r="K644" s="85"/>
      <c r="L644" s="85"/>
      <c r="M644" s="85"/>
      <c r="N644" s="85"/>
      <c r="O644" s="85"/>
      <c r="P644" s="85"/>
      <c r="Q644" s="85"/>
      <c r="R644" s="85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20"/>
      <c r="AM644" s="20"/>
    </row>
    <row r="645" spans="1:39" ht="13.5" customHeight="1">
      <c r="A645" s="20"/>
      <c r="B645" s="20"/>
      <c r="C645" s="85"/>
      <c r="D645" s="85"/>
      <c r="E645" s="85"/>
      <c r="F645" s="85"/>
      <c r="G645" s="85"/>
      <c r="H645" s="85"/>
      <c r="I645" s="85"/>
      <c r="J645" s="85"/>
      <c r="K645" s="85"/>
      <c r="L645" s="85"/>
      <c r="M645" s="85"/>
      <c r="N645" s="85"/>
      <c r="O645" s="85"/>
      <c r="P645" s="85"/>
      <c r="Q645" s="85"/>
      <c r="R645" s="85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  <c r="AI645" s="20"/>
      <c r="AJ645" s="20"/>
      <c r="AK645" s="20"/>
      <c r="AL645" s="20"/>
      <c r="AM645" s="20"/>
    </row>
    <row r="646" spans="1:39" ht="13.5" customHeight="1">
      <c r="A646" s="20"/>
      <c r="B646" s="20"/>
      <c r="C646" s="85"/>
      <c r="D646" s="85"/>
      <c r="E646" s="85"/>
      <c r="F646" s="85"/>
      <c r="G646" s="85"/>
      <c r="H646" s="85"/>
      <c r="I646" s="85"/>
      <c r="J646" s="85"/>
      <c r="K646" s="85"/>
      <c r="L646" s="85"/>
      <c r="M646" s="85"/>
      <c r="N646" s="85"/>
      <c r="O646" s="85"/>
      <c r="P646" s="85"/>
      <c r="Q646" s="85"/>
      <c r="R646" s="85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  <c r="AF646" s="20"/>
      <c r="AG646" s="20"/>
      <c r="AH646" s="20"/>
      <c r="AI646" s="20"/>
      <c r="AJ646" s="20"/>
      <c r="AK646" s="20"/>
      <c r="AL646" s="20"/>
      <c r="AM646" s="20"/>
    </row>
    <row r="647" spans="1:39" ht="13.5" customHeight="1">
      <c r="A647" s="20"/>
      <c r="B647" s="20"/>
      <c r="C647" s="85"/>
      <c r="D647" s="85"/>
      <c r="E647" s="85"/>
      <c r="F647" s="85"/>
      <c r="G647" s="85"/>
      <c r="H647" s="85"/>
      <c r="I647" s="85"/>
      <c r="J647" s="85"/>
      <c r="K647" s="85"/>
      <c r="L647" s="85"/>
      <c r="M647" s="85"/>
      <c r="N647" s="85"/>
      <c r="O647" s="85"/>
      <c r="P647" s="85"/>
      <c r="Q647" s="85"/>
      <c r="R647" s="85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20"/>
      <c r="AM647" s="20"/>
    </row>
    <row r="648" spans="1:39" ht="13.5" customHeight="1">
      <c r="A648" s="20"/>
      <c r="B648" s="20"/>
      <c r="C648" s="85"/>
      <c r="D648" s="85"/>
      <c r="E648" s="85"/>
      <c r="F648" s="85"/>
      <c r="G648" s="85"/>
      <c r="H648" s="85"/>
      <c r="I648" s="85"/>
      <c r="J648" s="85"/>
      <c r="K648" s="85"/>
      <c r="L648" s="85"/>
      <c r="M648" s="85"/>
      <c r="N648" s="85"/>
      <c r="O648" s="85"/>
      <c r="P648" s="85"/>
      <c r="Q648" s="85"/>
      <c r="R648" s="85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  <c r="AJ648" s="20"/>
      <c r="AK648" s="20"/>
      <c r="AL648" s="20"/>
      <c r="AM648" s="20"/>
    </row>
    <row r="649" spans="1:39" ht="13.5" customHeight="1">
      <c r="A649" s="20"/>
      <c r="B649" s="20"/>
      <c r="C649" s="85"/>
      <c r="D649" s="85"/>
      <c r="E649" s="85"/>
      <c r="F649" s="85"/>
      <c r="G649" s="85"/>
      <c r="H649" s="85"/>
      <c r="I649" s="85"/>
      <c r="J649" s="85"/>
      <c r="K649" s="85"/>
      <c r="L649" s="85"/>
      <c r="M649" s="85"/>
      <c r="N649" s="85"/>
      <c r="O649" s="85"/>
      <c r="P649" s="85"/>
      <c r="Q649" s="85"/>
      <c r="R649" s="85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0"/>
      <c r="AM649" s="20"/>
    </row>
    <row r="650" spans="1:39" ht="13.5" customHeight="1">
      <c r="A650" s="20"/>
      <c r="B650" s="20"/>
      <c r="C650" s="85"/>
      <c r="D650" s="85"/>
      <c r="E650" s="85"/>
      <c r="F650" s="85"/>
      <c r="G650" s="85"/>
      <c r="H650" s="85"/>
      <c r="I650" s="85"/>
      <c r="J650" s="85"/>
      <c r="K650" s="85"/>
      <c r="L650" s="85"/>
      <c r="M650" s="85"/>
      <c r="N650" s="85"/>
      <c r="O650" s="85"/>
      <c r="P650" s="85"/>
      <c r="Q650" s="85"/>
      <c r="R650" s="85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  <c r="AF650" s="20"/>
      <c r="AG650" s="20"/>
      <c r="AH650" s="20"/>
      <c r="AI650" s="20"/>
      <c r="AJ650" s="20"/>
      <c r="AK650" s="20"/>
      <c r="AL650" s="20"/>
      <c r="AM650" s="20"/>
    </row>
    <row r="651" spans="1:39" ht="13.5" customHeight="1">
      <c r="A651" s="20"/>
      <c r="B651" s="20"/>
      <c r="C651" s="85"/>
      <c r="D651" s="85"/>
      <c r="E651" s="85"/>
      <c r="F651" s="85"/>
      <c r="G651" s="85"/>
      <c r="H651" s="85"/>
      <c r="I651" s="85"/>
      <c r="J651" s="85"/>
      <c r="K651" s="85"/>
      <c r="L651" s="85"/>
      <c r="M651" s="85"/>
      <c r="N651" s="85"/>
      <c r="O651" s="85"/>
      <c r="P651" s="85"/>
      <c r="Q651" s="85"/>
      <c r="R651" s="85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  <c r="AF651" s="20"/>
      <c r="AG651" s="20"/>
      <c r="AH651" s="20"/>
      <c r="AI651" s="20"/>
      <c r="AJ651" s="20"/>
      <c r="AK651" s="20"/>
      <c r="AL651" s="20"/>
      <c r="AM651" s="20"/>
    </row>
    <row r="652" spans="1:39" ht="13.5" customHeight="1">
      <c r="A652" s="20"/>
      <c r="B652" s="20"/>
      <c r="C652" s="85"/>
      <c r="D652" s="85"/>
      <c r="E652" s="85"/>
      <c r="F652" s="85"/>
      <c r="G652" s="85"/>
      <c r="H652" s="85"/>
      <c r="I652" s="85"/>
      <c r="J652" s="85"/>
      <c r="K652" s="85"/>
      <c r="L652" s="85"/>
      <c r="M652" s="85"/>
      <c r="N652" s="85"/>
      <c r="O652" s="85"/>
      <c r="P652" s="85"/>
      <c r="Q652" s="85"/>
      <c r="R652" s="85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  <c r="AI652" s="20"/>
      <c r="AJ652" s="20"/>
      <c r="AK652" s="20"/>
      <c r="AL652" s="20"/>
      <c r="AM652" s="20"/>
    </row>
    <row r="653" spans="1:39" ht="13.5" customHeight="1">
      <c r="A653" s="20"/>
      <c r="B653" s="20"/>
      <c r="C653" s="85"/>
      <c r="D653" s="85"/>
      <c r="E653" s="85"/>
      <c r="F653" s="85"/>
      <c r="G653" s="85"/>
      <c r="H653" s="85"/>
      <c r="I653" s="85"/>
      <c r="J653" s="85"/>
      <c r="K653" s="85"/>
      <c r="L653" s="85"/>
      <c r="M653" s="85"/>
      <c r="N653" s="85"/>
      <c r="O653" s="85"/>
      <c r="P653" s="85"/>
      <c r="Q653" s="85"/>
      <c r="R653" s="85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  <c r="AF653" s="20"/>
      <c r="AG653" s="20"/>
      <c r="AH653" s="20"/>
      <c r="AI653" s="20"/>
      <c r="AJ653" s="20"/>
      <c r="AK653" s="20"/>
      <c r="AL653" s="20"/>
      <c r="AM653" s="20"/>
    </row>
    <row r="654" spans="1:39" ht="13.5" customHeight="1">
      <c r="A654" s="20"/>
      <c r="B654" s="20"/>
      <c r="C654" s="85"/>
      <c r="D654" s="85"/>
      <c r="E654" s="85"/>
      <c r="F654" s="85"/>
      <c r="G654" s="85"/>
      <c r="H654" s="85"/>
      <c r="I654" s="85"/>
      <c r="J654" s="85"/>
      <c r="K654" s="85"/>
      <c r="L654" s="85"/>
      <c r="M654" s="85"/>
      <c r="N654" s="85"/>
      <c r="O654" s="85"/>
      <c r="P654" s="85"/>
      <c r="Q654" s="85"/>
      <c r="R654" s="85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20"/>
      <c r="AM654" s="20"/>
    </row>
    <row r="655" spans="1:39" ht="13.5" customHeight="1">
      <c r="A655" s="20"/>
      <c r="B655" s="20"/>
      <c r="C655" s="85"/>
      <c r="D655" s="85"/>
      <c r="E655" s="85"/>
      <c r="F655" s="85"/>
      <c r="G655" s="85"/>
      <c r="H655" s="85"/>
      <c r="I655" s="85"/>
      <c r="J655" s="85"/>
      <c r="K655" s="85"/>
      <c r="L655" s="85"/>
      <c r="M655" s="85"/>
      <c r="N655" s="85"/>
      <c r="O655" s="85"/>
      <c r="P655" s="85"/>
      <c r="Q655" s="85"/>
      <c r="R655" s="85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  <c r="AI655" s="20"/>
      <c r="AJ655" s="20"/>
      <c r="AK655" s="20"/>
      <c r="AL655" s="20"/>
      <c r="AM655" s="20"/>
    </row>
    <row r="656" spans="1:39" ht="13.5" customHeight="1">
      <c r="A656" s="20"/>
      <c r="B656" s="20"/>
      <c r="C656" s="85"/>
      <c r="D656" s="85"/>
      <c r="E656" s="85"/>
      <c r="F656" s="85"/>
      <c r="G656" s="85"/>
      <c r="H656" s="85"/>
      <c r="I656" s="85"/>
      <c r="J656" s="85"/>
      <c r="K656" s="85"/>
      <c r="L656" s="85"/>
      <c r="M656" s="85"/>
      <c r="N656" s="85"/>
      <c r="O656" s="85"/>
      <c r="P656" s="85"/>
      <c r="Q656" s="85"/>
      <c r="R656" s="85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  <c r="AF656" s="20"/>
      <c r="AG656" s="20"/>
      <c r="AH656" s="20"/>
      <c r="AI656" s="20"/>
      <c r="AJ656" s="20"/>
      <c r="AK656" s="20"/>
      <c r="AL656" s="20"/>
      <c r="AM656" s="20"/>
    </row>
    <row r="657" spans="1:39" ht="13.5" customHeight="1">
      <c r="A657" s="20"/>
      <c r="B657" s="20"/>
      <c r="C657" s="85"/>
      <c r="D657" s="85"/>
      <c r="E657" s="85"/>
      <c r="F657" s="85"/>
      <c r="G657" s="85"/>
      <c r="H657" s="85"/>
      <c r="I657" s="85"/>
      <c r="J657" s="85"/>
      <c r="K657" s="85"/>
      <c r="L657" s="85"/>
      <c r="M657" s="85"/>
      <c r="N657" s="85"/>
      <c r="O657" s="85"/>
      <c r="P657" s="85"/>
      <c r="Q657" s="85"/>
      <c r="R657" s="85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  <c r="AI657" s="20"/>
      <c r="AJ657" s="20"/>
      <c r="AK657" s="20"/>
      <c r="AL657" s="20"/>
      <c r="AM657" s="20"/>
    </row>
    <row r="658" spans="1:39" ht="13.5" customHeight="1">
      <c r="A658" s="20"/>
      <c r="B658" s="20"/>
      <c r="C658" s="85"/>
      <c r="D658" s="85"/>
      <c r="E658" s="85"/>
      <c r="F658" s="85"/>
      <c r="G658" s="85"/>
      <c r="H658" s="85"/>
      <c r="I658" s="85"/>
      <c r="J658" s="85"/>
      <c r="K658" s="85"/>
      <c r="L658" s="85"/>
      <c r="M658" s="85"/>
      <c r="N658" s="85"/>
      <c r="O658" s="85"/>
      <c r="P658" s="85"/>
      <c r="Q658" s="85"/>
      <c r="R658" s="85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AI658" s="20"/>
      <c r="AJ658" s="20"/>
      <c r="AK658" s="20"/>
      <c r="AL658" s="20"/>
      <c r="AM658" s="20"/>
    </row>
    <row r="659" spans="1:39" ht="13.5" customHeight="1">
      <c r="A659" s="20"/>
      <c r="B659" s="20"/>
      <c r="C659" s="85"/>
      <c r="D659" s="85"/>
      <c r="E659" s="85"/>
      <c r="F659" s="85"/>
      <c r="G659" s="85"/>
      <c r="H659" s="85"/>
      <c r="I659" s="85"/>
      <c r="J659" s="85"/>
      <c r="K659" s="85"/>
      <c r="L659" s="85"/>
      <c r="M659" s="85"/>
      <c r="N659" s="85"/>
      <c r="O659" s="85"/>
      <c r="P659" s="85"/>
      <c r="Q659" s="85"/>
      <c r="R659" s="85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  <c r="AI659" s="20"/>
      <c r="AJ659" s="20"/>
      <c r="AK659" s="20"/>
      <c r="AL659" s="20"/>
      <c r="AM659" s="20"/>
    </row>
    <row r="660" spans="1:39" ht="13.5" customHeight="1">
      <c r="A660" s="20"/>
      <c r="B660" s="20"/>
      <c r="C660" s="85"/>
      <c r="D660" s="85"/>
      <c r="E660" s="85"/>
      <c r="F660" s="85"/>
      <c r="G660" s="85"/>
      <c r="H660" s="85"/>
      <c r="I660" s="85"/>
      <c r="J660" s="85"/>
      <c r="K660" s="85"/>
      <c r="L660" s="85"/>
      <c r="M660" s="85"/>
      <c r="N660" s="85"/>
      <c r="O660" s="85"/>
      <c r="P660" s="85"/>
      <c r="Q660" s="85"/>
      <c r="R660" s="85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AI660" s="20"/>
      <c r="AJ660" s="20"/>
      <c r="AK660" s="20"/>
      <c r="AL660" s="20"/>
      <c r="AM660" s="20"/>
    </row>
    <row r="661" spans="1:39" ht="13.5" customHeight="1">
      <c r="A661" s="20"/>
      <c r="B661" s="20"/>
      <c r="C661" s="85"/>
      <c r="D661" s="85"/>
      <c r="E661" s="85"/>
      <c r="F661" s="85"/>
      <c r="G661" s="85"/>
      <c r="H661" s="85"/>
      <c r="I661" s="85"/>
      <c r="J661" s="85"/>
      <c r="K661" s="85"/>
      <c r="L661" s="85"/>
      <c r="M661" s="85"/>
      <c r="N661" s="85"/>
      <c r="O661" s="85"/>
      <c r="P661" s="85"/>
      <c r="Q661" s="85"/>
      <c r="R661" s="85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  <c r="AI661" s="20"/>
      <c r="AJ661" s="20"/>
      <c r="AK661" s="20"/>
      <c r="AL661" s="20"/>
      <c r="AM661" s="20"/>
    </row>
    <row r="662" spans="1:39" ht="13.5" customHeight="1">
      <c r="A662" s="20"/>
      <c r="B662" s="20"/>
      <c r="C662" s="85"/>
      <c r="D662" s="85"/>
      <c r="E662" s="85"/>
      <c r="F662" s="85"/>
      <c r="G662" s="85"/>
      <c r="H662" s="85"/>
      <c r="I662" s="85"/>
      <c r="J662" s="85"/>
      <c r="K662" s="85"/>
      <c r="L662" s="85"/>
      <c r="M662" s="85"/>
      <c r="N662" s="85"/>
      <c r="O662" s="85"/>
      <c r="P662" s="85"/>
      <c r="Q662" s="85"/>
      <c r="R662" s="85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0"/>
      <c r="AF662" s="20"/>
      <c r="AG662" s="20"/>
      <c r="AH662" s="20"/>
      <c r="AI662" s="20"/>
      <c r="AJ662" s="20"/>
      <c r="AK662" s="20"/>
      <c r="AL662" s="20"/>
      <c r="AM662" s="20"/>
    </row>
    <row r="663" spans="1:39" ht="13.5" customHeight="1">
      <c r="A663" s="20"/>
      <c r="B663" s="20"/>
      <c r="C663" s="85"/>
      <c r="D663" s="85"/>
      <c r="E663" s="85"/>
      <c r="F663" s="85"/>
      <c r="G663" s="85"/>
      <c r="H663" s="85"/>
      <c r="I663" s="85"/>
      <c r="J663" s="85"/>
      <c r="K663" s="85"/>
      <c r="L663" s="85"/>
      <c r="M663" s="85"/>
      <c r="N663" s="85"/>
      <c r="O663" s="85"/>
      <c r="P663" s="85"/>
      <c r="Q663" s="85"/>
      <c r="R663" s="85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  <c r="AE663" s="20"/>
      <c r="AF663" s="20"/>
      <c r="AG663" s="20"/>
      <c r="AH663" s="20"/>
      <c r="AI663" s="20"/>
      <c r="AJ663" s="20"/>
      <c r="AK663" s="20"/>
      <c r="AL663" s="20"/>
      <c r="AM663" s="20"/>
    </row>
    <row r="664" spans="1:39" ht="13.5" customHeight="1">
      <c r="A664" s="20"/>
      <c r="B664" s="20"/>
      <c r="C664" s="85"/>
      <c r="D664" s="85"/>
      <c r="E664" s="85"/>
      <c r="F664" s="85"/>
      <c r="G664" s="85"/>
      <c r="H664" s="85"/>
      <c r="I664" s="85"/>
      <c r="J664" s="85"/>
      <c r="K664" s="85"/>
      <c r="L664" s="85"/>
      <c r="M664" s="85"/>
      <c r="N664" s="85"/>
      <c r="O664" s="85"/>
      <c r="P664" s="85"/>
      <c r="Q664" s="85"/>
      <c r="R664" s="85"/>
      <c r="S664" s="20"/>
      <c r="T664" s="20"/>
      <c r="U664" s="20"/>
      <c r="V664" s="20"/>
      <c r="W664" s="20"/>
      <c r="X664" s="20"/>
      <c r="Y664" s="20"/>
      <c r="Z664" s="20"/>
      <c r="AA664" s="20"/>
      <c r="AB664" s="20"/>
      <c r="AC664" s="20"/>
      <c r="AD664" s="20"/>
      <c r="AE664" s="20"/>
      <c r="AF664" s="20"/>
      <c r="AG664" s="20"/>
      <c r="AH664" s="20"/>
      <c r="AI664" s="20"/>
      <c r="AJ664" s="20"/>
      <c r="AK664" s="20"/>
      <c r="AL664" s="20"/>
      <c r="AM664" s="20"/>
    </row>
    <row r="665" spans="1:39" ht="13.5" customHeight="1">
      <c r="A665" s="20"/>
      <c r="B665" s="20"/>
      <c r="C665" s="85"/>
      <c r="D665" s="85"/>
      <c r="E665" s="85"/>
      <c r="F665" s="85"/>
      <c r="G665" s="85"/>
      <c r="H665" s="85"/>
      <c r="I665" s="85"/>
      <c r="J665" s="85"/>
      <c r="K665" s="85"/>
      <c r="L665" s="85"/>
      <c r="M665" s="85"/>
      <c r="N665" s="85"/>
      <c r="O665" s="85"/>
      <c r="P665" s="85"/>
      <c r="Q665" s="85"/>
      <c r="R665" s="85"/>
      <c r="S665" s="20"/>
      <c r="T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  <c r="AE665" s="20"/>
      <c r="AF665" s="20"/>
      <c r="AG665" s="20"/>
      <c r="AH665" s="20"/>
      <c r="AI665" s="20"/>
      <c r="AJ665" s="20"/>
      <c r="AK665" s="20"/>
      <c r="AL665" s="20"/>
      <c r="AM665" s="20"/>
    </row>
    <row r="666" spans="1:39" ht="13.5" customHeight="1">
      <c r="A666" s="20"/>
      <c r="B666" s="20"/>
      <c r="C666" s="85"/>
      <c r="D666" s="85"/>
      <c r="E666" s="85"/>
      <c r="F666" s="85"/>
      <c r="G666" s="85"/>
      <c r="H666" s="85"/>
      <c r="I666" s="85"/>
      <c r="J666" s="85"/>
      <c r="K666" s="85"/>
      <c r="L666" s="85"/>
      <c r="M666" s="85"/>
      <c r="N666" s="85"/>
      <c r="O666" s="85"/>
      <c r="P666" s="85"/>
      <c r="Q666" s="85"/>
      <c r="R666" s="85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  <c r="AE666" s="20"/>
      <c r="AF666" s="20"/>
      <c r="AG666" s="20"/>
      <c r="AH666" s="20"/>
      <c r="AI666" s="20"/>
      <c r="AJ666" s="20"/>
      <c r="AK666" s="20"/>
      <c r="AL666" s="20"/>
      <c r="AM666" s="20"/>
    </row>
    <row r="667" spans="1:39" ht="13.5" customHeight="1">
      <c r="A667" s="20"/>
      <c r="B667" s="20"/>
      <c r="C667" s="85"/>
      <c r="D667" s="85"/>
      <c r="E667" s="85"/>
      <c r="F667" s="85"/>
      <c r="G667" s="85"/>
      <c r="H667" s="85"/>
      <c r="I667" s="85"/>
      <c r="J667" s="85"/>
      <c r="K667" s="85"/>
      <c r="L667" s="85"/>
      <c r="M667" s="85"/>
      <c r="N667" s="85"/>
      <c r="O667" s="85"/>
      <c r="P667" s="85"/>
      <c r="Q667" s="85"/>
      <c r="R667" s="85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0"/>
      <c r="AF667" s="20"/>
      <c r="AG667" s="20"/>
      <c r="AH667" s="20"/>
      <c r="AI667" s="20"/>
      <c r="AJ667" s="20"/>
      <c r="AK667" s="20"/>
      <c r="AL667" s="20"/>
      <c r="AM667" s="20"/>
    </row>
    <row r="668" spans="1:39" ht="13.5" customHeight="1">
      <c r="A668" s="20"/>
      <c r="B668" s="20"/>
      <c r="C668" s="85"/>
      <c r="D668" s="85"/>
      <c r="E668" s="85"/>
      <c r="F668" s="85"/>
      <c r="G668" s="85"/>
      <c r="H668" s="85"/>
      <c r="I668" s="85"/>
      <c r="J668" s="85"/>
      <c r="K668" s="85"/>
      <c r="L668" s="85"/>
      <c r="M668" s="85"/>
      <c r="N668" s="85"/>
      <c r="O668" s="85"/>
      <c r="P668" s="85"/>
      <c r="Q668" s="85"/>
      <c r="R668" s="85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  <c r="AE668" s="20"/>
      <c r="AF668" s="20"/>
      <c r="AG668" s="20"/>
      <c r="AH668" s="20"/>
      <c r="AI668" s="20"/>
      <c r="AJ668" s="20"/>
      <c r="AK668" s="20"/>
      <c r="AL668" s="20"/>
      <c r="AM668" s="20"/>
    </row>
    <row r="669" spans="1:39" ht="13.5" customHeight="1">
      <c r="A669" s="20"/>
      <c r="B669" s="20"/>
      <c r="C669" s="85"/>
      <c r="D669" s="85"/>
      <c r="E669" s="85"/>
      <c r="F669" s="85"/>
      <c r="G669" s="85"/>
      <c r="H669" s="85"/>
      <c r="I669" s="85"/>
      <c r="J669" s="85"/>
      <c r="K669" s="85"/>
      <c r="L669" s="85"/>
      <c r="M669" s="85"/>
      <c r="N669" s="85"/>
      <c r="O669" s="85"/>
      <c r="P669" s="85"/>
      <c r="Q669" s="85"/>
      <c r="R669" s="85"/>
      <c r="S669" s="20"/>
      <c r="T669" s="20"/>
      <c r="U669" s="20"/>
      <c r="V669" s="20"/>
      <c r="W669" s="20"/>
      <c r="X669" s="20"/>
      <c r="Y669" s="20"/>
      <c r="Z669" s="20"/>
      <c r="AA669" s="20"/>
      <c r="AB669" s="20"/>
      <c r="AC669" s="20"/>
      <c r="AD669" s="20"/>
      <c r="AE669" s="20"/>
      <c r="AF669" s="20"/>
      <c r="AG669" s="20"/>
      <c r="AH669" s="20"/>
      <c r="AI669" s="20"/>
      <c r="AJ669" s="20"/>
      <c r="AK669" s="20"/>
      <c r="AL669" s="20"/>
      <c r="AM669" s="20"/>
    </row>
    <row r="670" spans="1:39" ht="13.5" customHeight="1">
      <c r="A670" s="20"/>
      <c r="B670" s="20"/>
      <c r="C670" s="85"/>
      <c r="D670" s="85"/>
      <c r="E670" s="85"/>
      <c r="F670" s="85"/>
      <c r="G670" s="85"/>
      <c r="H670" s="85"/>
      <c r="I670" s="85"/>
      <c r="J670" s="85"/>
      <c r="K670" s="85"/>
      <c r="L670" s="85"/>
      <c r="M670" s="85"/>
      <c r="N670" s="85"/>
      <c r="O670" s="85"/>
      <c r="P670" s="85"/>
      <c r="Q670" s="85"/>
      <c r="R670" s="85"/>
      <c r="S670" s="20"/>
      <c r="T670" s="20"/>
      <c r="U670" s="20"/>
      <c r="V670" s="20"/>
      <c r="W670" s="20"/>
      <c r="X670" s="20"/>
      <c r="Y670" s="20"/>
      <c r="Z670" s="20"/>
      <c r="AA670" s="20"/>
      <c r="AB670" s="20"/>
      <c r="AC670" s="20"/>
      <c r="AD670" s="20"/>
      <c r="AE670" s="20"/>
      <c r="AF670" s="20"/>
      <c r="AG670" s="20"/>
      <c r="AH670" s="20"/>
      <c r="AI670" s="20"/>
      <c r="AJ670" s="20"/>
      <c r="AK670" s="20"/>
      <c r="AL670" s="20"/>
      <c r="AM670" s="20"/>
    </row>
    <row r="671" spans="1:39" ht="13.5" customHeight="1">
      <c r="A671" s="20"/>
      <c r="B671" s="20"/>
      <c r="C671" s="85"/>
      <c r="D671" s="85"/>
      <c r="E671" s="85"/>
      <c r="F671" s="85"/>
      <c r="G671" s="85"/>
      <c r="H671" s="85"/>
      <c r="I671" s="85"/>
      <c r="J671" s="85"/>
      <c r="K671" s="85"/>
      <c r="L671" s="85"/>
      <c r="M671" s="85"/>
      <c r="N671" s="85"/>
      <c r="O671" s="85"/>
      <c r="P671" s="85"/>
      <c r="Q671" s="85"/>
      <c r="R671" s="85"/>
      <c r="S671" s="20"/>
      <c r="T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  <c r="AE671" s="20"/>
      <c r="AF671" s="20"/>
      <c r="AG671" s="20"/>
      <c r="AH671" s="20"/>
      <c r="AI671" s="20"/>
      <c r="AJ671" s="20"/>
      <c r="AK671" s="20"/>
      <c r="AL671" s="20"/>
      <c r="AM671" s="20"/>
    </row>
    <row r="672" spans="1:39" ht="13.5" customHeight="1">
      <c r="A672" s="20"/>
      <c r="B672" s="20"/>
      <c r="C672" s="85"/>
      <c r="D672" s="85"/>
      <c r="E672" s="85"/>
      <c r="F672" s="85"/>
      <c r="G672" s="85"/>
      <c r="H672" s="85"/>
      <c r="I672" s="85"/>
      <c r="J672" s="85"/>
      <c r="K672" s="85"/>
      <c r="L672" s="85"/>
      <c r="M672" s="85"/>
      <c r="N672" s="85"/>
      <c r="O672" s="85"/>
      <c r="P672" s="85"/>
      <c r="Q672" s="85"/>
      <c r="R672" s="85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  <c r="AE672" s="20"/>
      <c r="AF672" s="20"/>
      <c r="AG672" s="20"/>
      <c r="AH672" s="20"/>
      <c r="AI672" s="20"/>
      <c r="AJ672" s="20"/>
      <c r="AK672" s="20"/>
      <c r="AL672" s="20"/>
      <c r="AM672" s="20"/>
    </row>
    <row r="673" spans="1:39" ht="13.5" customHeight="1">
      <c r="A673" s="20"/>
      <c r="B673" s="20"/>
      <c r="C673" s="85"/>
      <c r="D673" s="85"/>
      <c r="E673" s="85"/>
      <c r="F673" s="85"/>
      <c r="G673" s="85"/>
      <c r="H673" s="85"/>
      <c r="I673" s="85"/>
      <c r="J673" s="85"/>
      <c r="K673" s="85"/>
      <c r="L673" s="85"/>
      <c r="M673" s="85"/>
      <c r="N673" s="85"/>
      <c r="O673" s="85"/>
      <c r="P673" s="85"/>
      <c r="Q673" s="85"/>
      <c r="R673" s="85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  <c r="AE673" s="20"/>
      <c r="AF673" s="20"/>
      <c r="AG673" s="20"/>
      <c r="AH673" s="20"/>
      <c r="AI673" s="20"/>
      <c r="AJ673" s="20"/>
      <c r="AK673" s="20"/>
      <c r="AL673" s="20"/>
      <c r="AM673" s="20"/>
    </row>
    <row r="674" spans="1:39" ht="13.5" customHeight="1">
      <c r="A674" s="20"/>
      <c r="B674" s="20"/>
      <c r="C674" s="85"/>
      <c r="D674" s="85"/>
      <c r="E674" s="85"/>
      <c r="F674" s="85"/>
      <c r="G674" s="85"/>
      <c r="H674" s="85"/>
      <c r="I674" s="85"/>
      <c r="J674" s="85"/>
      <c r="K674" s="85"/>
      <c r="L674" s="85"/>
      <c r="M674" s="85"/>
      <c r="N674" s="85"/>
      <c r="O674" s="85"/>
      <c r="P674" s="85"/>
      <c r="Q674" s="85"/>
      <c r="R674" s="85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  <c r="AF674" s="20"/>
      <c r="AG674" s="20"/>
      <c r="AH674" s="20"/>
      <c r="AI674" s="20"/>
      <c r="AJ674" s="20"/>
      <c r="AK674" s="20"/>
      <c r="AL674" s="20"/>
      <c r="AM674" s="20"/>
    </row>
    <row r="675" spans="1:39" ht="13.5" customHeight="1">
      <c r="A675" s="20"/>
      <c r="B675" s="20"/>
      <c r="C675" s="85"/>
      <c r="D675" s="85"/>
      <c r="E675" s="85"/>
      <c r="F675" s="85"/>
      <c r="G675" s="85"/>
      <c r="H675" s="85"/>
      <c r="I675" s="85"/>
      <c r="J675" s="85"/>
      <c r="K675" s="85"/>
      <c r="L675" s="85"/>
      <c r="M675" s="85"/>
      <c r="N675" s="85"/>
      <c r="O675" s="85"/>
      <c r="P675" s="85"/>
      <c r="Q675" s="85"/>
      <c r="R675" s="85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  <c r="AF675" s="20"/>
      <c r="AG675" s="20"/>
      <c r="AH675" s="20"/>
      <c r="AI675" s="20"/>
      <c r="AJ675" s="20"/>
      <c r="AK675" s="20"/>
      <c r="AL675" s="20"/>
      <c r="AM675" s="20"/>
    </row>
    <row r="676" spans="1:39" ht="13.5" customHeight="1">
      <c r="A676" s="20"/>
      <c r="B676" s="20"/>
      <c r="C676" s="85"/>
      <c r="D676" s="85"/>
      <c r="E676" s="85"/>
      <c r="F676" s="85"/>
      <c r="G676" s="85"/>
      <c r="H676" s="85"/>
      <c r="I676" s="85"/>
      <c r="J676" s="85"/>
      <c r="K676" s="85"/>
      <c r="L676" s="85"/>
      <c r="M676" s="85"/>
      <c r="N676" s="85"/>
      <c r="O676" s="85"/>
      <c r="P676" s="85"/>
      <c r="Q676" s="85"/>
      <c r="R676" s="85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  <c r="AF676" s="20"/>
      <c r="AG676" s="20"/>
      <c r="AH676" s="20"/>
      <c r="AI676" s="20"/>
      <c r="AJ676" s="20"/>
      <c r="AK676" s="20"/>
      <c r="AL676" s="20"/>
      <c r="AM676" s="20"/>
    </row>
    <row r="677" spans="1:39" ht="13.5" customHeight="1">
      <c r="A677" s="20"/>
      <c r="B677" s="20"/>
      <c r="C677" s="85"/>
      <c r="D677" s="85"/>
      <c r="E677" s="85"/>
      <c r="F677" s="85"/>
      <c r="G677" s="85"/>
      <c r="H677" s="85"/>
      <c r="I677" s="85"/>
      <c r="J677" s="85"/>
      <c r="K677" s="85"/>
      <c r="L677" s="85"/>
      <c r="M677" s="85"/>
      <c r="N677" s="85"/>
      <c r="O677" s="85"/>
      <c r="P677" s="85"/>
      <c r="Q677" s="85"/>
      <c r="R677" s="85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  <c r="AF677" s="20"/>
      <c r="AG677" s="20"/>
      <c r="AH677" s="20"/>
      <c r="AI677" s="20"/>
      <c r="AJ677" s="20"/>
      <c r="AK677" s="20"/>
      <c r="AL677" s="20"/>
      <c r="AM677" s="20"/>
    </row>
    <row r="678" spans="1:39" ht="13.5" customHeight="1">
      <c r="A678" s="20"/>
      <c r="B678" s="20"/>
      <c r="C678" s="85"/>
      <c r="D678" s="85"/>
      <c r="E678" s="85"/>
      <c r="F678" s="85"/>
      <c r="G678" s="85"/>
      <c r="H678" s="85"/>
      <c r="I678" s="85"/>
      <c r="J678" s="85"/>
      <c r="K678" s="85"/>
      <c r="L678" s="85"/>
      <c r="M678" s="85"/>
      <c r="N678" s="85"/>
      <c r="O678" s="85"/>
      <c r="P678" s="85"/>
      <c r="Q678" s="85"/>
      <c r="R678" s="85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  <c r="AF678" s="20"/>
      <c r="AG678" s="20"/>
      <c r="AH678" s="20"/>
      <c r="AI678" s="20"/>
      <c r="AJ678" s="20"/>
      <c r="AK678" s="20"/>
      <c r="AL678" s="20"/>
      <c r="AM678" s="20"/>
    </row>
    <row r="679" spans="1:39" ht="13.5" customHeight="1">
      <c r="A679" s="20"/>
      <c r="B679" s="20"/>
      <c r="C679" s="85"/>
      <c r="D679" s="85"/>
      <c r="E679" s="85"/>
      <c r="F679" s="85"/>
      <c r="G679" s="85"/>
      <c r="H679" s="85"/>
      <c r="I679" s="85"/>
      <c r="J679" s="85"/>
      <c r="K679" s="85"/>
      <c r="L679" s="85"/>
      <c r="M679" s="85"/>
      <c r="N679" s="85"/>
      <c r="O679" s="85"/>
      <c r="P679" s="85"/>
      <c r="Q679" s="85"/>
      <c r="R679" s="85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0"/>
      <c r="AF679" s="20"/>
      <c r="AG679" s="20"/>
      <c r="AH679" s="20"/>
      <c r="AI679" s="20"/>
      <c r="AJ679" s="20"/>
      <c r="AK679" s="20"/>
      <c r="AL679" s="20"/>
      <c r="AM679" s="20"/>
    </row>
    <row r="680" spans="1:39" ht="13.5" customHeight="1">
      <c r="A680" s="20"/>
      <c r="B680" s="20"/>
      <c r="C680" s="85"/>
      <c r="D680" s="85"/>
      <c r="E680" s="85"/>
      <c r="F680" s="85"/>
      <c r="G680" s="85"/>
      <c r="H680" s="85"/>
      <c r="I680" s="85"/>
      <c r="J680" s="85"/>
      <c r="K680" s="85"/>
      <c r="L680" s="85"/>
      <c r="M680" s="85"/>
      <c r="N680" s="85"/>
      <c r="O680" s="85"/>
      <c r="P680" s="85"/>
      <c r="Q680" s="85"/>
      <c r="R680" s="85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0"/>
      <c r="AF680" s="20"/>
      <c r="AG680" s="20"/>
      <c r="AH680" s="20"/>
      <c r="AI680" s="20"/>
      <c r="AJ680" s="20"/>
      <c r="AK680" s="20"/>
      <c r="AL680" s="20"/>
      <c r="AM680" s="20"/>
    </row>
    <row r="681" spans="1:39" ht="13.5" customHeight="1">
      <c r="A681" s="20"/>
      <c r="B681" s="20"/>
      <c r="C681" s="85"/>
      <c r="D681" s="85"/>
      <c r="E681" s="85"/>
      <c r="F681" s="85"/>
      <c r="G681" s="85"/>
      <c r="H681" s="85"/>
      <c r="I681" s="85"/>
      <c r="J681" s="85"/>
      <c r="K681" s="85"/>
      <c r="L681" s="85"/>
      <c r="M681" s="85"/>
      <c r="N681" s="85"/>
      <c r="O681" s="85"/>
      <c r="P681" s="85"/>
      <c r="Q681" s="85"/>
      <c r="R681" s="85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  <c r="AE681" s="20"/>
      <c r="AF681" s="20"/>
      <c r="AG681" s="20"/>
      <c r="AH681" s="20"/>
      <c r="AI681" s="20"/>
      <c r="AJ681" s="20"/>
      <c r="AK681" s="20"/>
      <c r="AL681" s="20"/>
      <c r="AM681" s="20"/>
    </row>
    <row r="682" spans="1:39" ht="13.5" customHeight="1">
      <c r="A682" s="20"/>
      <c r="B682" s="20"/>
      <c r="C682" s="85"/>
      <c r="D682" s="85"/>
      <c r="E682" s="85"/>
      <c r="F682" s="85"/>
      <c r="G682" s="85"/>
      <c r="H682" s="85"/>
      <c r="I682" s="85"/>
      <c r="J682" s="85"/>
      <c r="K682" s="85"/>
      <c r="L682" s="85"/>
      <c r="M682" s="85"/>
      <c r="N682" s="85"/>
      <c r="O682" s="85"/>
      <c r="P682" s="85"/>
      <c r="Q682" s="85"/>
      <c r="R682" s="85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  <c r="AC682" s="20"/>
      <c r="AD682" s="20"/>
      <c r="AE682" s="20"/>
      <c r="AF682" s="20"/>
      <c r="AG682" s="20"/>
      <c r="AH682" s="20"/>
      <c r="AI682" s="20"/>
      <c r="AJ682" s="20"/>
      <c r="AK682" s="20"/>
      <c r="AL682" s="20"/>
      <c r="AM682" s="20"/>
    </row>
    <row r="683" spans="1:39" ht="13.5" customHeight="1">
      <c r="A683" s="20"/>
      <c r="B683" s="20"/>
      <c r="C683" s="85"/>
      <c r="D683" s="85"/>
      <c r="E683" s="85"/>
      <c r="F683" s="85"/>
      <c r="G683" s="85"/>
      <c r="H683" s="85"/>
      <c r="I683" s="85"/>
      <c r="J683" s="85"/>
      <c r="K683" s="85"/>
      <c r="L683" s="85"/>
      <c r="M683" s="85"/>
      <c r="N683" s="85"/>
      <c r="O683" s="85"/>
      <c r="P683" s="85"/>
      <c r="Q683" s="85"/>
      <c r="R683" s="85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  <c r="AE683" s="20"/>
      <c r="AF683" s="20"/>
      <c r="AG683" s="20"/>
      <c r="AH683" s="20"/>
      <c r="AI683" s="20"/>
      <c r="AJ683" s="20"/>
      <c r="AK683" s="20"/>
      <c r="AL683" s="20"/>
      <c r="AM683" s="20"/>
    </row>
    <row r="684" spans="1:39" ht="13.5" customHeight="1">
      <c r="A684" s="20"/>
      <c r="B684" s="20"/>
      <c r="C684" s="85"/>
      <c r="D684" s="85"/>
      <c r="E684" s="85"/>
      <c r="F684" s="85"/>
      <c r="G684" s="85"/>
      <c r="H684" s="85"/>
      <c r="I684" s="85"/>
      <c r="J684" s="85"/>
      <c r="K684" s="85"/>
      <c r="L684" s="85"/>
      <c r="M684" s="85"/>
      <c r="N684" s="85"/>
      <c r="O684" s="85"/>
      <c r="P684" s="85"/>
      <c r="Q684" s="85"/>
      <c r="R684" s="85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  <c r="AE684" s="20"/>
      <c r="AF684" s="20"/>
      <c r="AG684" s="20"/>
      <c r="AH684" s="20"/>
      <c r="AI684" s="20"/>
      <c r="AJ684" s="20"/>
      <c r="AK684" s="20"/>
      <c r="AL684" s="20"/>
      <c r="AM684" s="20"/>
    </row>
    <row r="685" spans="1:39" ht="13.5" customHeight="1">
      <c r="A685" s="20"/>
      <c r="B685" s="20"/>
      <c r="C685" s="85"/>
      <c r="D685" s="85"/>
      <c r="E685" s="85"/>
      <c r="F685" s="85"/>
      <c r="G685" s="85"/>
      <c r="H685" s="85"/>
      <c r="I685" s="85"/>
      <c r="J685" s="85"/>
      <c r="K685" s="85"/>
      <c r="L685" s="85"/>
      <c r="M685" s="85"/>
      <c r="N685" s="85"/>
      <c r="O685" s="85"/>
      <c r="P685" s="85"/>
      <c r="Q685" s="85"/>
      <c r="R685" s="85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  <c r="AE685" s="20"/>
      <c r="AF685" s="20"/>
      <c r="AG685" s="20"/>
      <c r="AH685" s="20"/>
      <c r="AI685" s="20"/>
      <c r="AJ685" s="20"/>
      <c r="AK685" s="20"/>
      <c r="AL685" s="20"/>
      <c r="AM685" s="20"/>
    </row>
    <row r="686" spans="1:39" ht="13.5" customHeight="1">
      <c r="A686" s="20"/>
      <c r="B686" s="20"/>
      <c r="C686" s="85"/>
      <c r="D686" s="85"/>
      <c r="E686" s="85"/>
      <c r="F686" s="85"/>
      <c r="G686" s="85"/>
      <c r="H686" s="85"/>
      <c r="I686" s="85"/>
      <c r="J686" s="85"/>
      <c r="K686" s="85"/>
      <c r="L686" s="85"/>
      <c r="M686" s="85"/>
      <c r="N686" s="85"/>
      <c r="O686" s="85"/>
      <c r="P686" s="85"/>
      <c r="Q686" s="85"/>
      <c r="R686" s="85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  <c r="AE686" s="20"/>
      <c r="AF686" s="20"/>
      <c r="AG686" s="20"/>
      <c r="AH686" s="20"/>
      <c r="AI686" s="20"/>
      <c r="AJ686" s="20"/>
      <c r="AK686" s="20"/>
      <c r="AL686" s="20"/>
      <c r="AM686" s="20"/>
    </row>
    <row r="687" spans="1:39" ht="13.5" customHeight="1">
      <c r="A687" s="20"/>
      <c r="B687" s="20"/>
      <c r="C687" s="85"/>
      <c r="D687" s="85"/>
      <c r="E687" s="85"/>
      <c r="F687" s="85"/>
      <c r="G687" s="85"/>
      <c r="H687" s="85"/>
      <c r="I687" s="85"/>
      <c r="J687" s="85"/>
      <c r="K687" s="85"/>
      <c r="L687" s="85"/>
      <c r="M687" s="85"/>
      <c r="N687" s="85"/>
      <c r="O687" s="85"/>
      <c r="P687" s="85"/>
      <c r="Q687" s="85"/>
      <c r="R687" s="85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  <c r="AE687" s="20"/>
      <c r="AF687" s="20"/>
      <c r="AG687" s="20"/>
      <c r="AH687" s="20"/>
      <c r="AI687" s="20"/>
      <c r="AJ687" s="20"/>
      <c r="AK687" s="20"/>
      <c r="AL687" s="20"/>
      <c r="AM687" s="20"/>
    </row>
    <row r="688" spans="1:39" ht="13.5" customHeight="1">
      <c r="A688" s="20"/>
      <c r="B688" s="20"/>
      <c r="C688" s="85"/>
      <c r="D688" s="85"/>
      <c r="E688" s="85"/>
      <c r="F688" s="85"/>
      <c r="G688" s="85"/>
      <c r="H688" s="85"/>
      <c r="I688" s="85"/>
      <c r="J688" s="85"/>
      <c r="K688" s="85"/>
      <c r="L688" s="85"/>
      <c r="M688" s="85"/>
      <c r="N688" s="85"/>
      <c r="O688" s="85"/>
      <c r="P688" s="85"/>
      <c r="Q688" s="85"/>
      <c r="R688" s="85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0"/>
      <c r="AF688" s="20"/>
      <c r="AG688" s="20"/>
      <c r="AH688" s="20"/>
      <c r="AI688" s="20"/>
      <c r="AJ688" s="20"/>
      <c r="AK688" s="20"/>
      <c r="AL688" s="20"/>
      <c r="AM688" s="20"/>
    </row>
    <row r="689" spans="1:39" ht="13.5" customHeight="1">
      <c r="A689" s="20"/>
      <c r="B689" s="20"/>
      <c r="C689" s="85"/>
      <c r="D689" s="85"/>
      <c r="E689" s="85"/>
      <c r="F689" s="85"/>
      <c r="G689" s="85"/>
      <c r="H689" s="85"/>
      <c r="I689" s="85"/>
      <c r="J689" s="85"/>
      <c r="K689" s="85"/>
      <c r="L689" s="85"/>
      <c r="M689" s="85"/>
      <c r="N689" s="85"/>
      <c r="O689" s="85"/>
      <c r="P689" s="85"/>
      <c r="Q689" s="85"/>
      <c r="R689" s="85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AE689" s="20"/>
      <c r="AF689" s="20"/>
      <c r="AG689" s="20"/>
      <c r="AH689" s="20"/>
      <c r="AI689" s="20"/>
      <c r="AJ689" s="20"/>
      <c r="AK689" s="20"/>
      <c r="AL689" s="20"/>
      <c r="AM689" s="20"/>
    </row>
    <row r="690" spans="1:39" ht="13.5" customHeight="1">
      <c r="A690" s="20"/>
      <c r="B690" s="20"/>
      <c r="C690" s="85"/>
      <c r="D690" s="85"/>
      <c r="E690" s="85"/>
      <c r="F690" s="85"/>
      <c r="G690" s="85"/>
      <c r="H690" s="85"/>
      <c r="I690" s="85"/>
      <c r="J690" s="85"/>
      <c r="K690" s="85"/>
      <c r="L690" s="85"/>
      <c r="M690" s="85"/>
      <c r="N690" s="85"/>
      <c r="O690" s="85"/>
      <c r="P690" s="85"/>
      <c r="Q690" s="85"/>
      <c r="R690" s="85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  <c r="AF690" s="20"/>
      <c r="AG690" s="20"/>
      <c r="AH690" s="20"/>
      <c r="AI690" s="20"/>
      <c r="AJ690" s="20"/>
      <c r="AK690" s="20"/>
      <c r="AL690" s="20"/>
      <c r="AM690" s="20"/>
    </row>
    <row r="691" spans="1:39" ht="13.5" customHeight="1">
      <c r="A691" s="20"/>
      <c r="B691" s="20"/>
      <c r="C691" s="85"/>
      <c r="D691" s="85"/>
      <c r="E691" s="85"/>
      <c r="F691" s="85"/>
      <c r="G691" s="85"/>
      <c r="H691" s="85"/>
      <c r="I691" s="85"/>
      <c r="J691" s="85"/>
      <c r="K691" s="85"/>
      <c r="L691" s="85"/>
      <c r="M691" s="85"/>
      <c r="N691" s="85"/>
      <c r="O691" s="85"/>
      <c r="P691" s="85"/>
      <c r="Q691" s="85"/>
      <c r="R691" s="85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  <c r="AF691" s="20"/>
      <c r="AG691" s="20"/>
      <c r="AH691" s="20"/>
      <c r="AI691" s="20"/>
      <c r="AJ691" s="20"/>
      <c r="AK691" s="20"/>
      <c r="AL691" s="20"/>
      <c r="AM691" s="20"/>
    </row>
    <row r="692" spans="1:39" ht="13.5" customHeight="1">
      <c r="A692" s="20"/>
      <c r="B692" s="20"/>
      <c r="C692" s="85"/>
      <c r="D692" s="85"/>
      <c r="E692" s="85"/>
      <c r="F692" s="85"/>
      <c r="G692" s="85"/>
      <c r="H692" s="85"/>
      <c r="I692" s="85"/>
      <c r="J692" s="85"/>
      <c r="K692" s="85"/>
      <c r="L692" s="85"/>
      <c r="M692" s="85"/>
      <c r="N692" s="85"/>
      <c r="O692" s="85"/>
      <c r="P692" s="85"/>
      <c r="Q692" s="85"/>
      <c r="R692" s="85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  <c r="AF692" s="20"/>
      <c r="AG692" s="20"/>
      <c r="AH692" s="20"/>
      <c r="AI692" s="20"/>
      <c r="AJ692" s="20"/>
      <c r="AK692" s="20"/>
      <c r="AL692" s="20"/>
      <c r="AM692" s="20"/>
    </row>
    <row r="693" spans="1:39" ht="13.5" customHeight="1">
      <c r="A693" s="20"/>
      <c r="B693" s="20"/>
      <c r="C693" s="85"/>
      <c r="D693" s="85"/>
      <c r="E693" s="85"/>
      <c r="F693" s="85"/>
      <c r="G693" s="85"/>
      <c r="H693" s="85"/>
      <c r="I693" s="85"/>
      <c r="J693" s="85"/>
      <c r="K693" s="85"/>
      <c r="L693" s="85"/>
      <c r="M693" s="85"/>
      <c r="N693" s="85"/>
      <c r="O693" s="85"/>
      <c r="P693" s="85"/>
      <c r="Q693" s="85"/>
      <c r="R693" s="85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  <c r="AF693" s="20"/>
      <c r="AG693" s="20"/>
      <c r="AH693" s="20"/>
      <c r="AI693" s="20"/>
      <c r="AJ693" s="20"/>
      <c r="AK693" s="20"/>
      <c r="AL693" s="20"/>
      <c r="AM693" s="20"/>
    </row>
    <row r="694" spans="1:39" ht="13.5" customHeight="1">
      <c r="A694" s="20"/>
      <c r="B694" s="20"/>
      <c r="C694" s="85"/>
      <c r="D694" s="85"/>
      <c r="E694" s="85"/>
      <c r="F694" s="85"/>
      <c r="G694" s="85"/>
      <c r="H694" s="85"/>
      <c r="I694" s="85"/>
      <c r="J694" s="85"/>
      <c r="K694" s="85"/>
      <c r="L694" s="85"/>
      <c r="M694" s="85"/>
      <c r="N694" s="85"/>
      <c r="O694" s="85"/>
      <c r="P694" s="85"/>
      <c r="Q694" s="85"/>
      <c r="R694" s="85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AE694" s="20"/>
      <c r="AF694" s="20"/>
      <c r="AG694" s="20"/>
      <c r="AH694" s="20"/>
      <c r="AI694" s="20"/>
      <c r="AJ694" s="20"/>
      <c r="AK694" s="20"/>
      <c r="AL694" s="20"/>
      <c r="AM694" s="20"/>
    </row>
    <row r="695" spans="1:39" ht="13.5" customHeight="1">
      <c r="A695" s="20"/>
      <c r="B695" s="20"/>
      <c r="C695" s="85"/>
      <c r="D695" s="85"/>
      <c r="E695" s="85"/>
      <c r="F695" s="85"/>
      <c r="G695" s="85"/>
      <c r="H695" s="85"/>
      <c r="I695" s="85"/>
      <c r="J695" s="85"/>
      <c r="K695" s="85"/>
      <c r="L695" s="85"/>
      <c r="M695" s="85"/>
      <c r="N695" s="85"/>
      <c r="O695" s="85"/>
      <c r="P695" s="85"/>
      <c r="Q695" s="85"/>
      <c r="R695" s="85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  <c r="AF695" s="20"/>
      <c r="AG695" s="20"/>
      <c r="AH695" s="20"/>
      <c r="AI695" s="20"/>
      <c r="AJ695" s="20"/>
      <c r="AK695" s="20"/>
      <c r="AL695" s="20"/>
      <c r="AM695" s="20"/>
    </row>
    <row r="696" spans="1:39" ht="13.5" customHeight="1">
      <c r="A696" s="20"/>
      <c r="B696" s="20"/>
      <c r="C696" s="85"/>
      <c r="D696" s="85"/>
      <c r="E696" s="85"/>
      <c r="F696" s="85"/>
      <c r="G696" s="85"/>
      <c r="H696" s="85"/>
      <c r="I696" s="85"/>
      <c r="J696" s="85"/>
      <c r="K696" s="85"/>
      <c r="L696" s="85"/>
      <c r="M696" s="85"/>
      <c r="N696" s="85"/>
      <c r="O696" s="85"/>
      <c r="P696" s="85"/>
      <c r="Q696" s="85"/>
      <c r="R696" s="85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0"/>
      <c r="AF696" s="20"/>
      <c r="AG696" s="20"/>
      <c r="AH696" s="20"/>
      <c r="AI696" s="20"/>
      <c r="AJ696" s="20"/>
      <c r="AK696" s="20"/>
      <c r="AL696" s="20"/>
      <c r="AM696" s="20"/>
    </row>
    <row r="697" spans="1:39" ht="13.5" customHeight="1">
      <c r="A697" s="20"/>
      <c r="B697" s="20"/>
      <c r="C697" s="85"/>
      <c r="D697" s="85"/>
      <c r="E697" s="85"/>
      <c r="F697" s="85"/>
      <c r="G697" s="85"/>
      <c r="H697" s="85"/>
      <c r="I697" s="85"/>
      <c r="J697" s="85"/>
      <c r="K697" s="85"/>
      <c r="L697" s="85"/>
      <c r="M697" s="85"/>
      <c r="N697" s="85"/>
      <c r="O697" s="85"/>
      <c r="P697" s="85"/>
      <c r="Q697" s="85"/>
      <c r="R697" s="85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  <c r="AF697" s="20"/>
      <c r="AG697" s="20"/>
      <c r="AH697" s="20"/>
      <c r="AI697" s="20"/>
      <c r="AJ697" s="20"/>
      <c r="AK697" s="20"/>
      <c r="AL697" s="20"/>
      <c r="AM697" s="20"/>
    </row>
    <row r="698" spans="1:39" ht="13.5" customHeight="1">
      <c r="A698" s="20"/>
      <c r="B698" s="20"/>
      <c r="C698" s="85"/>
      <c r="D698" s="85"/>
      <c r="E698" s="85"/>
      <c r="F698" s="85"/>
      <c r="G698" s="85"/>
      <c r="H698" s="85"/>
      <c r="I698" s="85"/>
      <c r="J698" s="85"/>
      <c r="K698" s="85"/>
      <c r="L698" s="85"/>
      <c r="M698" s="85"/>
      <c r="N698" s="85"/>
      <c r="O698" s="85"/>
      <c r="P698" s="85"/>
      <c r="Q698" s="85"/>
      <c r="R698" s="85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  <c r="AF698" s="20"/>
      <c r="AG698" s="20"/>
      <c r="AH698" s="20"/>
      <c r="AI698" s="20"/>
      <c r="AJ698" s="20"/>
      <c r="AK698" s="20"/>
      <c r="AL698" s="20"/>
      <c r="AM698" s="20"/>
    </row>
    <row r="699" spans="1:39" ht="13.5" customHeight="1">
      <c r="A699" s="20"/>
      <c r="B699" s="20"/>
      <c r="C699" s="85"/>
      <c r="D699" s="85"/>
      <c r="E699" s="85"/>
      <c r="F699" s="85"/>
      <c r="G699" s="85"/>
      <c r="H699" s="85"/>
      <c r="I699" s="85"/>
      <c r="J699" s="85"/>
      <c r="K699" s="85"/>
      <c r="L699" s="85"/>
      <c r="M699" s="85"/>
      <c r="N699" s="85"/>
      <c r="O699" s="85"/>
      <c r="P699" s="85"/>
      <c r="Q699" s="85"/>
      <c r="R699" s="85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  <c r="AF699" s="20"/>
      <c r="AG699" s="20"/>
      <c r="AH699" s="20"/>
      <c r="AI699" s="20"/>
      <c r="AJ699" s="20"/>
      <c r="AK699" s="20"/>
      <c r="AL699" s="20"/>
      <c r="AM699" s="20"/>
    </row>
    <row r="700" spans="1:39" ht="13.5" customHeight="1">
      <c r="A700" s="20"/>
      <c r="B700" s="20"/>
      <c r="C700" s="85"/>
      <c r="D700" s="85"/>
      <c r="E700" s="85"/>
      <c r="F700" s="85"/>
      <c r="G700" s="85"/>
      <c r="H700" s="85"/>
      <c r="I700" s="85"/>
      <c r="J700" s="85"/>
      <c r="K700" s="85"/>
      <c r="L700" s="85"/>
      <c r="M700" s="85"/>
      <c r="N700" s="85"/>
      <c r="O700" s="85"/>
      <c r="P700" s="85"/>
      <c r="Q700" s="85"/>
      <c r="R700" s="85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  <c r="AF700" s="20"/>
      <c r="AG700" s="20"/>
      <c r="AH700" s="20"/>
      <c r="AI700" s="20"/>
      <c r="AJ700" s="20"/>
      <c r="AK700" s="20"/>
      <c r="AL700" s="20"/>
      <c r="AM700" s="20"/>
    </row>
    <row r="701" spans="1:39" ht="13.5" customHeight="1">
      <c r="A701" s="20"/>
      <c r="B701" s="20"/>
      <c r="C701" s="85"/>
      <c r="D701" s="85"/>
      <c r="E701" s="85"/>
      <c r="F701" s="85"/>
      <c r="G701" s="85"/>
      <c r="H701" s="85"/>
      <c r="I701" s="85"/>
      <c r="J701" s="85"/>
      <c r="K701" s="85"/>
      <c r="L701" s="85"/>
      <c r="M701" s="85"/>
      <c r="N701" s="85"/>
      <c r="O701" s="85"/>
      <c r="P701" s="85"/>
      <c r="Q701" s="85"/>
      <c r="R701" s="85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  <c r="AF701" s="20"/>
      <c r="AG701" s="20"/>
      <c r="AH701" s="20"/>
      <c r="AI701" s="20"/>
      <c r="AJ701" s="20"/>
      <c r="AK701" s="20"/>
      <c r="AL701" s="20"/>
      <c r="AM701" s="20"/>
    </row>
    <row r="702" spans="1:39" ht="13.5" customHeight="1">
      <c r="A702" s="20"/>
      <c r="B702" s="20"/>
      <c r="C702" s="85"/>
      <c r="D702" s="85"/>
      <c r="E702" s="85"/>
      <c r="F702" s="85"/>
      <c r="G702" s="85"/>
      <c r="H702" s="85"/>
      <c r="I702" s="85"/>
      <c r="J702" s="85"/>
      <c r="K702" s="85"/>
      <c r="L702" s="85"/>
      <c r="M702" s="85"/>
      <c r="N702" s="85"/>
      <c r="O702" s="85"/>
      <c r="P702" s="85"/>
      <c r="Q702" s="85"/>
      <c r="R702" s="85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0"/>
      <c r="AF702" s="20"/>
      <c r="AG702" s="20"/>
      <c r="AH702" s="20"/>
      <c r="AI702" s="20"/>
      <c r="AJ702" s="20"/>
      <c r="AK702" s="20"/>
      <c r="AL702" s="20"/>
      <c r="AM702" s="20"/>
    </row>
    <row r="703" spans="1:39" ht="13.5" customHeight="1">
      <c r="A703" s="20"/>
      <c r="B703" s="20"/>
      <c r="C703" s="85"/>
      <c r="D703" s="85"/>
      <c r="E703" s="85"/>
      <c r="F703" s="85"/>
      <c r="G703" s="85"/>
      <c r="H703" s="85"/>
      <c r="I703" s="85"/>
      <c r="J703" s="85"/>
      <c r="K703" s="85"/>
      <c r="L703" s="85"/>
      <c r="M703" s="85"/>
      <c r="N703" s="85"/>
      <c r="O703" s="85"/>
      <c r="P703" s="85"/>
      <c r="Q703" s="85"/>
      <c r="R703" s="85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  <c r="AE703" s="20"/>
      <c r="AF703" s="20"/>
      <c r="AG703" s="20"/>
      <c r="AH703" s="20"/>
      <c r="AI703" s="20"/>
      <c r="AJ703" s="20"/>
      <c r="AK703" s="20"/>
      <c r="AL703" s="20"/>
      <c r="AM703" s="20"/>
    </row>
    <row r="704" spans="1:39" ht="13.5" customHeight="1">
      <c r="A704" s="20"/>
      <c r="B704" s="20"/>
      <c r="C704" s="85"/>
      <c r="D704" s="85"/>
      <c r="E704" s="85"/>
      <c r="F704" s="85"/>
      <c r="G704" s="85"/>
      <c r="H704" s="85"/>
      <c r="I704" s="85"/>
      <c r="J704" s="85"/>
      <c r="K704" s="85"/>
      <c r="L704" s="85"/>
      <c r="M704" s="85"/>
      <c r="N704" s="85"/>
      <c r="O704" s="85"/>
      <c r="P704" s="85"/>
      <c r="Q704" s="85"/>
      <c r="R704" s="85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  <c r="AE704" s="20"/>
      <c r="AF704" s="20"/>
      <c r="AG704" s="20"/>
      <c r="AH704" s="20"/>
      <c r="AI704" s="20"/>
      <c r="AJ704" s="20"/>
      <c r="AK704" s="20"/>
      <c r="AL704" s="20"/>
      <c r="AM704" s="20"/>
    </row>
    <row r="705" spans="1:39" ht="13.5" customHeight="1">
      <c r="A705" s="20"/>
      <c r="B705" s="20"/>
      <c r="C705" s="85"/>
      <c r="D705" s="85"/>
      <c r="E705" s="85"/>
      <c r="F705" s="85"/>
      <c r="G705" s="85"/>
      <c r="H705" s="85"/>
      <c r="I705" s="85"/>
      <c r="J705" s="85"/>
      <c r="K705" s="85"/>
      <c r="L705" s="85"/>
      <c r="M705" s="85"/>
      <c r="N705" s="85"/>
      <c r="O705" s="85"/>
      <c r="P705" s="85"/>
      <c r="Q705" s="85"/>
      <c r="R705" s="85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0"/>
      <c r="AF705" s="20"/>
      <c r="AG705" s="20"/>
      <c r="AH705" s="20"/>
      <c r="AI705" s="20"/>
      <c r="AJ705" s="20"/>
      <c r="AK705" s="20"/>
      <c r="AL705" s="20"/>
      <c r="AM705" s="20"/>
    </row>
    <row r="706" spans="1:39" ht="13.5" customHeight="1">
      <c r="A706" s="20"/>
      <c r="B706" s="20"/>
      <c r="C706" s="85"/>
      <c r="D706" s="85"/>
      <c r="E706" s="85"/>
      <c r="F706" s="85"/>
      <c r="G706" s="85"/>
      <c r="H706" s="85"/>
      <c r="I706" s="85"/>
      <c r="J706" s="85"/>
      <c r="K706" s="85"/>
      <c r="L706" s="85"/>
      <c r="M706" s="85"/>
      <c r="N706" s="85"/>
      <c r="O706" s="85"/>
      <c r="P706" s="85"/>
      <c r="Q706" s="85"/>
      <c r="R706" s="85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  <c r="AE706" s="20"/>
      <c r="AF706" s="20"/>
      <c r="AG706" s="20"/>
      <c r="AH706" s="20"/>
      <c r="AI706" s="20"/>
      <c r="AJ706" s="20"/>
      <c r="AK706" s="20"/>
      <c r="AL706" s="20"/>
      <c r="AM706" s="20"/>
    </row>
    <row r="707" spans="1:39" ht="13.5" customHeight="1">
      <c r="A707" s="20"/>
      <c r="B707" s="20"/>
      <c r="C707" s="85"/>
      <c r="D707" s="85"/>
      <c r="E707" s="85"/>
      <c r="F707" s="85"/>
      <c r="G707" s="85"/>
      <c r="H707" s="85"/>
      <c r="I707" s="85"/>
      <c r="J707" s="85"/>
      <c r="K707" s="85"/>
      <c r="L707" s="85"/>
      <c r="M707" s="85"/>
      <c r="N707" s="85"/>
      <c r="O707" s="85"/>
      <c r="P707" s="85"/>
      <c r="Q707" s="85"/>
      <c r="R707" s="85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0"/>
      <c r="AF707" s="20"/>
      <c r="AG707" s="20"/>
      <c r="AH707" s="20"/>
      <c r="AI707" s="20"/>
      <c r="AJ707" s="20"/>
      <c r="AK707" s="20"/>
      <c r="AL707" s="20"/>
      <c r="AM707" s="20"/>
    </row>
    <row r="708" spans="1:39" ht="13.5" customHeight="1">
      <c r="A708" s="20"/>
      <c r="B708" s="20"/>
      <c r="C708" s="85"/>
      <c r="D708" s="85"/>
      <c r="E708" s="85"/>
      <c r="F708" s="85"/>
      <c r="G708" s="85"/>
      <c r="H708" s="85"/>
      <c r="I708" s="85"/>
      <c r="J708" s="85"/>
      <c r="K708" s="85"/>
      <c r="L708" s="85"/>
      <c r="M708" s="85"/>
      <c r="N708" s="85"/>
      <c r="O708" s="85"/>
      <c r="P708" s="85"/>
      <c r="Q708" s="85"/>
      <c r="R708" s="85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  <c r="AF708" s="20"/>
      <c r="AG708" s="20"/>
      <c r="AH708" s="20"/>
      <c r="AI708" s="20"/>
      <c r="AJ708" s="20"/>
      <c r="AK708" s="20"/>
      <c r="AL708" s="20"/>
      <c r="AM708" s="20"/>
    </row>
    <row r="709" spans="1:39" ht="13.5" customHeight="1">
      <c r="A709" s="20"/>
      <c r="B709" s="20"/>
      <c r="C709" s="85"/>
      <c r="D709" s="85"/>
      <c r="E709" s="85"/>
      <c r="F709" s="85"/>
      <c r="G709" s="85"/>
      <c r="H709" s="85"/>
      <c r="I709" s="85"/>
      <c r="J709" s="85"/>
      <c r="K709" s="85"/>
      <c r="L709" s="85"/>
      <c r="M709" s="85"/>
      <c r="N709" s="85"/>
      <c r="O709" s="85"/>
      <c r="P709" s="85"/>
      <c r="Q709" s="85"/>
      <c r="R709" s="85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  <c r="AF709" s="20"/>
      <c r="AG709" s="20"/>
      <c r="AH709" s="20"/>
      <c r="AI709" s="20"/>
      <c r="AJ709" s="20"/>
      <c r="AK709" s="20"/>
      <c r="AL709" s="20"/>
      <c r="AM709" s="20"/>
    </row>
    <row r="710" spans="1:39" ht="13.5" customHeight="1">
      <c r="A710" s="20"/>
      <c r="B710" s="20"/>
      <c r="C710" s="85"/>
      <c r="D710" s="85"/>
      <c r="E710" s="85"/>
      <c r="F710" s="85"/>
      <c r="G710" s="85"/>
      <c r="H710" s="85"/>
      <c r="I710" s="85"/>
      <c r="J710" s="85"/>
      <c r="K710" s="85"/>
      <c r="L710" s="85"/>
      <c r="M710" s="85"/>
      <c r="N710" s="85"/>
      <c r="O710" s="85"/>
      <c r="P710" s="85"/>
      <c r="Q710" s="85"/>
      <c r="R710" s="85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0"/>
      <c r="AF710" s="20"/>
      <c r="AG710" s="20"/>
      <c r="AH710" s="20"/>
      <c r="AI710" s="20"/>
      <c r="AJ710" s="20"/>
      <c r="AK710" s="20"/>
      <c r="AL710" s="20"/>
      <c r="AM710" s="20"/>
    </row>
    <row r="711" spans="1:39" ht="13.5" customHeight="1">
      <c r="A711" s="20"/>
      <c r="B711" s="20"/>
      <c r="C711" s="85"/>
      <c r="D711" s="85"/>
      <c r="E711" s="85"/>
      <c r="F711" s="85"/>
      <c r="G711" s="85"/>
      <c r="H711" s="85"/>
      <c r="I711" s="85"/>
      <c r="J711" s="85"/>
      <c r="K711" s="85"/>
      <c r="L711" s="85"/>
      <c r="M711" s="85"/>
      <c r="N711" s="85"/>
      <c r="O711" s="85"/>
      <c r="P711" s="85"/>
      <c r="Q711" s="85"/>
      <c r="R711" s="85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  <c r="AF711" s="20"/>
      <c r="AG711" s="20"/>
      <c r="AH711" s="20"/>
      <c r="AI711" s="20"/>
      <c r="AJ711" s="20"/>
      <c r="AK711" s="20"/>
      <c r="AL711" s="20"/>
      <c r="AM711" s="20"/>
    </row>
    <row r="712" spans="1:39" ht="13.5" customHeight="1">
      <c r="A712" s="20"/>
      <c r="B712" s="20"/>
      <c r="C712" s="85"/>
      <c r="D712" s="85"/>
      <c r="E712" s="85"/>
      <c r="F712" s="85"/>
      <c r="G712" s="85"/>
      <c r="H712" s="85"/>
      <c r="I712" s="85"/>
      <c r="J712" s="85"/>
      <c r="K712" s="85"/>
      <c r="L712" s="85"/>
      <c r="M712" s="85"/>
      <c r="N712" s="85"/>
      <c r="O712" s="85"/>
      <c r="P712" s="85"/>
      <c r="Q712" s="85"/>
      <c r="R712" s="85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  <c r="AF712" s="20"/>
      <c r="AG712" s="20"/>
      <c r="AH712" s="20"/>
      <c r="AI712" s="20"/>
      <c r="AJ712" s="20"/>
      <c r="AK712" s="20"/>
      <c r="AL712" s="20"/>
      <c r="AM712" s="20"/>
    </row>
    <row r="713" spans="1:39" ht="13.5" customHeight="1">
      <c r="A713" s="20"/>
      <c r="B713" s="20"/>
      <c r="C713" s="85"/>
      <c r="D713" s="85"/>
      <c r="E713" s="85"/>
      <c r="F713" s="85"/>
      <c r="G713" s="85"/>
      <c r="H713" s="85"/>
      <c r="I713" s="85"/>
      <c r="J713" s="85"/>
      <c r="K713" s="85"/>
      <c r="L713" s="85"/>
      <c r="M713" s="85"/>
      <c r="N713" s="85"/>
      <c r="O713" s="85"/>
      <c r="P713" s="85"/>
      <c r="Q713" s="85"/>
      <c r="R713" s="85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  <c r="AF713" s="20"/>
      <c r="AG713" s="20"/>
      <c r="AH713" s="20"/>
      <c r="AI713" s="20"/>
      <c r="AJ713" s="20"/>
      <c r="AK713" s="20"/>
      <c r="AL713" s="20"/>
      <c r="AM713" s="20"/>
    </row>
    <row r="714" spans="1:39" ht="13.5" customHeight="1">
      <c r="A714" s="20"/>
      <c r="B714" s="20"/>
      <c r="C714" s="85"/>
      <c r="D714" s="85"/>
      <c r="E714" s="85"/>
      <c r="F714" s="85"/>
      <c r="G714" s="85"/>
      <c r="H714" s="85"/>
      <c r="I714" s="85"/>
      <c r="J714" s="85"/>
      <c r="K714" s="85"/>
      <c r="L714" s="85"/>
      <c r="M714" s="85"/>
      <c r="N714" s="85"/>
      <c r="O714" s="85"/>
      <c r="P714" s="85"/>
      <c r="Q714" s="85"/>
      <c r="R714" s="85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  <c r="AF714" s="20"/>
      <c r="AG714" s="20"/>
      <c r="AH714" s="20"/>
      <c r="AI714" s="20"/>
      <c r="AJ714" s="20"/>
      <c r="AK714" s="20"/>
      <c r="AL714" s="20"/>
      <c r="AM714" s="20"/>
    </row>
    <row r="715" spans="1:39" ht="13.5" customHeight="1">
      <c r="A715" s="20"/>
      <c r="B715" s="20"/>
      <c r="C715" s="85"/>
      <c r="D715" s="85"/>
      <c r="E715" s="85"/>
      <c r="F715" s="85"/>
      <c r="G715" s="85"/>
      <c r="H715" s="85"/>
      <c r="I715" s="85"/>
      <c r="J715" s="85"/>
      <c r="K715" s="85"/>
      <c r="L715" s="85"/>
      <c r="M715" s="85"/>
      <c r="N715" s="85"/>
      <c r="O715" s="85"/>
      <c r="P715" s="85"/>
      <c r="Q715" s="85"/>
      <c r="R715" s="85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  <c r="AF715" s="20"/>
      <c r="AG715" s="20"/>
      <c r="AH715" s="20"/>
      <c r="AI715" s="20"/>
      <c r="AJ715" s="20"/>
      <c r="AK715" s="20"/>
      <c r="AL715" s="20"/>
      <c r="AM715" s="20"/>
    </row>
    <row r="716" spans="1:39" ht="13.5" customHeight="1">
      <c r="A716" s="20"/>
      <c r="B716" s="20"/>
      <c r="C716" s="85"/>
      <c r="D716" s="85"/>
      <c r="E716" s="85"/>
      <c r="F716" s="85"/>
      <c r="G716" s="85"/>
      <c r="H716" s="85"/>
      <c r="I716" s="85"/>
      <c r="J716" s="85"/>
      <c r="K716" s="85"/>
      <c r="L716" s="85"/>
      <c r="M716" s="85"/>
      <c r="N716" s="85"/>
      <c r="O716" s="85"/>
      <c r="P716" s="85"/>
      <c r="Q716" s="85"/>
      <c r="R716" s="85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  <c r="AF716" s="20"/>
      <c r="AG716" s="20"/>
      <c r="AH716" s="20"/>
      <c r="AI716" s="20"/>
      <c r="AJ716" s="20"/>
      <c r="AK716" s="20"/>
      <c r="AL716" s="20"/>
      <c r="AM716" s="20"/>
    </row>
    <row r="717" spans="1:39" ht="13.5" customHeight="1">
      <c r="A717" s="20"/>
      <c r="B717" s="20"/>
      <c r="C717" s="85"/>
      <c r="D717" s="85"/>
      <c r="E717" s="85"/>
      <c r="F717" s="85"/>
      <c r="G717" s="85"/>
      <c r="H717" s="85"/>
      <c r="I717" s="85"/>
      <c r="J717" s="85"/>
      <c r="K717" s="85"/>
      <c r="L717" s="85"/>
      <c r="M717" s="85"/>
      <c r="N717" s="85"/>
      <c r="O717" s="85"/>
      <c r="P717" s="85"/>
      <c r="Q717" s="85"/>
      <c r="R717" s="85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  <c r="AF717" s="20"/>
      <c r="AG717" s="20"/>
      <c r="AH717" s="20"/>
      <c r="AI717" s="20"/>
      <c r="AJ717" s="20"/>
      <c r="AK717" s="20"/>
      <c r="AL717" s="20"/>
      <c r="AM717" s="20"/>
    </row>
    <row r="718" spans="1:39" ht="13.5" customHeight="1">
      <c r="A718" s="20"/>
      <c r="B718" s="20"/>
      <c r="C718" s="85"/>
      <c r="D718" s="85"/>
      <c r="E718" s="85"/>
      <c r="F718" s="85"/>
      <c r="G718" s="85"/>
      <c r="H718" s="85"/>
      <c r="I718" s="85"/>
      <c r="J718" s="85"/>
      <c r="K718" s="85"/>
      <c r="L718" s="85"/>
      <c r="M718" s="85"/>
      <c r="N718" s="85"/>
      <c r="O718" s="85"/>
      <c r="P718" s="85"/>
      <c r="Q718" s="85"/>
      <c r="R718" s="85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  <c r="AE718" s="20"/>
      <c r="AF718" s="20"/>
      <c r="AG718" s="20"/>
      <c r="AH718" s="20"/>
      <c r="AI718" s="20"/>
      <c r="AJ718" s="20"/>
      <c r="AK718" s="20"/>
      <c r="AL718" s="20"/>
      <c r="AM718" s="20"/>
    </row>
    <row r="719" spans="1:39" ht="13.5" customHeight="1">
      <c r="A719" s="20"/>
      <c r="B719" s="20"/>
      <c r="C719" s="85"/>
      <c r="D719" s="85"/>
      <c r="E719" s="85"/>
      <c r="F719" s="85"/>
      <c r="G719" s="85"/>
      <c r="H719" s="85"/>
      <c r="I719" s="85"/>
      <c r="J719" s="85"/>
      <c r="K719" s="85"/>
      <c r="L719" s="85"/>
      <c r="M719" s="85"/>
      <c r="N719" s="85"/>
      <c r="O719" s="85"/>
      <c r="P719" s="85"/>
      <c r="Q719" s="85"/>
      <c r="R719" s="85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0"/>
      <c r="AF719" s="20"/>
      <c r="AG719" s="20"/>
      <c r="AH719" s="20"/>
      <c r="AI719" s="20"/>
      <c r="AJ719" s="20"/>
      <c r="AK719" s="20"/>
      <c r="AL719" s="20"/>
      <c r="AM719" s="20"/>
    </row>
    <row r="720" spans="1:39" ht="13.5" customHeight="1">
      <c r="A720" s="20"/>
      <c r="B720" s="20"/>
      <c r="C720" s="85"/>
      <c r="D720" s="85"/>
      <c r="E720" s="85"/>
      <c r="F720" s="85"/>
      <c r="G720" s="85"/>
      <c r="H720" s="85"/>
      <c r="I720" s="85"/>
      <c r="J720" s="85"/>
      <c r="K720" s="85"/>
      <c r="L720" s="85"/>
      <c r="M720" s="85"/>
      <c r="N720" s="85"/>
      <c r="O720" s="85"/>
      <c r="P720" s="85"/>
      <c r="Q720" s="85"/>
      <c r="R720" s="85"/>
      <c r="S720" s="20"/>
      <c r="T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  <c r="AE720" s="20"/>
      <c r="AF720" s="20"/>
      <c r="AG720" s="20"/>
      <c r="AH720" s="20"/>
      <c r="AI720" s="20"/>
      <c r="AJ720" s="20"/>
      <c r="AK720" s="20"/>
      <c r="AL720" s="20"/>
      <c r="AM720" s="20"/>
    </row>
    <row r="721" spans="1:39" ht="13.5" customHeight="1">
      <c r="A721" s="20"/>
      <c r="B721" s="20"/>
      <c r="C721" s="85"/>
      <c r="D721" s="85"/>
      <c r="E721" s="85"/>
      <c r="F721" s="85"/>
      <c r="G721" s="85"/>
      <c r="H721" s="85"/>
      <c r="I721" s="85"/>
      <c r="J721" s="85"/>
      <c r="K721" s="85"/>
      <c r="L721" s="85"/>
      <c r="M721" s="85"/>
      <c r="N721" s="85"/>
      <c r="O721" s="85"/>
      <c r="P721" s="85"/>
      <c r="Q721" s="85"/>
      <c r="R721" s="85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0"/>
      <c r="AF721" s="20"/>
      <c r="AG721" s="20"/>
      <c r="AH721" s="20"/>
      <c r="AI721" s="20"/>
      <c r="AJ721" s="20"/>
      <c r="AK721" s="20"/>
      <c r="AL721" s="20"/>
      <c r="AM721" s="20"/>
    </row>
    <row r="722" spans="1:39" ht="13.5" customHeight="1">
      <c r="A722" s="20"/>
      <c r="B722" s="20"/>
      <c r="C722" s="85"/>
      <c r="D722" s="85"/>
      <c r="E722" s="85"/>
      <c r="F722" s="85"/>
      <c r="G722" s="85"/>
      <c r="H722" s="85"/>
      <c r="I722" s="85"/>
      <c r="J722" s="85"/>
      <c r="K722" s="85"/>
      <c r="L722" s="85"/>
      <c r="M722" s="85"/>
      <c r="N722" s="85"/>
      <c r="O722" s="85"/>
      <c r="P722" s="85"/>
      <c r="Q722" s="85"/>
      <c r="R722" s="85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  <c r="AF722" s="20"/>
      <c r="AG722" s="20"/>
      <c r="AH722" s="20"/>
      <c r="AI722" s="20"/>
      <c r="AJ722" s="20"/>
      <c r="AK722" s="20"/>
      <c r="AL722" s="20"/>
      <c r="AM722" s="20"/>
    </row>
    <row r="723" spans="1:39" ht="13.5" customHeight="1">
      <c r="A723" s="20"/>
      <c r="B723" s="20"/>
      <c r="C723" s="85"/>
      <c r="D723" s="85"/>
      <c r="E723" s="85"/>
      <c r="F723" s="85"/>
      <c r="G723" s="85"/>
      <c r="H723" s="85"/>
      <c r="I723" s="85"/>
      <c r="J723" s="85"/>
      <c r="K723" s="85"/>
      <c r="L723" s="85"/>
      <c r="M723" s="85"/>
      <c r="N723" s="85"/>
      <c r="O723" s="85"/>
      <c r="P723" s="85"/>
      <c r="Q723" s="85"/>
      <c r="R723" s="85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  <c r="AF723" s="20"/>
      <c r="AG723" s="20"/>
      <c r="AH723" s="20"/>
      <c r="AI723" s="20"/>
      <c r="AJ723" s="20"/>
      <c r="AK723" s="20"/>
      <c r="AL723" s="20"/>
      <c r="AM723" s="20"/>
    </row>
    <row r="724" spans="1:39" ht="13.5" customHeight="1">
      <c r="A724" s="20"/>
      <c r="B724" s="20"/>
      <c r="C724" s="85"/>
      <c r="D724" s="85"/>
      <c r="E724" s="85"/>
      <c r="F724" s="85"/>
      <c r="G724" s="85"/>
      <c r="H724" s="85"/>
      <c r="I724" s="85"/>
      <c r="J724" s="85"/>
      <c r="K724" s="85"/>
      <c r="L724" s="85"/>
      <c r="M724" s="85"/>
      <c r="N724" s="85"/>
      <c r="O724" s="85"/>
      <c r="P724" s="85"/>
      <c r="Q724" s="85"/>
      <c r="R724" s="85"/>
      <c r="S724" s="20"/>
      <c r="T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  <c r="AE724" s="20"/>
      <c r="AF724" s="20"/>
      <c r="AG724" s="20"/>
      <c r="AH724" s="20"/>
      <c r="AI724" s="20"/>
      <c r="AJ724" s="20"/>
      <c r="AK724" s="20"/>
      <c r="AL724" s="20"/>
      <c r="AM724" s="20"/>
    </row>
    <row r="725" spans="1:39" ht="13.5" customHeight="1">
      <c r="A725" s="20"/>
      <c r="B725" s="20"/>
      <c r="C725" s="85"/>
      <c r="D725" s="85"/>
      <c r="E725" s="85"/>
      <c r="F725" s="85"/>
      <c r="G725" s="85"/>
      <c r="H725" s="85"/>
      <c r="I725" s="85"/>
      <c r="J725" s="85"/>
      <c r="K725" s="85"/>
      <c r="L725" s="85"/>
      <c r="M725" s="85"/>
      <c r="N725" s="85"/>
      <c r="O725" s="85"/>
      <c r="P725" s="85"/>
      <c r="Q725" s="85"/>
      <c r="R725" s="85"/>
      <c r="S725" s="20"/>
      <c r="T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  <c r="AE725" s="20"/>
      <c r="AF725" s="20"/>
      <c r="AG725" s="20"/>
      <c r="AH725" s="20"/>
      <c r="AI725" s="20"/>
      <c r="AJ725" s="20"/>
      <c r="AK725" s="20"/>
      <c r="AL725" s="20"/>
      <c r="AM725" s="20"/>
    </row>
    <row r="726" spans="1:39" ht="13.5" customHeight="1">
      <c r="A726" s="20"/>
      <c r="B726" s="20"/>
      <c r="C726" s="85"/>
      <c r="D726" s="85"/>
      <c r="E726" s="85"/>
      <c r="F726" s="85"/>
      <c r="G726" s="85"/>
      <c r="H726" s="85"/>
      <c r="I726" s="85"/>
      <c r="J726" s="85"/>
      <c r="K726" s="85"/>
      <c r="L726" s="85"/>
      <c r="M726" s="85"/>
      <c r="N726" s="85"/>
      <c r="O726" s="85"/>
      <c r="P726" s="85"/>
      <c r="Q726" s="85"/>
      <c r="R726" s="85"/>
      <c r="S726" s="20"/>
      <c r="T726" s="20"/>
      <c r="U726" s="20"/>
      <c r="V726" s="20"/>
      <c r="W726" s="20"/>
      <c r="X726" s="20"/>
      <c r="Y726" s="20"/>
      <c r="Z726" s="20"/>
      <c r="AA726" s="20"/>
      <c r="AB726" s="20"/>
      <c r="AC726" s="20"/>
      <c r="AD726" s="20"/>
      <c r="AE726" s="20"/>
      <c r="AF726" s="20"/>
      <c r="AG726" s="20"/>
      <c r="AH726" s="20"/>
      <c r="AI726" s="20"/>
      <c r="AJ726" s="20"/>
      <c r="AK726" s="20"/>
      <c r="AL726" s="20"/>
      <c r="AM726" s="20"/>
    </row>
    <row r="727" spans="1:39" ht="13.5" customHeight="1">
      <c r="A727" s="20"/>
      <c r="B727" s="20"/>
      <c r="C727" s="85"/>
      <c r="D727" s="85"/>
      <c r="E727" s="85"/>
      <c r="F727" s="85"/>
      <c r="G727" s="85"/>
      <c r="H727" s="85"/>
      <c r="I727" s="85"/>
      <c r="J727" s="85"/>
      <c r="K727" s="85"/>
      <c r="L727" s="85"/>
      <c r="M727" s="85"/>
      <c r="N727" s="85"/>
      <c r="O727" s="85"/>
      <c r="P727" s="85"/>
      <c r="Q727" s="85"/>
      <c r="R727" s="85"/>
      <c r="S727" s="20"/>
      <c r="T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  <c r="AE727" s="20"/>
      <c r="AF727" s="20"/>
      <c r="AG727" s="20"/>
      <c r="AH727" s="20"/>
      <c r="AI727" s="20"/>
      <c r="AJ727" s="20"/>
      <c r="AK727" s="20"/>
      <c r="AL727" s="20"/>
      <c r="AM727" s="20"/>
    </row>
    <row r="728" spans="1:39" ht="13.5" customHeight="1">
      <c r="A728" s="20"/>
      <c r="B728" s="20"/>
      <c r="C728" s="85"/>
      <c r="D728" s="85"/>
      <c r="E728" s="85"/>
      <c r="F728" s="85"/>
      <c r="G728" s="85"/>
      <c r="H728" s="85"/>
      <c r="I728" s="85"/>
      <c r="J728" s="85"/>
      <c r="K728" s="85"/>
      <c r="L728" s="85"/>
      <c r="M728" s="85"/>
      <c r="N728" s="85"/>
      <c r="O728" s="85"/>
      <c r="P728" s="85"/>
      <c r="Q728" s="85"/>
      <c r="R728" s="85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  <c r="AE728" s="20"/>
      <c r="AF728" s="20"/>
      <c r="AG728" s="20"/>
      <c r="AH728" s="20"/>
      <c r="AI728" s="20"/>
      <c r="AJ728" s="20"/>
      <c r="AK728" s="20"/>
      <c r="AL728" s="20"/>
      <c r="AM728" s="20"/>
    </row>
    <row r="729" spans="1:39" ht="13.5" customHeight="1">
      <c r="A729" s="20"/>
      <c r="B729" s="20"/>
      <c r="C729" s="85"/>
      <c r="D729" s="85"/>
      <c r="E729" s="85"/>
      <c r="F729" s="85"/>
      <c r="G729" s="85"/>
      <c r="H729" s="85"/>
      <c r="I729" s="85"/>
      <c r="J729" s="85"/>
      <c r="K729" s="85"/>
      <c r="L729" s="85"/>
      <c r="M729" s="85"/>
      <c r="N729" s="85"/>
      <c r="O729" s="85"/>
      <c r="P729" s="85"/>
      <c r="Q729" s="85"/>
      <c r="R729" s="85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0"/>
      <c r="AF729" s="20"/>
      <c r="AG729" s="20"/>
      <c r="AH729" s="20"/>
      <c r="AI729" s="20"/>
      <c r="AJ729" s="20"/>
      <c r="AK729" s="20"/>
      <c r="AL729" s="20"/>
      <c r="AM729" s="20"/>
    </row>
    <row r="730" spans="1:39" ht="13.5" customHeight="1">
      <c r="A730" s="20"/>
      <c r="B730" s="20"/>
      <c r="C730" s="85"/>
      <c r="D730" s="85"/>
      <c r="E730" s="85"/>
      <c r="F730" s="85"/>
      <c r="G730" s="85"/>
      <c r="H730" s="85"/>
      <c r="I730" s="85"/>
      <c r="J730" s="85"/>
      <c r="K730" s="85"/>
      <c r="L730" s="85"/>
      <c r="M730" s="85"/>
      <c r="N730" s="85"/>
      <c r="O730" s="85"/>
      <c r="P730" s="85"/>
      <c r="Q730" s="85"/>
      <c r="R730" s="85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0"/>
      <c r="AF730" s="20"/>
      <c r="AG730" s="20"/>
      <c r="AH730" s="20"/>
      <c r="AI730" s="20"/>
      <c r="AJ730" s="20"/>
      <c r="AK730" s="20"/>
      <c r="AL730" s="20"/>
      <c r="AM730" s="20"/>
    </row>
    <row r="731" spans="1:39" ht="13.5" customHeight="1">
      <c r="A731" s="20"/>
      <c r="B731" s="20"/>
      <c r="C731" s="85"/>
      <c r="D731" s="85"/>
      <c r="E731" s="85"/>
      <c r="F731" s="85"/>
      <c r="G731" s="85"/>
      <c r="H731" s="85"/>
      <c r="I731" s="85"/>
      <c r="J731" s="85"/>
      <c r="K731" s="85"/>
      <c r="L731" s="85"/>
      <c r="M731" s="85"/>
      <c r="N731" s="85"/>
      <c r="O731" s="85"/>
      <c r="P731" s="85"/>
      <c r="Q731" s="85"/>
      <c r="R731" s="85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0"/>
      <c r="AF731" s="20"/>
      <c r="AG731" s="20"/>
      <c r="AH731" s="20"/>
      <c r="AI731" s="20"/>
      <c r="AJ731" s="20"/>
      <c r="AK731" s="20"/>
      <c r="AL731" s="20"/>
      <c r="AM731" s="20"/>
    </row>
    <row r="732" spans="1:39" ht="13.5" customHeight="1">
      <c r="A732" s="20"/>
      <c r="B732" s="20"/>
      <c r="C732" s="85"/>
      <c r="D732" s="85"/>
      <c r="E732" s="85"/>
      <c r="F732" s="85"/>
      <c r="G732" s="85"/>
      <c r="H732" s="85"/>
      <c r="I732" s="85"/>
      <c r="J732" s="85"/>
      <c r="K732" s="85"/>
      <c r="L732" s="85"/>
      <c r="M732" s="85"/>
      <c r="N732" s="85"/>
      <c r="O732" s="85"/>
      <c r="P732" s="85"/>
      <c r="Q732" s="85"/>
      <c r="R732" s="85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  <c r="AF732" s="20"/>
      <c r="AG732" s="20"/>
      <c r="AH732" s="20"/>
      <c r="AI732" s="20"/>
      <c r="AJ732" s="20"/>
      <c r="AK732" s="20"/>
      <c r="AL732" s="20"/>
      <c r="AM732" s="20"/>
    </row>
    <row r="733" spans="1:39" ht="13.5" customHeight="1">
      <c r="A733" s="20"/>
      <c r="B733" s="20"/>
      <c r="C733" s="85"/>
      <c r="D733" s="85"/>
      <c r="E733" s="85"/>
      <c r="F733" s="85"/>
      <c r="G733" s="85"/>
      <c r="H733" s="85"/>
      <c r="I733" s="85"/>
      <c r="J733" s="85"/>
      <c r="K733" s="85"/>
      <c r="L733" s="85"/>
      <c r="M733" s="85"/>
      <c r="N733" s="85"/>
      <c r="O733" s="85"/>
      <c r="P733" s="85"/>
      <c r="Q733" s="85"/>
      <c r="R733" s="85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  <c r="AF733" s="20"/>
      <c r="AG733" s="20"/>
      <c r="AH733" s="20"/>
      <c r="AI733" s="20"/>
      <c r="AJ733" s="20"/>
      <c r="AK733" s="20"/>
      <c r="AL733" s="20"/>
      <c r="AM733" s="20"/>
    </row>
    <row r="734" spans="1:39" ht="13.5" customHeight="1">
      <c r="A734" s="20"/>
      <c r="B734" s="20"/>
      <c r="C734" s="85"/>
      <c r="D734" s="85"/>
      <c r="E734" s="85"/>
      <c r="F734" s="85"/>
      <c r="G734" s="85"/>
      <c r="H734" s="85"/>
      <c r="I734" s="85"/>
      <c r="J734" s="85"/>
      <c r="K734" s="85"/>
      <c r="L734" s="85"/>
      <c r="M734" s="85"/>
      <c r="N734" s="85"/>
      <c r="O734" s="85"/>
      <c r="P734" s="85"/>
      <c r="Q734" s="85"/>
      <c r="R734" s="85"/>
      <c r="S734" s="20"/>
      <c r="T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  <c r="AE734" s="20"/>
      <c r="AF734" s="20"/>
      <c r="AG734" s="20"/>
      <c r="AH734" s="20"/>
      <c r="AI734" s="20"/>
      <c r="AJ734" s="20"/>
      <c r="AK734" s="20"/>
      <c r="AL734" s="20"/>
      <c r="AM734" s="20"/>
    </row>
    <row r="735" spans="1:39" ht="13.5" customHeight="1">
      <c r="A735" s="20"/>
      <c r="B735" s="20"/>
      <c r="C735" s="85"/>
      <c r="D735" s="85"/>
      <c r="E735" s="85"/>
      <c r="F735" s="85"/>
      <c r="G735" s="85"/>
      <c r="H735" s="85"/>
      <c r="I735" s="85"/>
      <c r="J735" s="85"/>
      <c r="K735" s="85"/>
      <c r="L735" s="85"/>
      <c r="M735" s="85"/>
      <c r="N735" s="85"/>
      <c r="O735" s="85"/>
      <c r="P735" s="85"/>
      <c r="Q735" s="85"/>
      <c r="R735" s="85"/>
      <c r="S735" s="20"/>
      <c r="T735" s="20"/>
      <c r="U735" s="20"/>
      <c r="V735" s="20"/>
      <c r="W735" s="20"/>
      <c r="X735" s="20"/>
      <c r="Y735" s="20"/>
      <c r="Z735" s="20"/>
      <c r="AA735" s="20"/>
      <c r="AB735" s="20"/>
      <c r="AC735" s="20"/>
      <c r="AD735" s="20"/>
      <c r="AE735" s="20"/>
      <c r="AF735" s="20"/>
      <c r="AG735" s="20"/>
      <c r="AH735" s="20"/>
      <c r="AI735" s="20"/>
      <c r="AJ735" s="20"/>
      <c r="AK735" s="20"/>
      <c r="AL735" s="20"/>
      <c r="AM735" s="20"/>
    </row>
    <row r="736" spans="1:39" ht="13.5" customHeight="1">
      <c r="A736" s="20"/>
      <c r="B736" s="20"/>
      <c r="C736" s="85"/>
      <c r="D736" s="85"/>
      <c r="E736" s="85"/>
      <c r="F736" s="85"/>
      <c r="G736" s="85"/>
      <c r="H736" s="85"/>
      <c r="I736" s="85"/>
      <c r="J736" s="85"/>
      <c r="K736" s="85"/>
      <c r="L736" s="85"/>
      <c r="M736" s="85"/>
      <c r="N736" s="85"/>
      <c r="O736" s="85"/>
      <c r="P736" s="85"/>
      <c r="Q736" s="85"/>
      <c r="R736" s="85"/>
      <c r="S736" s="20"/>
      <c r="T736" s="20"/>
      <c r="U736" s="20"/>
      <c r="V736" s="20"/>
      <c r="W736" s="20"/>
      <c r="X736" s="20"/>
      <c r="Y736" s="20"/>
      <c r="Z736" s="20"/>
      <c r="AA736" s="20"/>
      <c r="AB736" s="20"/>
      <c r="AC736" s="20"/>
      <c r="AD736" s="20"/>
      <c r="AE736" s="20"/>
      <c r="AF736" s="20"/>
      <c r="AG736" s="20"/>
      <c r="AH736" s="20"/>
      <c r="AI736" s="20"/>
      <c r="AJ736" s="20"/>
      <c r="AK736" s="20"/>
      <c r="AL736" s="20"/>
      <c r="AM736" s="20"/>
    </row>
    <row r="737" spans="1:39" ht="13.5" customHeight="1">
      <c r="A737" s="20"/>
      <c r="B737" s="20"/>
      <c r="C737" s="85"/>
      <c r="D737" s="85"/>
      <c r="E737" s="85"/>
      <c r="F737" s="85"/>
      <c r="G737" s="85"/>
      <c r="H737" s="85"/>
      <c r="I737" s="85"/>
      <c r="J737" s="85"/>
      <c r="K737" s="85"/>
      <c r="L737" s="85"/>
      <c r="M737" s="85"/>
      <c r="N737" s="85"/>
      <c r="O737" s="85"/>
      <c r="P737" s="85"/>
      <c r="Q737" s="85"/>
      <c r="R737" s="85"/>
      <c r="S737" s="20"/>
      <c r="T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  <c r="AE737" s="20"/>
      <c r="AF737" s="20"/>
      <c r="AG737" s="20"/>
      <c r="AH737" s="20"/>
      <c r="AI737" s="20"/>
      <c r="AJ737" s="20"/>
      <c r="AK737" s="20"/>
      <c r="AL737" s="20"/>
      <c r="AM737" s="20"/>
    </row>
    <row r="738" spans="1:39" ht="13.5" customHeight="1">
      <c r="A738" s="20"/>
      <c r="B738" s="20"/>
      <c r="C738" s="85"/>
      <c r="D738" s="85"/>
      <c r="E738" s="85"/>
      <c r="F738" s="85"/>
      <c r="G738" s="85"/>
      <c r="H738" s="85"/>
      <c r="I738" s="85"/>
      <c r="J738" s="85"/>
      <c r="K738" s="85"/>
      <c r="L738" s="85"/>
      <c r="M738" s="85"/>
      <c r="N738" s="85"/>
      <c r="O738" s="85"/>
      <c r="P738" s="85"/>
      <c r="Q738" s="85"/>
      <c r="R738" s="85"/>
      <c r="S738" s="20"/>
      <c r="T738" s="20"/>
      <c r="U738" s="20"/>
      <c r="V738" s="20"/>
      <c r="W738" s="20"/>
      <c r="X738" s="20"/>
      <c r="Y738" s="20"/>
      <c r="Z738" s="20"/>
      <c r="AA738" s="20"/>
      <c r="AB738" s="20"/>
      <c r="AC738" s="20"/>
      <c r="AD738" s="20"/>
      <c r="AE738" s="20"/>
      <c r="AF738" s="20"/>
      <c r="AG738" s="20"/>
      <c r="AH738" s="20"/>
      <c r="AI738" s="20"/>
      <c r="AJ738" s="20"/>
      <c r="AK738" s="20"/>
      <c r="AL738" s="20"/>
      <c r="AM738" s="20"/>
    </row>
    <row r="739" spans="1:39" ht="13.5" customHeight="1">
      <c r="A739" s="20"/>
      <c r="B739" s="20"/>
      <c r="C739" s="85"/>
      <c r="D739" s="85"/>
      <c r="E739" s="85"/>
      <c r="F739" s="85"/>
      <c r="G739" s="85"/>
      <c r="H739" s="85"/>
      <c r="I739" s="85"/>
      <c r="J739" s="85"/>
      <c r="K739" s="85"/>
      <c r="L739" s="85"/>
      <c r="M739" s="85"/>
      <c r="N739" s="85"/>
      <c r="O739" s="85"/>
      <c r="P739" s="85"/>
      <c r="Q739" s="85"/>
      <c r="R739" s="85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  <c r="AE739" s="20"/>
      <c r="AF739" s="20"/>
      <c r="AG739" s="20"/>
      <c r="AH739" s="20"/>
      <c r="AI739" s="20"/>
      <c r="AJ739" s="20"/>
      <c r="AK739" s="20"/>
      <c r="AL739" s="20"/>
      <c r="AM739" s="20"/>
    </row>
    <row r="740" spans="1:39" ht="13.5" customHeight="1">
      <c r="A740" s="20"/>
      <c r="B740" s="20"/>
      <c r="C740" s="85"/>
      <c r="D740" s="85"/>
      <c r="E740" s="85"/>
      <c r="F740" s="85"/>
      <c r="G740" s="85"/>
      <c r="H740" s="85"/>
      <c r="I740" s="85"/>
      <c r="J740" s="85"/>
      <c r="K740" s="85"/>
      <c r="L740" s="85"/>
      <c r="M740" s="85"/>
      <c r="N740" s="85"/>
      <c r="O740" s="85"/>
      <c r="P740" s="85"/>
      <c r="Q740" s="85"/>
      <c r="R740" s="85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  <c r="AF740" s="20"/>
      <c r="AG740" s="20"/>
      <c r="AH740" s="20"/>
      <c r="AI740" s="20"/>
      <c r="AJ740" s="20"/>
      <c r="AK740" s="20"/>
      <c r="AL740" s="20"/>
      <c r="AM740" s="20"/>
    </row>
    <row r="741" spans="1:39" ht="13.5" customHeight="1">
      <c r="A741" s="20"/>
      <c r="B741" s="20"/>
      <c r="C741" s="85"/>
      <c r="D741" s="85"/>
      <c r="E741" s="85"/>
      <c r="F741" s="85"/>
      <c r="G741" s="85"/>
      <c r="H741" s="85"/>
      <c r="I741" s="85"/>
      <c r="J741" s="85"/>
      <c r="K741" s="85"/>
      <c r="L741" s="85"/>
      <c r="M741" s="85"/>
      <c r="N741" s="85"/>
      <c r="O741" s="85"/>
      <c r="P741" s="85"/>
      <c r="Q741" s="85"/>
      <c r="R741" s="85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  <c r="AF741" s="20"/>
      <c r="AG741" s="20"/>
      <c r="AH741" s="20"/>
      <c r="AI741" s="20"/>
      <c r="AJ741" s="20"/>
      <c r="AK741" s="20"/>
      <c r="AL741" s="20"/>
      <c r="AM741" s="20"/>
    </row>
    <row r="742" spans="1:39" ht="13.5" customHeight="1">
      <c r="A742" s="20"/>
      <c r="B742" s="20"/>
      <c r="C742" s="85"/>
      <c r="D742" s="85"/>
      <c r="E742" s="85"/>
      <c r="F742" s="85"/>
      <c r="G742" s="85"/>
      <c r="H742" s="85"/>
      <c r="I742" s="85"/>
      <c r="J742" s="85"/>
      <c r="K742" s="85"/>
      <c r="L742" s="85"/>
      <c r="M742" s="85"/>
      <c r="N742" s="85"/>
      <c r="O742" s="85"/>
      <c r="P742" s="85"/>
      <c r="Q742" s="85"/>
      <c r="R742" s="85"/>
      <c r="S742" s="20"/>
      <c r="T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  <c r="AE742" s="20"/>
      <c r="AF742" s="20"/>
      <c r="AG742" s="20"/>
      <c r="AH742" s="20"/>
      <c r="AI742" s="20"/>
      <c r="AJ742" s="20"/>
      <c r="AK742" s="20"/>
      <c r="AL742" s="20"/>
      <c r="AM742" s="20"/>
    </row>
    <row r="743" spans="1:39" ht="13.5" customHeight="1">
      <c r="A743" s="20"/>
      <c r="B743" s="20"/>
      <c r="C743" s="85"/>
      <c r="D743" s="85"/>
      <c r="E743" s="85"/>
      <c r="F743" s="85"/>
      <c r="G743" s="85"/>
      <c r="H743" s="85"/>
      <c r="I743" s="85"/>
      <c r="J743" s="85"/>
      <c r="K743" s="85"/>
      <c r="L743" s="85"/>
      <c r="M743" s="85"/>
      <c r="N743" s="85"/>
      <c r="O743" s="85"/>
      <c r="P743" s="85"/>
      <c r="Q743" s="85"/>
      <c r="R743" s="85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  <c r="AE743" s="20"/>
      <c r="AF743" s="20"/>
      <c r="AG743" s="20"/>
      <c r="AH743" s="20"/>
      <c r="AI743" s="20"/>
      <c r="AJ743" s="20"/>
      <c r="AK743" s="20"/>
      <c r="AL743" s="20"/>
      <c r="AM743" s="20"/>
    </row>
    <row r="744" spans="1:39" ht="13.5" customHeight="1">
      <c r="A744" s="20"/>
      <c r="B744" s="20"/>
      <c r="C744" s="85"/>
      <c r="D744" s="85"/>
      <c r="E744" s="85"/>
      <c r="F744" s="85"/>
      <c r="G744" s="85"/>
      <c r="H744" s="85"/>
      <c r="I744" s="85"/>
      <c r="J744" s="85"/>
      <c r="K744" s="85"/>
      <c r="L744" s="85"/>
      <c r="M744" s="85"/>
      <c r="N744" s="85"/>
      <c r="O744" s="85"/>
      <c r="P744" s="85"/>
      <c r="Q744" s="85"/>
      <c r="R744" s="85"/>
      <c r="S744" s="20"/>
      <c r="T744" s="20"/>
      <c r="U744" s="20"/>
      <c r="V744" s="20"/>
      <c r="W744" s="20"/>
      <c r="X744" s="20"/>
      <c r="Y744" s="20"/>
      <c r="Z744" s="20"/>
      <c r="AA744" s="20"/>
      <c r="AB744" s="20"/>
      <c r="AC744" s="20"/>
      <c r="AD744" s="20"/>
      <c r="AE744" s="20"/>
      <c r="AF744" s="20"/>
      <c r="AG744" s="20"/>
      <c r="AH744" s="20"/>
      <c r="AI744" s="20"/>
      <c r="AJ744" s="20"/>
      <c r="AK744" s="20"/>
      <c r="AL744" s="20"/>
      <c r="AM744" s="20"/>
    </row>
    <row r="745" spans="1:39" ht="13.5" customHeight="1">
      <c r="A745" s="20"/>
      <c r="B745" s="20"/>
      <c r="C745" s="85"/>
      <c r="D745" s="85"/>
      <c r="E745" s="85"/>
      <c r="F745" s="85"/>
      <c r="G745" s="85"/>
      <c r="H745" s="85"/>
      <c r="I745" s="85"/>
      <c r="J745" s="85"/>
      <c r="K745" s="85"/>
      <c r="L745" s="85"/>
      <c r="M745" s="85"/>
      <c r="N745" s="85"/>
      <c r="O745" s="85"/>
      <c r="P745" s="85"/>
      <c r="Q745" s="85"/>
      <c r="R745" s="85"/>
      <c r="S745" s="20"/>
      <c r="T745" s="20"/>
      <c r="U745" s="20"/>
      <c r="V745" s="20"/>
      <c r="W745" s="20"/>
      <c r="X745" s="20"/>
      <c r="Y745" s="20"/>
      <c r="Z745" s="20"/>
      <c r="AA745" s="20"/>
      <c r="AB745" s="20"/>
      <c r="AC745" s="20"/>
      <c r="AD745" s="20"/>
      <c r="AE745" s="20"/>
      <c r="AF745" s="20"/>
      <c r="AG745" s="20"/>
      <c r="AH745" s="20"/>
      <c r="AI745" s="20"/>
      <c r="AJ745" s="20"/>
      <c r="AK745" s="20"/>
      <c r="AL745" s="20"/>
      <c r="AM745" s="20"/>
    </row>
    <row r="746" spans="1:39" ht="13.5" customHeight="1">
      <c r="A746" s="20"/>
      <c r="B746" s="20"/>
      <c r="C746" s="85"/>
      <c r="D746" s="85"/>
      <c r="E746" s="85"/>
      <c r="F746" s="85"/>
      <c r="G746" s="85"/>
      <c r="H746" s="85"/>
      <c r="I746" s="85"/>
      <c r="J746" s="85"/>
      <c r="K746" s="85"/>
      <c r="L746" s="85"/>
      <c r="M746" s="85"/>
      <c r="N746" s="85"/>
      <c r="O746" s="85"/>
      <c r="P746" s="85"/>
      <c r="Q746" s="85"/>
      <c r="R746" s="85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  <c r="AE746" s="20"/>
      <c r="AF746" s="20"/>
      <c r="AG746" s="20"/>
      <c r="AH746" s="20"/>
      <c r="AI746" s="20"/>
      <c r="AJ746" s="20"/>
      <c r="AK746" s="20"/>
      <c r="AL746" s="20"/>
      <c r="AM746" s="20"/>
    </row>
    <row r="747" spans="1:39" ht="13.5" customHeight="1">
      <c r="A747" s="20"/>
      <c r="B747" s="20"/>
      <c r="C747" s="85"/>
      <c r="D747" s="85"/>
      <c r="E747" s="85"/>
      <c r="F747" s="85"/>
      <c r="G747" s="85"/>
      <c r="H747" s="85"/>
      <c r="I747" s="85"/>
      <c r="J747" s="85"/>
      <c r="K747" s="85"/>
      <c r="L747" s="85"/>
      <c r="M747" s="85"/>
      <c r="N747" s="85"/>
      <c r="O747" s="85"/>
      <c r="P747" s="85"/>
      <c r="Q747" s="85"/>
      <c r="R747" s="85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  <c r="AE747" s="20"/>
      <c r="AF747" s="20"/>
      <c r="AG747" s="20"/>
      <c r="AH747" s="20"/>
      <c r="AI747" s="20"/>
      <c r="AJ747" s="20"/>
      <c r="AK747" s="20"/>
      <c r="AL747" s="20"/>
      <c r="AM747" s="20"/>
    </row>
    <row r="748" spans="1:39" ht="13.5" customHeight="1">
      <c r="A748" s="20"/>
      <c r="B748" s="20"/>
      <c r="C748" s="85"/>
      <c r="D748" s="85"/>
      <c r="E748" s="85"/>
      <c r="F748" s="85"/>
      <c r="G748" s="85"/>
      <c r="H748" s="85"/>
      <c r="I748" s="85"/>
      <c r="J748" s="85"/>
      <c r="K748" s="85"/>
      <c r="L748" s="85"/>
      <c r="M748" s="85"/>
      <c r="N748" s="85"/>
      <c r="O748" s="85"/>
      <c r="P748" s="85"/>
      <c r="Q748" s="85"/>
      <c r="R748" s="85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  <c r="AE748" s="20"/>
      <c r="AF748" s="20"/>
      <c r="AG748" s="20"/>
      <c r="AH748" s="20"/>
      <c r="AI748" s="20"/>
      <c r="AJ748" s="20"/>
      <c r="AK748" s="20"/>
      <c r="AL748" s="20"/>
      <c r="AM748" s="20"/>
    </row>
    <row r="749" spans="1:39" ht="13.5" customHeight="1">
      <c r="A749" s="20"/>
      <c r="B749" s="20"/>
      <c r="C749" s="85"/>
      <c r="D749" s="85"/>
      <c r="E749" s="85"/>
      <c r="F749" s="85"/>
      <c r="G749" s="85"/>
      <c r="H749" s="85"/>
      <c r="I749" s="85"/>
      <c r="J749" s="85"/>
      <c r="K749" s="85"/>
      <c r="L749" s="85"/>
      <c r="M749" s="85"/>
      <c r="N749" s="85"/>
      <c r="O749" s="85"/>
      <c r="P749" s="85"/>
      <c r="Q749" s="85"/>
      <c r="R749" s="85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  <c r="AE749" s="20"/>
      <c r="AF749" s="20"/>
      <c r="AG749" s="20"/>
      <c r="AH749" s="20"/>
      <c r="AI749" s="20"/>
      <c r="AJ749" s="20"/>
      <c r="AK749" s="20"/>
      <c r="AL749" s="20"/>
      <c r="AM749" s="20"/>
    </row>
    <row r="750" spans="1:39" ht="13.5" customHeight="1">
      <c r="A750" s="20"/>
      <c r="B750" s="20"/>
      <c r="C750" s="85"/>
      <c r="D750" s="85"/>
      <c r="E750" s="85"/>
      <c r="F750" s="85"/>
      <c r="G750" s="85"/>
      <c r="H750" s="85"/>
      <c r="I750" s="85"/>
      <c r="J750" s="85"/>
      <c r="K750" s="85"/>
      <c r="L750" s="85"/>
      <c r="M750" s="85"/>
      <c r="N750" s="85"/>
      <c r="O750" s="85"/>
      <c r="P750" s="85"/>
      <c r="Q750" s="85"/>
      <c r="R750" s="85"/>
      <c r="S750" s="20"/>
      <c r="T750" s="20"/>
      <c r="U750" s="20"/>
      <c r="V750" s="20"/>
      <c r="W750" s="20"/>
      <c r="X750" s="20"/>
      <c r="Y750" s="20"/>
      <c r="Z750" s="20"/>
      <c r="AA750" s="20"/>
      <c r="AB750" s="20"/>
      <c r="AC750" s="20"/>
      <c r="AD750" s="20"/>
      <c r="AE750" s="20"/>
      <c r="AF750" s="20"/>
      <c r="AG750" s="20"/>
      <c r="AH750" s="20"/>
      <c r="AI750" s="20"/>
      <c r="AJ750" s="20"/>
      <c r="AK750" s="20"/>
      <c r="AL750" s="20"/>
      <c r="AM750" s="20"/>
    </row>
    <row r="751" spans="1:39" ht="13.5" customHeight="1">
      <c r="A751" s="20"/>
      <c r="B751" s="20"/>
      <c r="C751" s="85"/>
      <c r="D751" s="85"/>
      <c r="E751" s="85"/>
      <c r="F751" s="85"/>
      <c r="G751" s="85"/>
      <c r="H751" s="85"/>
      <c r="I751" s="85"/>
      <c r="J751" s="85"/>
      <c r="K751" s="85"/>
      <c r="L751" s="85"/>
      <c r="M751" s="85"/>
      <c r="N751" s="85"/>
      <c r="O751" s="85"/>
      <c r="P751" s="85"/>
      <c r="Q751" s="85"/>
      <c r="R751" s="85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AC751" s="20"/>
      <c r="AD751" s="20"/>
      <c r="AE751" s="20"/>
      <c r="AF751" s="20"/>
      <c r="AG751" s="20"/>
      <c r="AH751" s="20"/>
      <c r="AI751" s="20"/>
      <c r="AJ751" s="20"/>
      <c r="AK751" s="20"/>
      <c r="AL751" s="20"/>
      <c r="AM751" s="20"/>
    </row>
    <row r="752" spans="1:39" ht="13.5" customHeight="1">
      <c r="A752" s="20"/>
      <c r="B752" s="20"/>
      <c r="C752" s="85"/>
      <c r="D752" s="85"/>
      <c r="E752" s="85"/>
      <c r="F752" s="85"/>
      <c r="G752" s="85"/>
      <c r="H752" s="85"/>
      <c r="I752" s="85"/>
      <c r="J752" s="85"/>
      <c r="K752" s="85"/>
      <c r="L752" s="85"/>
      <c r="M752" s="85"/>
      <c r="N752" s="85"/>
      <c r="O752" s="85"/>
      <c r="P752" s="85"/>
      <c r="Q752" s="85"/>
      <c r="R752" s="85"/>
      <c r="S752" s="20"/>
      <c r="T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  <c r="AE752" s="20"/>
      <c r="AF752" s="20"/>
      <c r="AG752" s="20"/>
      <c r="AH752" s="20"/>
      <c r="AI752" s="20"/>
      <c r="AJ752" s="20"/>
      <c r="AK752" s="20"/>
      <c r="AL752" s="20"/>
      <c r="AM752" s="20"/>
    </row>
    <row r="753" spans="1:39" ht="13.5" customHeight="1">
      <c r="A753" s="20"/>
      <c r="B753" s="20"/>
      <c r="C753" s="85"/>
      <c r="D753" s="85"/>
      <c r="E753" s="85"/>
      <c r="F753" s="85"/>
      <c r="G753" s="85"/>
      <c r="H753" s="85"/>
      <c r="I753" s="85"/>
      <c r="J753" s="85"/>
      <c r="K753" s="85"/>
      <c r="L753" s="85"/>
      <c r="M753" s="85"/>
      <c r="N753" s="85"/>
      <c r="O753" s="85"/>
      <c r="P753" s="85"/>
      <c r="Q753" s="85"/>
      <c r="R753" s="85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  <c r="AE753" s="20"/>
      <c r="AF753" s="20"/>
      <c r="AG753" s="20"/>
      <c r="AH753" s="20"/>
      <c r="AI753" s="20"/>
      <c r="AJ753" s="20"/>
      <c r="AK753" s="20"/>
      <c r="AL753" s="20"/>
      <c r="AM753" s="20"/>
    </row>
    <row r="754" spans="1:39" ht="13.5" customHeight="1">
      <c r="A754" s="20"/>
      <c r="B754" s="20"/>
      <c r="C754" s="85"/>
      <c r="D754" s="85"/>
      <c r="E754" s="85"/>
      <c r="F754" s="85"/>
      <c r="G754" s="85"/>
      <c r="H754" s="85"/>
      <c r="I754" s="85"/>
      <c r="J754" s="85"/>
      <c r="K754" s="85"/>
      <c r="L754" s="85"/>
      <c r="M754" s="85"/>
      <c r="N754" s="85"/>
      <c r="O754" s="85"/>
      <c r="P754" s="85"/>
      <c r="Q754" s="85"/>
      <c r="R754" s="85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  <c r="AE754" s="20"/>
      <c r="AF754" s="20"/>
      <c r="AG754" s="20"/>
      <c r="AH754" s="20"/>
      <c r="AI754" s="20"/>
      <c r="AJ754" s="20"/>
      <c r="AK754" s="20"/>
      <c r="AL754" s="20"/>
      <c r="AM754" s="20"/>
    </row>
    <row r="755" spans="1:39" ht="13.5" customHeight="1">
      <c r="A755" s="20"/>
      <c r="B755" s="20"/>
      <c r="C755" s="85"/>
      <c r="D755" s="85"/>
      <c r="E755" s="85"/>
      <c r="F755" s="85"/>
      <c r="G755" s="85"/>
      <c r="H755" s="85"/>
      <c r="I755" s="85"/>
      <c r="J755" s="85"/>
      <c r="K755" s="85"/>
      <c r="L755" s="85"/>
      <c r="M755" s="85"/>
      <c r="N755" s="85"/>
      <c r="O755" s="85"/>
      <c r="P755" s="85"/>
      <c r="Q755" s="85"/>
      <c r="R755" s="85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  <c r="AE755" s="20"/>
      <c r="AF755" s="20"/>
      <c r="AG755" s="20"/>
      <c r="AH755" s="20"/>
      <c r="AI755" s="20"/>
      <c r="AJ755" s="20"/>
      <c r="AK755" s="20"/>
      <c r="AL755" s="20"/>
      <c r="AM755" s="20"/>
    </row>
    <row r="756" spans="1:39" ht="13.5" customHeight="1">
      <c r="A756" s="20"/>
      <c r="B756" s="20"/>
      <c r="C756" s="85"/>
      <c r="D756" s="85"/>
      <c r="E756" s="85"/>
      <c r="F756" s="85"/>
      <c r="G756" s="85"/>
      <c r="H756" s="85"/>
      <c r="I756" s="85"/>
      <c r="J756" s="85"/>
      <c r="K756" s="85"/>
      <c r="L756" s="85"/>
      <c r="M756" s="85"/>
      <c r="N756" s="85"/>
      <c r="O756" s="85"/>
      <c r="P756" s="85"/>
      <c r="Q756" s="85"/>
      <c r="R756" s="85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  <c r="AE756" s="20"/>
      <c r="AF756" s="20"/>
      <c r="AG756" s="20"/>
      <c r="AH756" s="20"/>
      <c r="AI756" s="20"/>
      <c r="AJ756" s="20"/>
      <c r="AK756" s="20"/>
      <c r="AL756" s="20"/>
      <c r="AM756" s="20"/>
    </row>
    <row r="757" spans="1:39" ht="13.5" customHeight="1">
      <c r="A757" s="20"/>
      <c r="B757" s="20"/>
      <c r="C757" s="85"/>
      <c r="D757" s="85"/>
      <c r="E757" s="85"/>
      <c r="F757" s="85"/>
      <c r="G757" s="85"/>
      <c r="H757" s="85"/>
      <c r="I757" s="85"/>
      <c r="J757" s="85"/>
      <c r="K757" s="85"/>
      <c r="L757" s="85"/>
      <c r="M757" s="85"/>
      <c r="N757" s="85"/>
      <c r="O757" s="85"/>
      <c r="P757" s="85"/>
      <c r="Q757" s="85"/>
      <c r="R757" s="85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  <c r="AE757" s="20"/>
      <c r="AF757" s="20"/>
      <c r="AG757" s="20"/>
      <c r="AH757" s="20"/>
      <c r="AI757" s="20"/>
      <c r="AJ757" s="20"/>
      <c r="AK757" s="20"/>
      <c r="AL757" s="20"/>
      <c r="AM757" s="20"/>
    </row>
    <row r="758" spans="1:39" ht="13.5" customHeight="1">
      <c r="A758" s="20"/>
      <c r="B758" s="20"/>
      <c r="C758" s="85"/>
      <c r="D758" s="85"/>
      <c r="E758" s="85"/>
      <c r="F758" s="85"/>
      <c r="G758" s="85"/>
      <c r="H758" s="85"/>
      <c r="I758" s="85"/>
      <c r="J758" s="85"/>
      <c r="K758" s="85"/>
      <c r="L758" s="85"/>
      <c r="M758" s="85"/>
      <c r="N758" s="85"/>
      <c r="O758" s="85"/>
      <c r="P758" s="85"/>
      <c r="Q758" s="85"/>
      <c r="R758" s="85"/>
      <c r="S758" s="20"/>
      <c r="T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  <c r="AE758" s="20"/>
      <c r="AF758" s="20"/>
      <c r="AG758" s="20"/>
      <c r="AH758" s="20"/>
      <c r="AI758" s="20"/>
      <c r="AJ758" s="20"/>
      <c r="AK758" s="20"/>
      <c r="AL758" s="20"/>
      <c r="AM758" s="20"/>
    </row>
    <row r="759" spans="1:39" ht="13.5" customHeight="1">
      <c r="A759" s="20"/>
      <c r="B759" s="20"/>
      <c r="C759" s="85"/>
      <c r="D759" s="85"/>
      <c r="E759" s="85"/>
      <c r="F759" s="85"/>
      <c r="G759" s="85"/>
      <c r="H759" s="85"/>
      <c r="I759" s="85"/>
      <c r="J759" s="85"/>
      <c r="K759" s="85"/>
      <c r="L759" s="85"/>
      <c r="M759" s="85"/>
      <c r="N759" s="85"/>
      <c r="O759" s="85"/>
      <c r="P759" s="85"/>
      <c r="Q759" s="85"/>
      <c r="R759" s="85"/>
      <c r="S759" s="20"/>
      <c r="T759" s="20"/>
      <c r="U759" s="20"/>
      <c r="V759" s="20"/>
      <c r="W759" s="20"/>
      <c r="X759" s="20"/>
      <c r="Y759" s="20"/>
      <c r="Z759" s="20"/>
      <c r="AA759" s="20"/>
      <c r="AB759" s="20"/>
      <c r="AC759" s="20"/>
      <c r="AD759" s="20"/>
      <c r="AE759" s="20"/>
      <c r="AF759" s="20"/>
      <c r="AG759" s="20"/>
      <c r="AH759" s="20"/>
      <c r="AI759" s="20"/>
      <c r="AJ759" s="20"/>
      <c r="AK759" s="20"/>
      <c r="AL759" s="20"/>
      <c r="AM759" s="20"/>
    </row>
    <row r="760" spans="1:39" ht="13.5" customHeight="1">
      <c r="A760" s="20"/>
      <c r="B760" s="20"/>
      <c r="C760" s="85"/>
      <c r="D760" s="85"/>
      <c r="E760" s="85"/>
      <c r="F760" s="85"/>
      <c r="G760" s="85"/>
      <c r="H760" s="85"/>
      <c r="I760" s="85"/>
      <c r="J760" s="85"/>
      <c r="K760" s="85"/>
      <c r="L760" s="85"/>
      <c r="M760" s="85"/>
      <c r="N760" s="85"/>
      <c r="O760" s="85"/>
      <c r="P760" s="85"/>
      <c r="Q760" s="85"/>
      <c r="R760" s="85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  <c r="AE760" s="20"/>
      <c r="AF760" s="20"/>
      <c r="AG760" s="20"/>
      <c r="AH760" s="20"/>
      <c r="AI760" s="20"/>
      <c r="AJ760" s="20"/>
      <c r="AK760" s="20"/>
      <c r="AL760" s="20"/>
      <c r="AM760" s="20"/>
    </row>
    <row r="761" spans="1:39" ht="13.5" customHeight="1">
      <c r="A761" s="20"/>
      <c r="B761" s="20"/>
      <c r="C761" s="85"/>
      <c r="D761" s="85"/>
      <c r="E761" s="85"/>
      <c r="F761" s="85"/>
      <c r="G761" s="85"/>
      <c r="H761" s="85"/>
      <c r="I761" s="85"/>
      <c r="J761" s="85"/>
      <c r="K761" s="85"/>
      <c r="L761" s="85"/>
      <c r="M761" s="85"/>
      <c r="N761" s="85"/>
      <c r="O761" s="85"/>
      <c r="P761" s="85"/>
      <c r="Q761" s="85"/>
      <c r="R761" s="85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0"/>
      <c r="AF761" s="20"/>
      <c r="AG761" s="20"/>
      <c r="AH761" s="20"/>
      <c r="AI761" s="20"/>
      <c r="AJ761" s="20"/>
      <c r="AK761" s="20"/>
      <c r="AL761" s="20"/>
      <c r="AM761" s="20"/>
    </row>
    <row r="762" spans="1:39" ht="13.5" customHeight="1">
      <c r="A762" s="20"/>
      <c r="B762" s="20"/>
      <c r="C762" s="85"/>
      <c r="D762" s="85"/>
      <c r="E762" s="85"/>
      <c r="F762" s="85"/>
      <c r="G762" s="85"/>
      <c r="H762" s="85"/>
      <c r="I762" s="85"/>
      <c r="J762" s="85"/>
      <c r="K762" s="85"/>
      <c r="L762" s="85"/>
      <c r="M762" s="85"/>
      <c r="N762" s="85"/>
      <c r="O762" s="85"/>
      <c r="P762" s="85"/>
      <c r="Q762" s="85"/>
      <c r="R762" s="85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  <c r="AF762" s="20"/>
      <c r="AG762" s="20"/>
      <c r="AH762" s="20"/>
      <c r="AI762" s="20"/>
      <c r="AJ762" s="20"/>
      <c r="AK762" s="20"/>
      <c r="AL762" s="20"/>
      <c r="AM762" s="20"/>
    </row>
    <row r="763" spans="1:39" ht="13.5" customHeight="1">
      <c r="A763" s="20"/>
      <c r="B763" s="20"/>
      <c r="C763" s="85"/>
      <c r="D763" s="85"/>
      <c r="E763" s="85"/>
      <c r="F763" s="85"/>
      <c r="G763" s="85"/>
      <c r="H763" s="85"/>
      <c r="I763" s="85"/>
      <c r="J763" s="85"/>
      <c r="K763" s="85"/>
      <c r="L763" s="85"/>
      <c r="M763" s="85"/>
      <c r="N763" s="85"/>
      <c r="O763" s="85"/>
      <c r="P763" s="85"/>
      <c r="Q763" s="85"/>
      <c r="R763" s="85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  <c r="AF763" s="20"/>
      <c r="AG763" s="20"/>
      <c r="AH763" s="20"/>
      <c r="AI763" s="20"/>
      <c r="AJ763" s="20"/>
      <c r="AK763" s="20"/>
      <c r="AL763" s="20"/>
      <c r="AM763" s="20"/>
    </row>
    <row r="764" spans="1:39" ht="13.5" customHeight="1">
      <c r="A764" s="20"/>
      <c r="B764" s="20"/>
      <c r="C764" s="85"/>
      <c r="D764" s="85"/>
      <c r="E764" s="85"/>
      <c r="F764" s="85"/>
      <c r="G764" s="85"/>
      <c r="H764" s="85"/>
      <c r="I764" s="85"/>
      <c r="J764" s="85"/>
      <c r="K764" s="85"/>
      <c r="L764" s="85"/>
      <c r="M764" s="85"/>
      <c r="N764" s="85"/>
      <c r="O764" s="85"/>
      <c r="P764" s="85"/>
      <c r="Q764" s="85"/>
      <c r="R764" s="85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  <c r="AF764" s="20"/>
      <c r="AG764" s="20"/>
      <c r="AH764" s="20"/>
      <c r="AI764" s="20"/>
      <c r="AJ764" s="20"/>
      <c r="AK764" s="20"/>
      <c r="AL764" s="20"/>
      <c r="AM764" s="20"/>
    </row>
    <row r="765" spans="1:39" ht="13.5" customHeight="1">
      <c r="A765" s="20"/>
      <c r="B765" s="20"/>
      <c r="C765" s="85"/>
      <c r="D765" s="85"/>
      <c r="E765" s="85"/>
      <c r="F765" s="85"/>
      <c r="G765" s="85"/>
      <c r="H765" s="85"/>
      <c r="I765" s="85"/>
      <c r="J765" s="85"/>
      <c r="K765" s="85"/>
      <c r="L765" s="85"/>
      <c r="M765" s="85"/>
      <c r="N765" s="85"/>
      <c r="O765" s="85"/>
      <c r="P765" s="85"/>
      <c r="Q765" s="85"/>
      <c r="R765" s="85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  <c r="AF765" s="20"/>
      <c r="AG765" s="20"/>
      <c r="AH765" s="20"/>
      <c r="AI765" s="20"/>
      <c r="AJ765" s="20"/>
      <c r="AK765" s="20"/>
      <c r="AL765" s="20"/>
      <c r="AM765" s="20"/>
    </row>
    <row r="766" spans="1:39" ht="13.5" customHeight="1">
      <c r="A766" s="20"/>
      <c r="B766" s="20"/>
      <c r="C766" s="85"/>
      <c r="D766" s="85"/>
      <c r="E766" s="85"/>
      <c r="F766" s="85"/>
      <c r="G766" s="85"/>
      <c r="H766" s="85"/>
      <c r="I766" s="85"/>
      <c r="J766" s="85"/>
      <c r="K766" s="85"/>
      <c r="L766" s="85"/>
      <c r="M766" s="85"/>
      <c r="N766" s="85"/>
      <c r="O766" s="85"/>
      <c r="P766" s="85"/>
      <c r="Q766" s="85"/>
      <c r="R766" s="85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  <c r="AE766" s="20"/>
      <c r="AF766" s="20"/>
      <c r="AG766" s="20"/>
      <c r="AH766" s="20"/>
      <c r="AI766" s="20"/>
      <c r="AJ766" s="20"/>
      <c r="AK766" s="20"/>
      <c r="AL766" s="20"/>
      <c r="AM766" s="20"/>
    </row>
    <row r="767" spans="1:39" ht="13.5" customHeight="1">
      <c r="A767" s="20"/>
      <c r="B767" s="20"/>
      <c r="C767" s="85"/>
      <c r="D767" s="85"/>
      <c r="E767" s="85"/>
      <c r="F767" s="85"/>
      <c r="G767" s="85"/>
      <c r="H767" s="85"/>
      <c r="I767" s="85"/>
      <c r="J767" s="85"/>
      <c r="K767" s="85"/>
      <c r="L767" s="85"/>
      <c r="M767" s="85"/>
      <c r="N767" s="85"/>
      <c r="O767" s="85"/>
      <c r="P767" s="85"/>
      <c r="Q767" s="85"/>
      <c r="R767" s="85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0"/>
      <c r="AF767" s="20"/>
      <c r="AG767" s="20"/>
      <c r="AH767" s="20"/>
      <c r="AI767" s="20"/>
      <c r="AJ767" s="20"/>
      <c r="AK767" s="20"/>
      <c r="AL767" s="20"/>
      <c r="AM767" s="20"/>
    </row>
    <row r="768" spans="1:39" ht="13.5" customHeight="1">
      <c r="A768" s="20"/>
      <c r="B768" s="20"/>
      <c r="C768" s="85"/>
      <c r="D768" s="85"/>
      <c r="E768" s="85"/>
      <c r="F768" s="85"/>
      <c r="G768" s="85"/>
      <c r="H768" s="85"/>
      <c r="I768" s="85"/>
      <c r="J768" s="85"/>
      <c r="K768" s="85"/>
      <c r="L768" s="85"/>
      <c r="M768" s="85"/>
      <c r="N768" s="85"/>
      <c r="O768" s="85"/>
      <c r="P768" s="85"/>
      <c r="Q768" s="85"/>
      <c r="R768" s="85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  <c r="AF768" s="20"/>
      <c r="AG768" s="20"/>
      <c r="AH768" s="20"/>
      <c r="AI768" s="20"/>
      <c r="AJ768" s="20"/>
      <c r="AK768" s="20"/>
      <c r="AL768" s="20"/>
      <c r="AM768" s="20"/>
    </row>
    <row r="769" spans="1:39" ht="13.5" customHeight="1">
      <c r="A769" s="20"/>
      <c r="B769" s="20"/>
      <c r="C769" s="85"/>
      <c r="D769" s="85"/>
      <c r="E769" s="85"/>
      <c r="F769" s="85"/>
      <c r="G769" s="85"/>
      <c r="H769" s="85"/>
      <c r="I769" s="85"/>
      <c r="J769" s="85"/>
      <c r="K769" s="85"/>
      <c r="L769" s="85"/>
      <c r="M769" s="85"/>
      <c r="N769" s="85"/>
      <c r="O769" s="85"/>
      <c r="P769" s="85"/>
      <c r="Q769" s="85"/>
      <c r="R769" s="85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0"/>
      <c r="AF769" s="20"/>
      <c r="AG769" s="20"/>
      <c r="AH769" s="20"/>
      <c r="AI769" s="20"/>
      <c r="AJ769" s="20"/>
      <c r="AK769" s="20"/>
      <c r="AL769" s="20"/>
      <c r="AM769" s="20"/>
    </row>
    <row r="770" spans="1:39" ht="13.5" customHeight="1">
      <c r="A770" s="20"/>
      <c r="B770" s="20"/>
      <c r="C770" s="85"/>
      <c r="D770" s="85"/>
      <c r="E770" s="85"/>
      <c r="F770" s="85"/>
      <c r="G770" s="85"/>
      <c r="H770" s="85"/>
      <c r="I770" s="85"/>
      <c r="J770" s="85"/>
      <c r="K770" s="85"/>
      <c r="L770" s="85"/>
      <c r="M770" s="85"/>
      <c r="N770" s="85"/>
      <c r="O770" s="85"/>
      <c r="P770" s="85"/>
      <c r="Q770" s="85"/>
      <c r="R770" s="85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  <c r="AF770" s="20"/>
      <c r="AG770" s="20"/>
      <c r="AH770" s="20"/>
      <c r="AI770" s="20"/>
      <c r="AJ770" s="20"/>
      <c r="AK770" s="20"/>
      <c r="AL770" s="20"/>
      <c r="AM770" s="20"/>
    </row>
    <row r="771" spans="1:39" ht="13.5" customHeight="1">
      <c r="A771" s="20"/>
      <c r="B771" s="20"/>
      <c r="C771" s="85"/>
      <c r="D771" s="85"/>
      <c r="E771" s="85"/>
      <c r="F771" s="85"/>
      <c r="G771" s="85"/>
      <c r="H771" s="85"/>
      <c r="I771" s="85"/>
      <c r="J771" s="85"/>
      <c r="K771" s="85"/>
      <c r="L771" s="85"/>
      <c r="M771" s="85"/>
      <c r="N771" s="85"/>
      <c r="O771" s="85"/>
      <c r="P771" s="85"/>
      <c r="Q771" s="85"/>
      <c r="R771" s="85"/>
      <c r="S771" s="20"/>
      <c r="T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  <c r="AE771" s="20"/>
      <c r="AF771" s="20"/>
      <c r="AG771" s="20"/>
      <c r="AH771" s="20"/>
      <c r="AI771" s="20"/>
      <c r="AJ771" s="20"/>
      <c r="AK771" s="20"/>
      <c r="AL771" s="20"/>
      <c r="AM771" s="20"/>
    </row>
    <row r="772" spans="1:39" ht="13.5" customHeight="1">
      <c r="A772" s="20"/>
      <c r="B772" s="20"/>
      <c r="C772" s="85"/>
      <c r="D772" s="85"/>
      <c r="E772" s="85"/>
      <c r="F772" s="85"/>
      <c r="G772" s="85"/>
      <c r="H772" s="85"/>
      <c r="I772" s="85"/>
      <c r="J772" s="85"/>
      <c r="K772" s="85"/>
      <c r="L772" s="85"/>
      <c r="M772" s="85"/>
      <c r="N772" s="85"/>
      <c r="O772" s="85"/>
      <c r="P772" s="85"/>
      <c r="Q772" s="85"/>
      <c r="R772" s="85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0"/>
      <c r="AF772" s="20"/>
      <c r="AG772" s="20"/>
      <c r="AH772" s="20"/>
      <c r="AI772" s="20"/>
      <c r="AJ772" s="20"/>
      <c r="AK772" s="20"/>
      <c r="AL772" s="20"/>
      <c r="AM772" s="20"/>
    </row>
    <row r="773" spans="1:39" ht="13.5" customHeight="1">
      <c r="A773" s="20"/>
      <c r="B773" s="20"/>
      <c r="C773" s="85"/>
      <c r="D773" s="85"/>
      <c r="E773" s="85"/>
      <c r="F773" s="85"/>
      <c r="G773" s="85"/>
      <c r="H773" s="85"/>
      <c r="I773" s="85"/>
      <c r="J773" s="85"/>
      <c r="K773" s="85"/>
      <c r="L773" s="85"/>
      <c r="M773" s="85"/>
      <c r="N773" s="85"/>
      <c r="O773" s="85"/>
      <c r="P773" s="85"/>
      <c r="Q773" s="85"/>
      <c r="R773" s="85"/>
      <c r="S773" s="20"/>
      <c r="T773" s="20"/>
      <c r="U773" s="20"/>
      <c r="V773" s="20"/>
      <c r="W773" s="20"/>
      <c r="X773" s="20"/>
      <c r="Y773" s="20"/>
      <c r="Z773" s="20"/>
      <c r="AA773" s="20"/>
      <c r="AB773" s="20"/>
      <c r="AC773" s="20"/>
      <c r="AD773" s="20"/>
      <c r="AE773" s="20"/>
      <c r="AF773" s="20"/>
      <c r="AG773" s="20"/>
      <c r="AH773" s="20"/>
      <c r="AI773" s="20"/>
      <c r="AJ773" s="20"/>
      <c r="AK773" s="20"/>
      <c r="AL773" s="20"/>
      <c r="AM773" s="20"/>
    </row>
    <row r="774" spans="1:39" ht="13.5" customHeight="1">
      <c r="A774" s="20"/>
      <c r="B774" s="20"/>
      <c r="C774" s="85"/>
      <c r="D774" s="85"/>
      <c r="E774" s="85"/>
      <c r="F774" s="85"/>
      <c r="G774" s="85"/>
      <c r="H774" s="85"/>
      <c r="I774" s="85"/>
      <c r="J774" s="85"/>
      <c r="K774" s="85"/>
      <c r="L774" s="85"/>
      <c r="M774" s="85"/>
      <c r="N774" s="85"/>
      <c r="O774" s="85"/>
      <c r="P774" s="85"/>
      <c r="Q774" s="85"/>
      <c r="R774" s="85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  <c r="AE774" s="20"/>
      <c r="AF774" s="20"/>
      <c r="AG774" s="20"/>
      <c r="AH774" s="20"/>
      <c r="AI774" s="20"/>
      <c r="AJ774" s="20"/>
      <c r="AK774" s="20"/>
      <c r="AL774" s="20"/>
      <c r="AM774" s="20"/>
    </row>
    <row r="775" spans="1:39" ht="13.5" customHeight="1">
      <c r="A775" s="20"/>
      <c r="B775" s="20"/>
      <c r="C775" s="85"/>
      <c r="D775" s="85"/>
      <c r="E775" s="85"/>
      <c r="F775" s="85"/>
      <c r="G775" s="85"/>
      <c r="H775" s="85"/>
      <c r="I775" s="85"/>
      <c r="J775" s="85"/>
      <c r="K775" s="85"/>
      <c r="L775" s="85"/>
      <c r="M775" s="85"/>
      <c r="N775" s="85"/>
      <c r="O775" s="85"/>
      <c r="P775" s="85"/>
      <c r="Q775" s="85"/>
      <c r="R775" s="85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0"/>
      <c r="AF775" s="20"/>
      <c r="AG775" s="20"/>
      <c r="AH775" s="20"/>
      <c r="AI775" s="20"/>
      <c r="AJ775" s="20"/>
      <c r="AK775" s="20"/>
      <c r="AL775" s="20"/>
      <c r="AM775" s="20"/>
    </row>
    <row r="776" spans="1:39" ht="13.5" customHeight="1">
      <c r="A776" s="20"/>
      <c r="B776" s="20"/>
      <c r="C776" s="85"/>
      <c r="D776" s="85"/>
      <c r="E776" s="85"/>
      <c r="F776" s="85"/>
      <c r="G776" s="85"/>
      <c r="H776" s="85"/>
      <c r="I776" s="85"/>
      <c r="J776" s="85"/>
      <c r="K776" s="85"/>
      <c r="L776" s="85"/>
      <c r="M776" s="85"/>
      <c r="N776" s="85"/>
      <c r="O776" s="85"/>
      <c r="P776" s="85"/>
      <c r="Q776" s="85"/>
      <c r="R776" s="85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0"/>
      <c r="AF776" s="20"/>
      <c r="AG776" s="20"/>
      <c r="AH776" s="20"/>
      <c r="AI776" s="20"/>
      <c r="AJ776" s="20"/>
      <c r="AK776" s="20"/>
      <c r="AL776" s="20"/>
      <c r="AM776" s="20"/>
    </row>
    <row r="777" spans="1:39" ht="13.5" customHeight="1">
      <c r="A777" s="20"/>
      <c r="B777" s="20"/>
      <c r="C777" s="85"/>
      <c r="D777" s="85"/>
      <c r="E777" s="85"/>
      <c r="F777" s="85"/>
      <c r="G777" s="85"/>
      <c r="H777" s="85"/>
      <c r="I777" s="85"/>
      <c r="J777" s="85"/>
      <c r="K777" s="85"/>
      <c r="L777" s="85"/>
      <c r="M777" s="85"/>
      <c r="N777" s="85"/>
      <c r="O777" s="85"/>
      <c r="P777" s="85"/>
      <c r="Q777" s="85"/>
      <c r="R777" s="85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  <c r="AF777" s="20"/>
      <c r="AG777" s="20"/>
      <c r="AH777" s="20"/>
      <c r="AI777" s="20"/>
      <c r="AJ777" s="20"/>
      <c r="AK777" s="20"/>
      <c r="AL777" s="20"/>
      <c r="AM777" s="20"/>
    </row>
    <row r="778" spans="1:39" ht="13.5" customHeight="1">
      <c r="A778" s="20"/>
      <c r="B778" s="20"/>
      <c r="C778" s="85"/>
      <c r="D778" s="85"/>
      <c r="E778" s="85"/>
      <c r="F778" s="85"/>
      <c r="G778" s="85"/>
      <c r="H778" s="85"/>
      <c r="I778" s="85"/>
      <c r="J778" s="85"/>
      <c r="K778" s="85"/>
      <c r="L778" s="85"/>
      <c r="M778" s="85"/>
      <c r="N778" s="85"/>
      <c r="O778" s="85"/>
      <c r="P778" s="85"/>
      <c r="Q778" s="85"/>
      <c r="R778" s="85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0"/>
      <c r="AF778" s="20"/>
      <c r="AG778" s="20"/>
      <c r="AH778" s="20"/>
      <c r="AI778" s="20"/>
      <c r="AJ778" s="20"/>
      <c r="AK778" s="20"/>
      <c r="AL778" s="20"/>
      <c r="AM778" s="20"/>
    </row>
    <row r="779" spans="1:39" ht="13.5" customHeight="1">
      <c r="A779" s="20"/>
      <c r="B779" s="20"/>
      <c r="C779" s="85"/>
      <c r="D779" s="85"/>
      <c r="E779" s="85"/>
      <c r="F779" s="85"/>
      <c r="G779" s="85"/>
      <c r="H779" s="85"/>
      <c r="I779" s="85"/>
      <c r="J779" s="85"/>
      <c r="K779" s="85"/>
      <c r="L779" s="85"/>
      <c r="M779" s="85"/>
      <c r="N779" s="85"/>
      <c r="O779" s="85"/>
      <c r="P779" s="85"/>
      <c r="Q779" s="85"/>
      <c r="R779" s="85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  <c r="AE779" s="20"/>
      <c r="AF779" s="20"/>
      <c r="AG779" s="20"/>
      <c r="AH779" s="20"/>
      <c r="AI779" s="20"/>
      <c r="AJ779" s="20"/>
      <c r="AK779" s="20"/>
      <c r="AL779" s="20"/>
      <c r="AM779" s="20"/>
    </row>
    <row r="780" spans="1:39" ht="13.5" customHeight="1">
      <c r="A780" s="20"/>
      <c r="B780" s="20"/>
      <c r="C780" s="85"/>
      <c r="D780" s="85"/>
      <c r="E780" s="85"/>
      <c r="F780" s="85"/>
      <c r="G780" s="85"/>
      <c r="H780" s="85"/>
      <c r="I780" s="85"/>
      <c r="J780" s="85"/>
      <c r="K780" s="85"/>
      <c r="L780" s="85"/>
      <c r="M780" s="85"/>
      <c r="N780" s="85"/>
      <c r="O780" s="85"/>
      <c r="P780" s="85"/>
      <c r="Q780" s="85"/>
      <c r="R780" s="85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  <c r="AE780" s="20"/>
      <c r="AF780" s="20"/>
      <c r="AG780" s="20"/>
      <c r="AH780" s="20"/>
      <c r="AI780" s="20"/>
      <c r="AJ780" s="20"/>
      <c r="AK780" s="20"/>
      <c r="AL780" s="20"/>
      <c r="AM780" s="20"/>
    </row>
    <row r="781" spans="1:39" ht="13.5" customHeight="1">
      <c r="A781" s="20"/>
      <c r="B781" s="20"/>
      <c r="C781" s="85"/>
      <c r="D781" s="85"/>
      <c r="E781" s="85"/>
      <c r="F781" s="85"/>
      <c r="G781" s="85"/>
      <c r="H781" s="85"/>
      <c r="I781" s="85"/>
      <c r="J781" s="85"/>
      <c r="K781" s="85"/>
      <c r="L781" s="85"/>
      <c r="M781" s="85"/>
      <c r="N781" s="85"/>
      <c r="O781" s="85"/>
      <c r="P781" s="85"/>
      <c r="Q781" s="85"/>
      <c r="R781" s="85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  <c r="AF781" s="20"/>
      <c r="AG781" s="20"/>
      <c r="AH781" s="20"/>
      <c r="AI781" s="20"/>
      <c r="AJ781" s="20"/>
      <c r="AK781" s="20"/>
      <c r="AL781" s="20"/>
      <c r="AM781" s="20"/>
    </row>
    <row r="782" spans="1:39" ht="13.5" customHeight="1">
      <c r="A782" s="20"/>
      <c r="B782" s="20"/>
      <c r="C782" s="85"/>
      <c r="D782" s="85"/>
      <c r="E782" s="85"/>
      <c r="F782" s="85"/>
      <c r="G782" s="85"/>
      <c r="H782" s="85"/>
      <c r="I782" s="85"/>
      <c r="J782" s="85"/>
      <c r="K782" s="85"/>
      <c r="L782" s="85"/>
      <c r="M782" s="85"/>
      <c r="N782" s="85"/>
      <c r="O782" s="85"/>
      <c r="P782" s="85"/>
      <c r="Q782" s="85"/>
      <c r="R782" s="85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  <c r="AF782" s="20"/>
      <c r="AG782" s="20"/>
      <c r="AH782" s="20"/>
      <c r="AI782" s="20"/>
      <c r="AJ782" s="20"/>
      <c r="AK782" s="20"/>
      <c r="AL782" s="20"/>
      <c r="AM782" s="20"/>
    </row>
    <row r="783" spans="1:39" ht="13.5" customHeight="1">
      <c r="A783" s="20"/>
      <c r="B783" s="20"/>
      <c r="C783" s="85"/>
      <c r="D783" s="85"/>
      <c r="E783" s="85"/>
      <c r="F783" s="85"/>
      <c r="G783" s="85"/>
      <c r="H783" s="85"/>
      <c r="I783" s="85"/>
      <c r="J783" s="85"/>
      <c r="K783" s="85"/>
      <c r="L783" s="85"/>
      <c r="M783" s="85"/>
      <c r="N783" s="85"/>
      <c r="O783" s="85"/>
      <c r="P783" s="85"/>
      <c r="Q783" s="85"/>
      <c r="R783" s="85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  <c r="AF783" s="20"/>
      <c r="AG783" s="20"/>
      <c r="AH783" s="20"/>
      <c r="AI783" s="20"/>
      <c r="AJ783" s="20"/>
      <c r="AK783" s="20"/>
      <c r="AL783" s="20"/>
      <c r="AM783" s="20"/>
    </row>
    <row r="784" spans="1:39" ht="13.5" customHeight="1">
      <c r="A784" s="20"/>
      <c r="B784" s="20"/>
      <c r="C784" s="85"/>
      <c r="D784" s="85"/>
      <c r="E784" s="85"/>
      <c r="F784" s="85"/>
      <c r="G784" s="85"/>
      <c r="H784" s="85"/>
      <c r="I784" s="85"/>
      <c r="J784" s="85"/>
      <c r="K784" s="85"/>
      <c r="L784" s="85"/>
      <c r="M784" s="85"/>
      <c r="N784" s="85"/>
      <c r="O784" s="85"/>
      <c r="P784" s="85"/>
      <c r="Q784" s="85"/>
      <c r="R784" s="85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  <c r="AE784" s="20"/>
      <c r="AF784" s="20"/>
      <c r="AG784" s="20"/>
      <c r="AH784" s="20"/>
      <c r="AI784" s="20"/>
      <c r="AJ784" s="20"/>
      <c r="AK784" s="20"/>
      <c r="AL784" s="20"/>
      <c r="AM784" s="20"/>
    </row>
    <row r="785" spans="1:39" ht="13.5" customHeight="1">
      <c r="A785" s="20"/>
      <c r="B785" s="20"/>
      <c r="C785" s="85"/>
      <c r="D785" s="85"/>
      <c r="E785" s="85"/>
      <c r="F785" s="85"/>
      <c r="G785" s="85"/>
      <c r="H785" s="85"/>
      <c r="I785" s="85"/>
      <c r="J785" s="85"/>
      <c r="K785" s="85"/>
      <c r="L785" s="85"/>
      <c r="M785" s="85"/>
      <c r="N785" s="85"/>
      <c r="O785" s="85"/>
      <c r="P785" s="85"/>
      <c r="Q785" s="85"/>
      <c r="R785" s="85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  <c r="AE785" s="20"/>
      <c r="AF785" s="20"/>
      <c r="AG785" s="20"/>
      <c r="AH785" s="20"/>
      <c r="AI785" s="20"/>
      <c r="AJ785" s="20"/>
      <c r="AK785" s="20"/>
      <c r="AL785" s="20"/>
      <c r="AM785" s="20"/>
    </row>
    <row r="786" spans="1:39" ht="13.5" customHeight="1">
      <c r="A786" s="20"/>
      <c r="B786" s="20"/>
      <c r="C786" s="85"/>
      <c r="D786" s="85"/>
      <c r="E786" s="85"/>
      <c r="F786" s="85"/>
      <c r="G786" s="85"/>
      <c r="H786" s="85"/>
      <c r="I786" s="85"/>
      <c r="J786" s="85"/>
      <c r="K786" s="85"/>
      <c r="L786" s="85"/>
      <c r="M786" s="85"/>
      <c r="N786" s="85"/>
      <c r="O786" s="85"/>
      <c r="P786" s="85"/>
      <c r="Q786" s="85"/>
      <c r="R786" s="85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0"/>
      <c r="AF786" s="20"/>
      <c r="AG786" s="20"/>
      <c r="AH786" s="20"/>
      <c r="AI786" s="20"/>
      <c r="AJ786" s="20"/>
      <c r="AK786" s="20"/>
      <c r="AL786" s="20"/>
      <c r="AM786" s="20"/>
    </row>
    <row r="787" spans="1:39" ht="13.5" customHeight="1">
      <c r="A787" s="20"/>
      <c r="B787" s="20"/>
      <c r="C787" s="85"/>
      <c r="D787" s="85"/>
      <c r="E787" s="85"/>
      <c r="F787" s="85"/>
      <c r="G787" s="85"/>
      <c r="H787" s="85"/>
      <c r="I787" s="85"/>
      <c r="J787" s="85"/>
      <c r="K787" s="85"/>
      <c r="L787" s="85"/>
      <c r="M787" s="85"/>
      <c r="N787" s="85"/>
      <c r="O787" s="85"/>
      <c r="P787" s="85"/>
      <c r="Q787" s="85"/>
      <c r="R787" s="85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0"/>
      <c r="AF787" s="20"/>
      <c r="AG787" s="20"/>
      <c r="AH787" s="20"/>
      <c r="AI787" s="20"/>
      <c r="AJ787" s="20"/>
      <c r="AK787" s="20"/>
      <c r="AL787" s="20"/>
      <c r="AM787" s="20"/>
    </row>
    <row r="788" spans="1:39" ht="13.5" customHeight="1">
      <c r="A788" s="20"/>
      <c r="B788" s="20"/>
      <c r="C788" s="85"/>
      <c r="D788" s="85"/>
      <c r="E788" s="85"/>
      <c r="F788" s="85"/>
      <c r="G788" s="85"/>
      <c r="H788" s="85"/>
      <c r="I788" s="85"/>
      <c r="J788" s="85"/>
      <c r="K788" s="85"/>
      <c r="L788" s="85"/>
      <c r="M788" s="85"/>
      <c r="N788" s="85"/>
      <c r="O788" s="85"/>
      <c r="P788" s="85"/>
      <c r="Q788" s="85"/>
      <c r="R788" s="85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  <c r="AF788" s="20"/>
      <c r="AG788" s="20"/>
      <c r="AH788" s="20"/>
      <c r="AI788" s="20"/>
      <c r="AJ788" s="20"/>
      <c r="AK788" s="20"/>
      <c r="AL788" s="20"/>
      <c r="AM788" s="20"/>
    </row>
    <row r="789" spans="1:39" ht="13.5" customHeight="1">
      <c r="A789" s="20"/>
      <c r="B789" s="20"/>
      <c r="C789" s="85"/>
      <c r="D789" s="85"/>
      <c r="E789" s="85"/>
      <c r="F789" s="85"/>
      <c r="G789" s="85"/>
      <c r="H789" s="85"/>
      <c r="I789" s="85"/>
      <c r="J789" s="85"/>
      <c r="K789" s="85"/>
      <c r="L789" s="85"/>
      <c r="M789" s="85"/>
      <c r="N789" s="85"/>
      <c r="O789" s="85"/>
      <c r="P789" s="85"/>
      <c r="Q789" s="85"/>
      <c r="R789" s="85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  <c r="AF789" s="20"/>
      <c r="AG789" s="20"/>
      <c r="AH789" s="20"/>
      <c r="AI789" s="20"/>
      <c r="AJ789" s="20"/>
      <c r="AK789" s="20"/>
      <c r="AL789" s="20"/>
      <c r="AM789" s="20"/>
    </row>
    <row r="790" spans="1:39" ht="13.5" customHeight="1">
      <c r="A790" s="20"/>
      <c r="B790" s="20"/>
      <c r="C790" s="85"/>
      <c r="D790" s="85"/>
      <c r="E790" s="85"/>
      <c r="F790" s="85"/>
      <c r="G790" s="85"/>
      <c r="H790" s="85"/>
      <c r="I790" s="85"/>
      <c r="J790" s="85"/>
      <c r="K790" s="85"/>
      <c r="L790" s="85"/>
      <c r="M790" s="85"/>
      <c r="N790" s="85"/>
      <c r="O790" s="85"/>
      <c r="P790" s="85"/>
      <c r="Q790" s="85"/>
      <c r="R790" s="85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  <c r="AF790" s="20"/>
      <c r="AG790" s="20"/>
      <c r="AH790" s="20"/>
      <c r="AI790" s="20"/>
      <c r="AJ790" s="20"/>
      <c r="AK790" s="20"/>
      <c r="AL790" s="20"/>
      <c r="AM790" s="20"/>
    </row>
    <row r="791" spans="1:39" ht="13.5" customHeight="1">
      <c r="A791" s="20"/>
      <c r="B791" s="20"/>
      <c r="C791" s="85"/>
      <c r="D791" s="85"/>
      <c r="E791" s="85"/>
      <c r="F791" s="85"/>
      <c r="G791" s="85"/>
      <c r="H791" s="85"/>
      <c r="I791" s="85"/>
      <c r="J791" s="85"/>
      <c r="K791" s="85"/>
      <c r="L791" s="85"/>
      <c r="M791" s="85"/>
      <c r="N791" s="85"/>
      <c r="O791" s="85"/>
      <c r="P791" s="85"/>
      <c r="Q791" s="85"/>
      <c r="R791" s="85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  <c r="AF791" s="20"/>
      <c r="AG791" s="20"/>
      <c r="AH791" s="20"/>
      <c r="AI791" s="20"/>
      <c r="AJ791" s="20"/>
      <c r="AK791" s="20"/>
      <c r="AL791" s="20"/>
      <c r="AM791" s="20"/>
    </row>
    <row r="792" spans="1:39" ht="13.5" customHeight="1">
      <c r="A792" s="20"/>
      <c r="B792" s="20"/>
      <c r="C792" s="85"/>
      <c r="D792" s="85"/>
      <c r="E792" s="85"/>
      <c r="F792" s="85"/>
      <c r="G792" s="85"/>
      <c r="H792" s="85"/>
      <c r="I792" s="85"/>
      <c r="J792" s="85"/>
      <c r="K792" s="85"/>
      <c r="L792" s="85"/>
      <c r="M792" s="85"/>
      <c r="N792" s="85"/>
      <c r="O792" s="85"/>
      <c r="P792" s="85"/>
      <c r="Q792" s="85"/>
      <c r="R792" s="85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  <c r="AE792" s="20"/>
      <c r="AF792" s="20"/>
      <c r="AG792" s="20"/>
      <c r="AH792" s="20"/>
      <c r="AI792" s="20"/>
      <c r="AJ792" s="20"/>
      <c r="AK792" s="20"/>
      <c r="AL792" s="20"/>
      <c r="AM792" s="20"/>
    </row>
    <row r="793" spans="1:39" ht="13.5" customHeight="1">
      <c r="A793" s="20"/>
      <c r="B793" s="20"/>
      <c r="C793" s="85"/>
      <c r="D793" s="85"/>
      <c r="E793" s="85"/>
      <c r="F793" s="85"/>
      <c r="G793" s="85"/>
      <c r="H793" s="85"/>
      <c r="I793" s="85"/>
      <c r="J793" s="85"/>
      <c r="K793" s="85"/>
      <c r="L793" s="85"/>
      <c r="M793" s="85"/>
      <c r="N793" s="85"/>
      <c r="O793" s="85"/>
      <c r="P793" s="85"/>
      <c r="Q793" s="85"/>
      <c r="R793" s="85"/>
      <c r="S793" s="20"/>
      <c r="T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  <c r="AE793" s="20"/>
      <c r="AF793" s="20"/>
      <c r="AG793" s="20"/>
      <c r="AH793" s="20"/>
      <c r="AI793" s="20"/>
      <c r="AJ793" s="20"/>
      <c r="AK793" s="20"/>
      <c r="AL793" s="20"/>
      <c r="AM793" s="20"/>
    </row>
    <row r="794" spans="1:39" ht="13.5" customHeight="1">
      <c r="A794" s="20"/>
      <c r="B794" s="20"/>
      <c r="C794" s="85"/>
      <c r="D794" s="85"/>
      <c r="E794" s="85"/>
      <c r="F794" s="85"/>
      <c r="G794" s="85"/>
      <c r="H794" s="85"/>
      <c r="I794" s="85"/>
      <c r="J794" s="85"/>
      <c r="K794" s="85"/>
      <c r="L794" s="85"/>
      <c r="M794" s="85"/>
      <c r="N794" s="85"/>
      <c r="O794" s="85"/>
      <c r="P794" s="85"/>
      <c r="Q794" s="85"/>
      <c r="R794" s="85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  <c r="AF794" s="20"/>
      <c r="AG794" s="20"/>
      <c r="AH794" s="20"/>
      <c r="AI794" s="20"/>
      <c r="AJ794" s="20"/>
      <c r="AK794" s="20"/>
      <c r="AL794" s="20"/>
      <c r="AM794" s="20"/>
    </row>
    <row r="795" spans="1:39" ht="13.5" customHeight="1">
      <c r="A795" s="20"/>
      <c r="B795" s="20"/>
      <c r="C795" s="85"/>
      <c r="D795" s="85"/>
      <c r="E795" s="85"/>
      <c r="F795" s="85"/>
      <c r="G795" s="85"/>
      <c r="H795" s="85"/>
      <c r="I795" s="85"/>
      <c r="J795" s="85"/>
      <c r="K795" s="85"/>
      <c r="L795" s="85"/>
      <c r="M795" s="85"/>
      <c r="N795" s="85"/>
      <c r="O795" s="85"/>
      <c r="P795" s="85"/>
      <c r="Q795" s="85"/>
      <c r="R795" s="85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  <c r="AF795" s="20"/>
      <c r="AG795" s="20"/>
      <c r="AH795" s="20"/>
      <c r="AI795" s="20"/>
      <c r="AJ795" s="20"/>
      <c r="AK795" s="20"/>
      <c r="AL795" s="20"/>
      <c r="AM795" s="20"/>
    </row>
    <row r="796" spans="1:39" ht="13.5" customHeight="1">
      <c r="A796" s="20"/>
      <c r="B796" s="20"/>
      <c r="C796" s="85"/>
      <c r="D796" s="85"/>
      <c r="E796" s="85"/>
      <c r="F796" s="85"/>
      <c r="G796" s="85"/>
      <c r="H796" s="85"/>
      <c r="I796" s="85"/>
      <c r="J796" s="85"/>
      <c r="K796" s="85"/>
      <c r="L796" s="85"/>
      <c r="M796" s="85"/>
      <c r="N796" s="85"/>
      <c r="O796" s="85"/>
      <c r="P796" s="85"/>
      <c r="Q796" s="85"/>
      <c r="R796" s="85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  <c r="AE796" s="20"/>
      <c r="AF796" s="20"/>
      <c r="AG796" s="20"/>
      <c r="AH796" s="20"/>
      <c r="AI796" s="20"/>
      <c r="AJ796" s="20"/>
      <c r="AK796" s="20"/>
      <c r="AL796" s="20"/>
      <c r="AM796" s="20"/>
    </row>
    <row r="797" spans="1:39" ht="13.5" customHeight="1">
      <c r="A797" s="20"/>
      <c r="B797" s="20"/>
      <c r="C797" s="85"/>
      <c r="D797" s="85"/>
      <c r="E797" s="85"/>
      <c r="F797" s="85"/>
      <c r="G797" s="85"/>
      <c r="H797" s="85"/>
      <c r="I797" s="85"/>
      <c r="J797" s="85"/>
      <c r="K797" s="85"/>
      <c r="L797" s="85"/>
      <c r="M797" s="85"/>
      <c r="N797" s="85"/>
      <c r="O797" s="85"/>
      <c r="P797" s="85"/>
      <c r="Q797" s="85"/>
      <c r="R797" s="85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  <c r="AF797" s="20"/>
      <c r="AG797" s="20"/>
      <c r="AH797" s="20"/>
      <c r="AI797" s="20"/>
      <c r="AJ797" s="20"/>
      <c r="AK797" s="20"/>
      <c r="AL797" s="20"/>
      <c r="AM797" s="20"/>
    </row>
    <row r="798" spans="1:39" ht="13.5" customHeight="1">
      <c r="A798" s="20"/>
      <c r="B798" s="20"/>
      <c r="C798" s="85"/>
      <c r="D798" s="85"/>
      <c r="E798" s="85"/>
      <c r="F798" s="85"/>
      <c r="G798" s="85"/>
      <c r="H798" s="85"/>
      <c r="I798" s="85"/>
      <c r="J798" s="85"/>
      <c r="K798" s="85"/>
      <c r="L798" s="85"/>
      <c r="M798" s="85"/>
      <c r="N798" s="85"/>
      <c r="O798" s="85"/>
      <c r="P798" s="85"/>
      <c r="Q798" s="85"/>
      <c r="R798" s="85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0"/>
      <c r="AF798" s="20"/>
      <c r="AG798" s="20"/>
      <c r="AH798" s="20"/>
      <c r="AI798" s="20"/>
      <c r="AJ798" s="20"/>
      <c r="AK798" s="20"/>
      <c r="AL798" s="20"/>
      <c r="AM798" s="20"/>
    </row>
    <row r="799" spans="1:39" ht="13.5" customHeight="1">
      <c r="A799" s="20"/>
      <c r="B799" s="20"/>
      <c r="C799" s="85"/>
      <c r="D799" s="85"/>
      <c r="E799" s="85"/>
      <c r="F799" s="85"/>
      <c r="G799" s="85"/>
      <c r="H799" s="85"/>
      <c r="I799" s="85"/>
      <c r="J799" s="85"/>
      <c r="K799" s="85"/>
      <c r="L799" s="85"/>
      <c r="M799" s="85"/>
      <c r="N799" s="85"/>
      <c r="O799" s="85"/>
      <c r="P799" s="85"/>
      <c r="Q799" s="85"/>
      <c r="R799" s="85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0"/>
      <c r="AF799" s="20"/>
      <c r="AG799" s="20"/>
      <c r="AH799" s="20"/>
      <c r="AI799" s="20"/>
      <c r="AJ799" s="20"/>
      <c r="AK799" s="20"/>
      <c r="AL799" s="20"/>
      <c r="AM799" s="20"/>
    </row>
    <row r="800" spans="1:39" ht="13.5" customHeight="1">
      <c r="A800" s="20"/>
      <c r="B800" s="20"/>
      <c r="C800" s="85"/>
      <c r="D800" s="85"/>
      <c r="E800" s="85"/>
      <c r="F800" s="85"/>
      <c r="G800" s="85"/>
      <c r="H800" s="85"/>
      <c r="I800" s="85"/>
      <c r="J800" s="85"/>
      <c r="K800" s="85"/>
      <c r="L800" s="85"/>
      <c r="M800" s="85"/>
      <c r="N800" s="85"/>
      <c r="O800" s="85"/>
      <c r="P800" s="85"/>
      <c r="Q800" s="85"/>
      <c r="R800" s="85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0"/>
      <c r="AF800" s="20"/>
      <c r="AG800" s="20"/>
      <c r="AH800" s="20"/>
      <c r="AI800" s="20"/>
      <c r="AJ800" s="20"/>
      <c r="AK800" s="20"/>
      <c r="AL800" s="20"/>
      <c r="AM800" s="20"/>
    </row>
    <row r="801" spans="1:39" ht="13.5" customHeight="1">
      <c r="A801" s="20"/>
      <c r="B801" s="20"/>
      <c r="C801" s="85"/>
      <c r="D801" s="85"/>
      <c r="E801" s="85"/>
      <c r="F801" s="85"/>
      <c r="G801" s="85"/>
      <c r="H801" s="85"/>
      <c r="I801" s="85"/>
      <c r="J801" s="85"/>
      <c r="K801" s="85"/>
      <c r="L801" s="85"/>
      <c r="M801" s="85"/>
      <c r="N801" s="85"/>
      <c r="O801" s="85"/>
      <c r="P801" s="85"/>
      <c r="Q801" s="85"/>
      <c r="R801" s="85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AE801" s="20"/>
      <c r="AF801" s="20"/>
      <c r="AG801" s="20"/>
      <c r="AH801" s="20"/>
      <c r="AI801" s="20"/>
      <c r="AJ801" s="20"/>
      <c r="AK801" s="20"/>
      <c r="AL801" s="20"/>
      <c r="AM801" s="20"/>
    </row>
    <row r="802" spans="1:39" ht="13.5" customHeight="1">
      <c r="A802" s="20"/>
      <c r="B802" s="20"/>
      <c r="C802" s="85"/>
      <c r="D802" s="85"/>
      <c r="E802" s="85"/>
      <c r="F802" s="85"/>
      <c r="G802" s="85"/>
      <c r="H802" s="85"/>
      <c r="I802" s="85"/>
      <c r="J802" s="85"/>
      <c r="K802" s="85"/>
      <c r="L802" s="85"/>
      <c r="M802" s="85"/>
      <c r="N802" s="85"/>
      <c r="O802" s="85"/>
      <c r="P802" s="85"/>
      <c r="Q802" s="85"/>
      <c r="R802" s="85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AE802" s="20"/>
      <c r="AF802" s="20"/>
      <c r="AG802" s="20"/>
      <c r="AH802" s="20"/>
      <c r="AI802" s="20"/>
      <c r="AJ802" s="20"/>
      <c r="AK802" s="20"/>
      <c r="AL802" s="20"/>
      <c r="AM802" s="20"/>
    </row>
    <row r="803" spans="1:39" ht="13.5" customHeight="1">
      <c r="A803" s="20"/>
      <c r="B803" s="20"/>
      <c r="C803" s="85"/>
      <c r="D803" s="85"/>
      <c r="E803" s="85"/>
      <c r="F803" s="85"/>
      <c r="G803" s="85"/>
      <c r="H803" s="85"/>
      <c r="I803" s="85"/>
      <c r="J803" s="85"/>
      <c r="K803" s="85"/>
      <c r="L803" s="85"/>
      <c r="M803" s="85"/>
      <c r="N803" s="85"/>
      <c r="O803" s="85"/>
      <c r="P803" s="85"/>
      <c r="Q803" s="85"/>
      <c r="R803" s="85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0"/>
      <c r="AF803" s="20"/>
      <c r="AG803" s="20"/>
      <c r="AH803" s="20"/>
      <c r="AI803" s="20"/>
      <c r="AJ803" s="20"/>
      <c r="AK803" s="20"/>
      <c r="AL803" s="20"/>
      <c r="AM803" s="20"/>
    </row>
    <row r="804" spans="1:39" ht="13.5" customHeight="1">
      <c r="A804" s="20"/>
      <c r="B804" s="20"/>
      <c r="C804" s="85"/>
      <c r="D804" s="85"/>
      <c r="E804" s="85"/>
      <c r="F804" s="85"/>
      <c r="G804" s="85"/>
      <c r="H804" s="85"/>
      <c r="I804" s="85"/>
      <c r="J804" s="85"/>
      <c r="K804" s="85"/>
      <c r="L804" s="85"/>
      <c r="M804" s="85"/>
      <c r="N804" s="85"/>
      <c r="O804" s="85"/>
      <c r="P804" s="85"/>
      <c r="Q804" s="85"/>
      <c r="R804" s="85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  <c r="AF804" s="20"/>
      <c r="AG804" s="20"/>
      <c r="AH804" s="20"/>
      <c r="AI804" s="20"/>
      <c r="AJ804" s="20"/>
      <c r="AK804" s="20"/>
      <c r="AL804" s="20"/>
      <c r="AM804" s="20"/>
    </row>
    <row r="805" spans="1:39" ht="13.5" customHeight="1">
      <c r="A805" s="20"/>
      <c r="B805" s="20"/>
      <c r="C805" s="85"/>
      <c r="D805" s="85"/>
      <c r="E805" s="85"/>
      <c r="F805" s="85"/>
      <c r="G805" s="85"/>
      <c r="H805" s="85"/>
      <c r="I805" s="85"/>
      <c r="J805" s="85"/>
      <c r="K805" s="85"/>
      <c r="L805" s="85"/>
      <c r="M805" s="85"/>
      <c r="N805" s="85"/>
      <c r="O805" s="85"/>
      <c r="P805" s="85"/>
      <c r="Q805" s="85"/>
      <c r="R805" s="85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  <c r="AF805" s="20"/>
      <c r="AG805" s="20"/>
      <c r="AH805" s="20"/>
      <c r="AI805" s="20"/>
      <c r="AJ805" s="20"/>
      <c r="AK805" s="20"/>
      <c r="AL805" s="20"/>
      <c r="AM805" s="20"/>
    </row>
    <row r="806" spans="1:39" ht="13.5" customHeight="1">
      <c r="A806" s="20"/>
      <c r="B806" s="20"/>
      <c r="C806" s="85"/>
      <c r="D806" s="85"/>
      <c r="E806" s="85"/>
      <c r="F806" s="85"/>
      <c r="G806" s="85"/>
      <c r="H806" s="85"/>
      <c r="I806" s="85"/>
      <c r="J806" s="85"/>
      <c r="K806" s="85"/>
      <c r="L806" s="85"/>
      <c r="M806" s="85"/>
      <c r="N806" s="85"/>
      <c r="O806" s="85"/>
      <c r="P806" s="85"/>
      <c r="Q806" s="85"/>
      <c r="R806" s="85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  <c r="AF806" s="20"/>
      <c r="AG806" s="20"/>
      <c r="AH806" s="20"/>
      <c r="AI806" s="20"/>
      <c r="AJ806" s="20"/>
      <c r="AK806" s="20"/>
      <c r="AL806" s="20"/>
      <c r="AM806" s="20"/>
    </row>
    <row r="807" spans="1:39" ht="13.5" customHeight="1">
      <c r="A807" s="20"/>
      <c r="B807" s="20"/>
      <c r="C807" s="85"/>
      <c r="D807" s="85"/>
      <c r="E807" s="85"/>
      <c r="F807" s="85"/>
      <c r="G807" s="85"/>
      <c r="H807" s="85"/>
      <c r="I807" s="85"/>
      <c r="J807" s="85"/>
      <c r="K807" s="85"/>
      <c r="L807" s="85"/>
      <c r="M807" s="85"/>
      <c r="N807" s="85"/>
      <c r="O807" s="85"/>
      <c r="P807" s="85"/>
      <c r="Q807" s="85"/>
      <c r="R807" s="85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  <c r="AF807" s="20"/>
      <c r="AG807" s="20"/>
      <c r="AH807" s="20"/>
      <c r="AI807" s="20"/>
      <c r="AJ807" s="20"/>
      <c r="AK807" s="20"/>
      <c r="AL807" s="20"/>
      <c r="AM807" s="20"/>
    </row>
    <row r="808" spans="1:39" ht="13.5" customHeight="1">
      <c r="A808" s="20"/>
      <c r="B808" s="20"/>
      <c r="C808" s="85"/>
      <c r="D808" s="85"/>
      <c r="E808" s="85"/>
      <c r="F808" s="85"/>
      <c r="G808" s="85"/>
      <c r="H808" s="85"/>
      <c r="I808" s="85"/>
      <c r="J808" s="85"/>
      <c r="K808" s="85"/>
      <c r="L808" s="85"/>
      <c r="M808" s="85"/>
      <c r="N808" s="85"/>
      <c r="O808" s="85"/>
      <c r="P808" s="85"/>
      <c r="Q808" s="85"/>
      <c r="R808" s="85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0"/>
      <c r="AF808" s="20"/>
      <c r="AG808" s="20"/>
      <c r="AH808" s="20"/>
      <c r="AI808" s="20"/>
      <c r="AJ808" s="20"/>
      <c r="AK808" s="20"/>
      <c r="AL808" s="20"/>
      <c r="AM808" s="20"/>
    </row>
    <row r="809" spans="1:39" ht="13.5" customHeight="1">
      <c r="A809" s="20"/>
      <c r="B809" s="20"/>
      <c r="C809" s="85"/>
      <c r="D809" s="85"/>
      <c r="E809" s="85"/>
      <c r="F809" s="85"/>
      <c r="G809" s="85"/>
      <c r="H809" s="85"/>
      <c r="I809" s="85"/>
      <c r="J809" s="85"/>
      <c r="K809" s="85"/>
      <c r="L809" s="85"/>
      <c r="M809" s="85"/>
      <c r="N809" s="85"/>
      <c r="O809" s="85"/>
      <c r="P809" s="85"/>
      <c r="Q809" s="85"/>
      <c r="R809" s="85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  <c r="AE809" s="20"/>
      <c r="AF809" s="20"/>
      <c r="AG809" s="20"/>
      <c r="AH809" s="20"/>
      <c r="AI809" s="20"/>
      <c r="AJ809" s="20"/>
      <c r="AK809" s="20"/>
      <c r="AL809" s="20"/>
      <c r="AM809" s="20"/>
    </row>
    <row r="810" spans="1:39" ht="13.5" customHeight="1">
      <c r="A810" s="20"/>
      <c r="B810" s="20"/>
      <c r="C810" s="85"/>
      <c r="D810" s="85"/>
      <c r="E810" s="85"/>
      <c r="F810" s="85"/>
      <c r="G810" s="85"/>
      <c r="H810" s="85"/>
      <c r="I810" s="85"/>
      <c r="J810" s="85"/>
      <c r="K810" s="85"/>
      <c r="L810" s="85"/>
      <c r="M810" s="85"/>
      <c r="N810" s="85"/>
      <c r="O810" s="85"/>
      <c r="P810" s="85"/>
      <c r="Q810" s="85"/>
      <c r="R810" s="85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  <c r="AE810" s="20"/>
      <c r="AF810" s="20"/>
      <c r="AG810" s="20"/>
      <c r="AH810" s="20"/>
      <c r="AI810" s="20"/>
      <c r="AJ810" s="20"/>
      <c r="AK810" s="20"/>
      <c r="AL810" s="20"/>
      <c r="AM810" s="20"/>
    </row>
    <row r="811" spans="1:39" ht="13.5" customHeight="1">
      <c r="A811" s="20"/>
      <c r="B811" s="20"/>
      <c r="C811" s="85"/>
      <c r="D811" s="85"/>
      <c r="E811" s="85"/>
      <c r="F811" s="85"/>
      <c r="G811" s="85"/>
      <c r="H811" s="85"/>
      <c r="I811" s="85"/>
      <c r="J811" s="85"/>
      <c r="K811" s="85"/>
      <c r="L811" s="85"/>
      <c r="M811" s="85"/>
      <c r="N811" s="85"/>
      <c r="O811" s="85"/>
      <c r="P811" s="85"/>
      <c r="Q811" s="85"/>
      <c r="R811" s="85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  <c r="AE811" s="20"/>
      <c r="AF811" s="20"/>
      <c r="AG811" s="20"/>
      <c r="AH811" s="20"/>
      <c r="AI811" s="20"/>
      <c r="AJ811" s="20"/>
      <c r="AK811" s="20"/>
      <c r="AL811" s="20"/>
      <c r="AM811" s="20"/>
    </row>
    <row r="812" spans="1:39" ht="13.5" customHeight="1">
      <c r="A812" s="20"/>
      <c r="B812" s="20"/>
      <c r="C812" s="85"/>
      <c r="D812" s="85"/>
      <c r="E812" s="85"/>
      <c r="F812" s="85"/>
      <c r="G812" s="85"/>
      <c r="H812" s="85"/>
      <c r="I812" s="85"/>
      <c r="J812" s="85"/>
      <c r="K812" s="85"/>
      <c r="L812" s="85"/>
      <c r="M812" s="85"/>
      <c r="N812" s="85"/>
      <c r="O812" s="85"/>
      <c r="P812" s="85"/>
      <c r="Q812" s="85"/>
      <c r="R812" s="85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  <c r="AF812" s="20"/>
      <c r="AG812" s="20"/>
      <c r="AH812" s="20"/>
      <c r="AI812" s="20"/>
      <c r="AJ812" s="20"/>
      <c r="AK812" s="20"/>
      <c r="AL812" s="20"/>
      <c r="AM812" s="20"/>
    </row>
    <row r="813" spans="1:39" ht="13.5" customHeight="1">
      <c r="A813" s="20"/>
      <c r="B813" s="20"/>
      <c r="C813" s="85"/>
      <c r="D813" s="85"/>
      <c r="E813" s="85"/>
      <c r="F813" s="85"/>
      <c r="G813" s="85"/>
      <c r="H813" s="85"/>
      <c r="I813" s="85"/>
      <c r="J813" s="85"/>
      <c r="K813" s="85"/>
      <c r="L813" s="85"/>
      <c r="M813" s="85"/>
      <c r="N813" s="85"/>
      <c r="O813" s="85"/>
      <c r="P813" s="85"/>
      <c r="Q813" s="85"/>
      <c r="R813" s="85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  <c r="AF813" s="20"/>
      <c r="AG813" s="20"/>
      <c r="AH813" s="20"/>
      <c r="AI813" s="20"/>
      <c r="AJ813" s="20"/>
      <c r="AK813" s="20"/>
      <c r="AL813" s="20"/>
      <c r="AM813" s="20"/>
    </row>
    <row r="814" spans="1:39" ht="13.5" customHeight="1">
      <c r="A814" s="20"/>
      <c r="B814" s="20"/>
      <c r="C814" s="85"/>
      <c r="D814" s="85"/>
      <c r="E814" s="85"/>
      <c r="F814" s="85"/>
      <c r="G814" s="85"/>
      <c r="H814" s="85"/>
      <c r="I814" s="85"/>
      <c r="J814" s="85"/>
      <c r="K814" s="85"/>
      <c r="L814" s="85"/>
      <c r="M814" s="85"/>
      <c r="N814" s="85"/>
      <c r="O814" s="85"/>
      <c r="P814" s="85"/>
      <c r="Q814" s="85"/>
      <c r="R814" s="85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  <c r="AE814" s="20"/>
      <c r="AF814" s="20"/>
      <c r="AG814" s="20"/>
      <c r="AH814" s="20"/>
      <c r="AI814" s="20"/>
      <c r="AJ814" s="20"/>
      <c r="AK814" s="20"/>
      <c r="AL814" s="20"/>
      <c r="AM814" s="20"/>
    </row>
    <row r="815" spans="1:39" ht="13.5" customHeight="1">
      <c r="A815" s="20"/>
      <c r="B815" s="20"/>
      <c r="C815" s="85"/>
      <c r="D815" s="85"/>
      <c r="E815" s="85"/>
      <c r="F815" s="85"/>
      <c r="G815" s="85"/>
      <c r="H815" s="85"/>
      <c r="I815" s="85"/>
      <c r="J815" s="85"/>
      <c r="K815" s="85"/>
      <c r="L815" s="85"/>
      <c r="M815" s="85"/>
      <c r="N815" s="85"/>
      <c r="O815" s="85"/>
      <c r="P815" s="85"/>
      <c r="Q815" s="85"/>
      <c r="R815" s="85"/>
      <c r="S815" s="20"/>
      <c r="T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  <c r="AE815" s="20"/>
      <c r="AF815" s="20"/>
      <c r="AG815" s="20"/>
      <c r="AH815" s="20"/>
      <c r="AI815" s="20"/>
      <c r="AJ815" s="20"/>
      <c r="AK815" s="20"/>
      <c r="AL815" s="20"/>
      <c r="AM815" s="20"/>
    </row>
    <row r="816" spans="1:39" ht="13.5" customHeight="1">
      <c r="A816" s="20"/>
      <c r="B816" s="20"/>
      <c r="C816" s="85"/>
      <c r="D816" s="85"/>
      <c r="E816" s="85"/>
      <c r="F816" s="85"/>
      <c r="G816" s="85"/>
      <c r="H816" s="85"/>
      <c r="I816" s="85"/>
      <c r="J816" s="85"/>
      <c r="K816" s="85"/>
      <c r="L816" s="85"/>
      <c r="M816" s="85"/>
      <c r="N816" s="85"/>
      <c r="O816" s="85"/>
      <c r="P816" s="85"/>
      <c r="Q816" s="85"/>
      <c r="R816" s="85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0"/>
      <c r="AF816" s="20"/>
      <c r="AG816" s="20"/>
      <c r="AH816" s="20"/>
      <c r="AI816" s="20"/>
      <c r="AJ816" s="20"/>
      <c r="AK816" s="20"/>
      <c r="AL816" s="20"/>
      <c r="AM816" s="20"/>
    </row>
    <row r="817" spans="1:39" ht="13.5" customHeight="1">
      <c r="A817" s="20"/>
      <c r="B817" s="20"/>
      <c r="C817" s="85"/>
      <c r="D817" s="85"/>
      <c r="E817" s="85"/>
      <c r="F817" s="85"/>
      <c r="G817" s="85"/>
      <c r="H817" s="85"/>
      <c r="I817" s="85"/>
      <c r="J817" s="85"/>
      <c r="K817" s="85"/>
      <c r="L817" s="85"/>
      <c r="M817" s="85"/>
      <c r="N817" s="85"/>
      <c r="O817" s="85"/>
      <c r="P817" s="85"/>
      <c r="Q817" s="85"/>
      <c r="R817" s="85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  <c r="AE817" s="20"/>
      <c r="AF817" s="20"/>
      <c r="AG817" s="20"/>
      <c r="AH817" s="20"/>
      <c r="AI817" s="20"/>
      <c r="AJ817" s="20"/>
      <c r="AK817" s="20"/>
      <c r="AL817" s="20"/>
      <c r="AM817" s="20"/>
    </row>
    <row r="818" spans="1:39" ht="13.5" customHeight="1">
      <c r="A818" s="20"/>
      <c r="B818" s="20"/>
      <c r="C818" s="85"/>
      <c r="D818" s="85"/>
      <c r="E818" s="85"/>
      <c r="F818" s="85"/>
      <c r="G818" s="85"/>
      <c r="H818" s="85"/>
      <c r="I818" s="85"/>
      <c r="J818" s="85"/>
      <c r="K818" s="85"/>
      <c r="L818" s="85"/>
      <c r="M818" s="85"/>
      <c r="N818" s="85"/>
      <c r="O818" s="85"/>
      <c r="P818" s="85"/>
      <c r="Q818" s="85"/>
      <c r="R818" s="85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  <c r="AE818" s="20"/>
      <c r="AF818" s="20"/>
      <c r="AG818" s="20"/>
      <c r="AH818" s="20"/>
      <c r="AI818" s="20"/>
      <c r="AJ818" s="20"/>
      <c r="AK818" s="20"/>
      <c r="AL818" s="20"/>
      <c r="AM818" s="20"/>
    </row>
    <row r="819" spans="1:39" ht="13.5" customHeight="1">
      <c r="A819" s="20"/>
      <c r="B819" s="20"/>
      <c r="C819" s="85"/>
      <c r="D819" s="85"/>
      <c r="E819" s="85"/>
      <c r="F819" s="85"/>
      <c r="G819" s="85"/>
      <c r="H819" s="85"/>
      <c r="I819" s="85"/>
      <c r="J819" s="85"/>
      <c r="K819" s="85"/>
      <c r="L819" s="85"/>
      <c r="M819" s="85"/>
      <c r="N819" s="85"/>
      <c r="O819" s="85"/>
      <c r="P819" s="85"/>
      <c r="Q819" s="85"/>
      <c r="R819" s="85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  <c r="AF819" s="20"/>
      <c r="AG819" s="20"/>
      <c r="AH819" s="20"/>
      <c r="AI819" s="20"/>
      <c r="AJ819" s="20"/>
      <c r="AK819" s="20"/>
      <c r="AL819" s="20"/>
      <c r="AM819" s="20"/>
    </row>
    <row r="820" spans="1:39" ht="13.5" customHeight="1">
      <c r="A820" s="20"/>
      <c r="B820" s="20"/>
      <c r="C820" s="85"/>
      <c r="D820" s="85"/>
      <c r="E820" s="85"/>
      <c r="F820" s="85"/>
      <c r="G820" s="85"/>
      <c r="H820" s="85"/>
      <c r="I820" s="85"/>
      <c r="J820" s="85"/>
      <c r="K820" s="85"/>
      <c r="L820" s="85"/>
      <c r="M820" s="85"/>
      <c r="N820" s="85"/>
      <c r="O820" s="85"/>
      <c r="P820" s="85"/>
      <c r="Q820" s="85"/>
      <c r="R820" s="85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AE820" s="20"/>
      <c r="AF820" s="20"/>
      <c r="AG820" s="20"/>
      <c r="AH820" s="20"/>
      <c r="AI820" s="20"/>
      <c r="AJ820" s="20"/>
      <c r="AK820" s="20"/>
      <c r="AL820" s="20"/>
      <c r="AM820" s="20"/>
    </row>
    <row r="821" spans="1:39" ht="13.5" customHeight="1">
      <c r="A821" s="20"/>
      <c r="B821" s="20"/>
      <c r="C821" s="85"/>
      <c r="D821" s="85"/>
      <c r="E821" s="85"/>
      <c r="F821" s="85"/>
      <c r="G821" s="85"/>
      <c r="H821" s="85"/>
      <c r="I821" s="85"/>
      <c r="J821" s="85"/>
      <c r="K821" s="85"/>
      <c r="L821" s="85"/>
      <c r="M821" s="85"/>
      <c r="N821" s="85"/>
      <c r="O821" s="85"/>
      <c r="P821" s="85"/>
      <c r="Q821" s="85"/>
      <c r="R821" s="85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  <c r="AF821" s="20"/>
      <c r="AG821" s="20"/>
      <c r="AH821" s="20"/>
      <c r="AI821" s="20"/>
      <c r="AJ821" s="20"/>
      <c r="AK821" s="20"/>
      <c r="AL821" s="20"/>
      <c r="AM821" s="20"/>
    </row>
    <row r="822" spans="1:39" ht="13.5" customHeight="1">
      <c r="A822" s="20"/>
      <c r="B822" s="20"/>
      <c r="C822" s="85"/>
      <c r="D822" s="85"/>
      <c r="E822" s="85"/>
      <c r="F822" s="85"/>
      <c r="G822" s="85"/>
      <c r="H822" s="85"/>
      <c r="I822" s="85"/>
      <c r="J822" s="85"/>
      <c r="K822" s="85"/>
      <c r="L822" s="85"/>
      <c r="M822" s="85"/>
      <c r="N822" s="85"/>
      <c r="O822" s="85"/>
      <c r="P822" s="85"/>
      <c r="Q822" s="85"/>
      <c r="R822" s="85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AE822" s="20"/>
      <c r="AF822" s="20"/>
      <c r="AG822" s="20"/>
      <c r="AH822" s="20"/>
      <c r="AI822" s="20"/>
      <c r="AJ822" s="20"/>
      <c r="AK822" s="20"/>
      <c r="AL822" s="20"/>
      <c r="AM822" s="20"/>
    </row>
    <row r="823" spans="1:39" ht="13.5" customHeight="1">
      <c r="A823" s="20"/>
      <c r="B823" s="20"/>
      <c r="C823" s="85"/>
      <c r="D823" s="85"/>
      <c r="E823" s="85"/>
      <c r="F823" s="85"/>
      <c r="G823" s="85"/>
      <c r="H823" s="85"/>
      <c r="I823" s="85"/>
      <c r="J823" s="85"/>
      <c r="K823" s="85"/>
      <c r="L823" s="85"/>
      <c r="M823" s="85"/>
      <c r="N823" s="85"/>
      <c r="O823" s="85"/>
      <c r="P823" s="85"/>
      <c r="Q823" s="85"/>
      <c r="R823" s="85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  <c r="AE823" s="20"/>
      <c r="AF823" s="20"/>
      <c r="AG823" s="20"/>
      <c r="AH823" s="20"/>
      <c r="AI823" s="20"/>
      <c r="AJ823" s="20"/>
      <c r="AK823" s="20"/>
      <c r="AL823" s="20"/>
      <c r="AM823" s="20"/>
    </row>
    <row r="824" spans="1:39" ht="13.5" customHeight="1">
      <c r="A824" s="20"/>
      <c r="B824" s="20"/>
      <c r="C824" s="85"/>
      <c r="D824" s="85"/>
      <c r="E824" s="85"/>
      <c r="F824" s="85"/>
      <c r="G824" s="85"/>
      <c r="H824" s="85"/>
      <c r="I824" s="85"/>
      <c r="J824" s="85"/>
      <c r="K824" s="85"/>
      <c r="L824" s="85"/>
      <c r="M824" s="85"/>
      <c r="N824" s="85"/>
      <c r="O824" s="85"/>
      <c r="P824" s="85"/>
      <c r="Q824" s="85"/>
      <c r="R824" s="85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  <c r="AE824" s="20"/>
      <c r="AF824" s="20"/>
      <c r="AG824" s="20"/>
      <c r="AH824" s="20"/>
      <c r="AI824" s="20"/>
      <c r="AJ824" s="20"/>
      <c r="AK824" s="20"/>
      <c r="AL824" s="20"/>
      <c r="AM824" s="20"/>
    </row>
    <row r="825" spans="1:39" ht="13.5" customHeight="1">
      <c r="A825" s="20"/>
      <c r="B825" s="20"/>
      <c r="C825" s="85"/>
      <c r="D825" s="85"/>
      <c r="E825" s="85"/>
      <c r="F825" s="85"/>
      <c r="G825" s="85"/>
      <c r="H825" s="85"/>
      <c r="I825" s="85"/>
      <c r="J825" s="85"/>
      <c r="K825" s="85"/>
      <c r="L825" s="85"/>
      <c r="M825" s="85"/>
      <c r="N825" s="85"/>
      <c r="O825" s="85"/>
      <c r="P825" s="85"/>
      <c r="Q825" s="85"/>
      <c r="R825" s="85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AE825" s="20"/>
      <c r="AF825" s="20"/>
      <c r="AG825" s="20"/>
      <c r="AH825" s="20"/>
      <c r="AI825" s="20"/>
      <c r="AJ825" s="20"/>
      <c r="AK825" s="20"/>
      <c r="AL825" s="20"/>
      <c r="AM825" s="20"/>
    </row>
    <row r="826" spans="1:39" ht="13.5" customHeight="1">
      <c r="A826" s="20"/>
      <c r="B826" s="20"/>
      <c r="C826" s="85"/>
      <c r="D826" s="85"/>
      <c r="E826" s="85"/>
      <c r="F826" s="85"/>
      <c r="G826" s="85"/>
      <c r="H826" s="85"/>
      <c r="I826" s="85"/>
      <c r="J826" s="85"/>
      <c r="K826" s="85"/>
      <c r="L826" s="85"/>
      <c r="M826" s="85"/>
      <c r="N826" s="85"/>
      <c r="O826" s="85"/>
      <c r="P826" s="85"/>
      <c r="Q826" s="85"/>
      <c r="R826" s="85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  <c r="AE826" s="20"/>
      <c r="AF826" s="20"/>
      <c r="AG826" s="20"/>
      <c r="AH826" s="20"/>
      <c r="AI826" s="20"/>
      <c r="AJ826" s="20"/>
      <c r="AK826" s="20"/>
      <c r="AL826" s="20"/>
      <c r="AM826" s="20"/>
    </row>
    <row r="827" spans="1:39" ht="13.5" customHeight="1">
      <c r="A827" s="20"/>
      <c r="B827" s="20"/>
      <c r="C827" s="85"/>
      <c r="D827" s="85"/>
      <c r="E827" s="85"/>
      <c r="F827" s="85"/>
      <c r="G827" s="85"/>
      <c r="H827" s="85"/>
      <c r="I827" s="85"/>
      <c r="J827" s="85"/>
      <c r="K827" s="85"/>
      <c r="L827" s="85"/>
      <c r="M827" s="85"/>
      <c r="N827" s="85"/>
      <c r="O827" s="85"/>
      <c r="P827" s="85"/>
      <c r="Q827" s="85"/>
      <c r="R827" s="85"/>
      <c r="S827" s="20"/>
      <c r="T827" s="20"/>
      <c r="U827" s="20"/>
      <c r="V827" s="20"/>
      <c r="W827" s="20"/>
      <c r="X827" s="20"/>
      <c r="Y827" s="20"/>
      <c r="Z827" s="20"/>
      <c r="AA827" s="20"/>
      <c r="AB827" s="20"/>
      <c r="AC827" s="20"/>
      <c r="AD827" s="20"/>
      <c r="AE827" s="20"/>
      <c r="AF827" s="20"/>
      <c r="AG827" s="20"/>
      <c r="AH827" s="20"/>
      <c r="AI827" s="20"/>
      <c r="AJ827" s="20"/>
      <c r="AK827" s="20"/>
      <c r="AL827" s="20"/>
      <c r="AM827" s="20"/>
    </row>
    <row r="828" spans="1:39" ht="13.5" customHeight="1">
      <c r="A828" s="20"/>
      <c r="B828" s="20"/>
      <c r="C828" s="85"/>
      <c r="D828" s="85"/>
      <c r="E828" s="85"/>
      <c r="F828" s="85"/>
      <c r="G828" s="85"/>
      <c r="H828" s="85"/>
      <c r="I828" s="85"/>
      <c r="J828" s="85"/>
      <c r="K828" s="85"/>
      <c r="L828" s="85"/>
      <c r="M828" s="85"/>
      <c r="N828" s="85"/>
      <c r="O828" s="85"/>
      <c r="P828" s="85"/>
      <c r="Q828" s="85"/>
      <c r="R828" s="85"/>
      <c r="S828" s="20"/>
      <c r="T828" s="20"/>
      <c r="U828" s="20"/>
      <c r="V828" s="20"/>
      <c r="W828" s="20"/>
      <c r="X828" s="20"/>
      <c r="Y828" s="20"/>
      <c r="Z828" s="20"/>
      <c r="AA828" s="20"/>
      <c r="AB828" s="20"/>
      <c r="AC828" s="20"/>
      <c r="AD828" s="20"/>
      <c r="AE828" s="20"/>
      <c r="AF828" s="20"/>
      <c r="AG828" s="20"/>
      <c r="AH828" s="20"/>
      <c r="AI828" s="20"/>
      <c r="AJ828" s="20"/>
      <c r="AK828" s="20"/>
      <c r="AL828" s="20"/>
      <c r="AM828" s="20"/>
    </row>
    <row r="829" spans="1:39" ht="13.5" customHeight="1">
      <c r="A829" s="20"/>
      <c r="B829" s="20"/>
      <c r="C829" s="85"/>
      <c r="D829" s="85"/>
      <c r="E829" s="85"/>
      <c r="F829" s="85"/>
      <c r="G829" s="85"/>
      <c r="H829" s="85"/>
      <c r="I829" s="85"/>
      <c r="J829" s="85"/>
      <c r="K829" s="85"/>
      <c r="L829" s="85"/>
      <c r="M829" s="85"/>
      <c r="N829" s="85"/>
      <c r="O829" s="85"/>
      <c r="P829" s="85"/>
      <c r="Q829" s="85"/>
      <c r="R829" s="85"/>
      <c r="S829" s="20"/>
      <c r="T829" s="20"/>
      <c r="U829" s="20"/>
      <c r="V829" s="20"/>
      <c r="W829" s="20"/>
      <c r="X829" s="20"/>
      <c r="Y829" s="20"/>
      <c r="Z829" s="20"/>
      <c r="AA829" s="20"/>
      <c r="AB829" s="20"/>
      <c r="AC829" s="20"/>
      <c r="AD829" s="20"/>
      <c r="AE829" s="20"/>
      <c r="AF829" s="20"/>
      <c r="AG829" s="20"/>
      <c r="AH829" s="20"/>
      <c r="AI829" s="20"/>
      <c r="AJ829" s="20"/>
      <c r="AK829" s="20"/>
      <c r="AL829" s="20"/>
      <c r="AM829" s="20"/>
    </row>
    <row r="830" spans="1:39" ht="13.5" customHeight="1">
      <c r="A830" s="20"/>
      <c r="B830" s="20"/>
      <c r="C830" s="85"/>
      <c r="D830" s="85"/>
      <c r="E830" s="85"/>
      <c r="F830" s="85"/>
      <c r="G830" s="85"/>
      <c r="H830" s="85"/>
      <c r="I830" s="85"/>
      <c r="J830" s="85"/>
      <c r="K830" s="85"/>
      <c r="L830" s="85"/>
      <c r="M830" s="85"/>
      <c r="N830" s="85"/>
      <c r="O830" s="85"/>
      <c r="P830" s="85"/>
      <c r="Q830" s="85"/>
      <c r="R830" s="85"/>
      <c r="S830" s="20"/>
      <c r="T830" s="20"/>
      <c r="U830" s="20"/>
      <c r="V830" s="20"/>
      <c r="W830" s="20"/>
      <c r="X830" s="20"/>
      <c r="Y830" s="20"/>
      <c r="Z830" s="20"/>
      <c r="AA830" s="20"/>
      <c r="AB830" s="20"/>
      <c r="AC830" s="20"/>
      <c r="AD830" s="20"/>
      <c r="AE830" s="20"/>
      <c r="AF830" s="20"/>
      <c r="AG830" s="20"/>
      <c r="AH830" s="20"/>
      <c r="AI830" s="20"/>
      <c r="AJ830" s="20"/>
      <c r="AK830" s="20"/>
      <c r="AL830" s="20"/>
      <c r="AM830" s="20"/>
    </row>
    <row r="831" spans="1:39" ht="13.5" customHeight="1">
      <c r="A831" s="20"/>
      <c r="B831" s="20"/>
      <c r="C831" s="85"/>
      <c r="D831" s="85"/>
      <c r="E831" s="85"/>
      <c r="F831" s="85"/>
      <c r="G831" s="85"/>
      <c r="H831" s="85"/>
      <c r="I831" s="85"/>
      <c r="J831" s="85"/>
      <c r="K831" s="85"/>
      <c r="L831" s="85"/>
      <c r="M831" s="85"/>
      <c r="N831" s="85"/>
      <c r="O831" s="85"/>
      <c r="P831" s="85"/>
      <c r="Q831" s="85"/>
      <c r="R831" s="85"/>
      <c r="S831" s="20"/>
      <c r="T831" s="20"/>
      <c r="U831" s="20"/>
      <c r="V831" s="20"/>
      <c r="W831" s="20"/>
      <c r="X831" s="20"/>
      <c r="Y831" s="20"/>
      <c r="Z831" s="20"/>
      <c r="AA831" s="20"/>
      <c r="AB831" s="20"/>
      <c r="AC831" s="20"/>
      <c r="AD831" s="20"/>
      <c r="AE831" s="20"/>
      <c r="AF831" s="20"/>
      <c r="AG831" s="20"/>
      <c r="AH831" s="20"/>
      <c r="AI831" s="20"/>
      <c r="AJ831" s="20"/>
      <c r="AK831" s="20"/>
      <c r="AL831" s="20"/>
      <c r="AM831" s="20"/>
    </row>
    <row r="832" spans="1:39" ht="13.5" customHeight="1">
      <c r="A832" s="20"/>
      <c r="B832" s="20"/>
      <c r="C832" s="85"/>
      <c r="D832" s="85"/>
      <c r="E832" s="85"/>
      <c r="F832" s="85"/>
      <c r="G832" s="85"/>
      <c r="H832" s="85"/>
      <c r="I832" s="85"/>
      <c r="J832" s="85"/>
      <c r="K832" s="85"/>
      <c r="L832" s="85"/>
      <c r="M832" s="85"/>
      <c r="N832" s="85"/>
      <c r="O832" s="85"/>
      <c r="P832" s="85"/>
      <c r="Q832" s="85"/>
      <c r="R832" s="85"/>
      <c r="S832" s="20"/>
      <c r="T832" s="20"/>
      <c r="U832" s="20"/>
      <c r="V832" s="20"/>
      <c r="W832" s="20"/>
      <c r="X832" s="20"/>
      <c r="Y832" s="20"/>
      <c r="Z832" s="20"/>
      <c r="AA832" s="20"/>
      <c r="AB832" s="20"/>
      <c r="AC832" s="20"/>
      <c r="AD832" s="20"/>
      <c r="AE832" s="20"/>
      <c r="AF832" s="20"/>
      <c r="AG832" s="20"/>
      <c r="AH832" s="20"/>
      <c r="AI832" s="20"/>
      <c r="AJ832" s="20"/>
      <c r="AK832" s="20"/>
      <c r="AL832" s="20"/>
      <c r="AM832" s="20"/>
    </row>
    <row r="833" spans="1:39" ht="13.5" customHeight="1">
      <c r="A833" s="20"/>
      <c r="B833" s="20"/>
      <c r="C833" s="85"/>
      <c r="D833" s="85"/>
      <c r="E833" s="85"/>
      <c r="F833" s="85"/>
      <c r="G833" s="85"/>
      <c r="H833" s="85"/>
      <c r="I833" s="85"/>
      <c r="J833" s="85"/>
      <c r="K833" s="85"/>
      <c r="L833" s="85"/>
      <c r="M833" s="85"/>
      <c r="N833" s="85"/>
      <c r="O833" s="85"/>
      <c r="P833" s="85"/>
      <c r="Q833" s="85"/>
      <c r="R833" s="85"/>
      <c r="S833" s="20"/>
      <c r="T833" s="20"/>
      <c r="U833" s="20"/>
      <c r="V833" s="20"/>
      <c r="W833" s="20"/>
      <c r="X833" s="20"/>
      <c r="Y833" s="20"/>
      <c r="Z833" s="20"/>
      <c r="AA833" s="20"/>
      <c r="AB833" s="20"/>
      <c r="AC833" s="20"/>
      <c r="AD833" s="20"/>
      <c r="AE833" s="20"/>
      <c r="AF833" s="20"/>
      <c r="AG833" s="20"/>
      <c r="AH833" s="20"/>
      <c r="AI833" s="20"/>
      <c r="AJ833" s="20"/>
      <c r="AK833" s="20"/>
      <c r="AL833" s="20"/>
      <c r="AM833" s="20"/>
    </row>
    <row r="834" spans="1:39" ht="13.5" customHeight="1">
      <c r="A834" s="20"/>
      <c r="B834" s="20"/>
      <c r="C834" s="85"/>
      <c r="D834" s="85"/>
      <c r="E834" s="85"/>
      <c r="F834" s="85"/>
      <c r="G834" s="85"/>
      <c r="H834" s="85"/>
      <c r="I834" s="85"/>
      <c r="J834" s="85"/>
      <c r="K834" s="85"/>
      <c r="L834" s="85"/>
      <c r="M834" s="85"/>
      <c r="N834" s="85"/>
      <c r="O834" s="85"/>
      <c r="P834" s="85"/>
      <c r="Q834" s="85"/>
      <c r="R834" s="85"/>
      <c r="S834" s="20"/>
      <c r="T834" s="20"/>
      <c r="U834" s="20"/>
      <c r="V834" s="20"/>
      <c r="W834" s="20"/>
      <c r="X834" s="20"/>
      <c r="Y834" s="20"/>
      <c r="Z834" s="20"/>
      <c r="AA834" s="20"/>
      <c r="AB834" s="20"/>
      <c r="AC834" s="20"/>
      <c r="AD834" s="20"/>
      <c r="AE834" s="20"/>
      <c r="AF834" s="20"/>
      <c r="AG834" s="20"/>
      <c r="AH834" s="20"/>
      <c r="AI834" s="20"/>
      <c r="AJ834" s="20"/>
      <c r="AK834" s="20"/>
      <c r="AL834" s="20"/>
      <c r="AM834" s="20"/>
    </row>
    <row r="835" spans="1:39" ht="13.5" customHeight="1">
      <c r="A835" s="20"/>
      <c r="B835" s="20"/>
      <c r="C835" s="85"/>
      <c r="D835" s="85"/>
      <c r="E835" s="85"/>
      <c r="F835" s="85"/>
      <c r="G835" s="85"/>
      <c r="H835" s="85"/>
      <c r="I835" s="85"/>
      <c r="J835" s="85"/>
      <c r="K835" s="85"/>
      <c r="L835" s="85"/>
      <c r="M835" s="85"/>
      <c r="N835" s="85"/>
      <c r="O835" s="85"/>
      <c r="P835" s="85"/>
      <c r="Q835" s="85"/>
      <c r="R835" s="85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  <c r="AE835" s="20"/>
      <c r="AF835" s="20"/>
      <c r="AG835" s="20"/>
      <c r="AH835" s="20"/>
      <c r="AI835" s="20"/>
      <c r="AJ835" s="20"/>
      <c r="AK835" s="20"/>
      <c r="AL835" s="20"/>
      <c r="AM835" s="20"/>
    </row>
    <row r="836" spans="1:39" ht="13.5" customHeight="1">
      <c r="A836" s="20"/>
      <c r="B836" s="20"/>
      <c r="C836" s="85"/>
      <c r="D836" s="85"/>
      <c r="E836" s="85"/>
      <c r="F836" s="85"/>
      <c r="G836" s="85"/>
      <c r="H836" s="85"/>
      <c r="I836" s="85"/>
      <c r="J836" s="85"/>
      <c r="K836" s="85"/>
      <c r="L836" s="85"/>
      <c r="M836" s="85"/>
      <c r="N836" s="85"/>
      <c r="O836" s="85"/>
      <c r="P836" s="85"/>
      <c r="Q836" s="85"/>
      <c r="R836" s="85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  <c r="AC836" s="20"/>
      <c r="AD836" s="20"/>
      <c r="AE836" s="20"/>
      <c r="AF836" s="20"/>
      <c r="AG836" s="20"/>
      <c r="AH836" s="20"/>
      <c r="AI836" s="20"/>
      <c r="AJ836" s="20"/>
      <c r="AK836" s="20"/>
      <c r="AL836" s="20"/>
      <c r="AM836" s="20"/>
    </row>
    <row r="837" spans="1:39" ht="13.5" customHeight="1">
      <c r="A837" s="20"/>
      <c r="B837" s="20"/>
      <c r="C837" s="85"/>
      <c r="D837" s="85"/>
      <c r="E837" s="85"/>
      <c r="F837" s="85"/>
      <c r="G837" s="85"/>
      <c r="H837" s="85"/>
      <c r="I837" s="85"/>
      <c r="J837" s="85"/>
      <c r="K837" s="85"/>
      <c r="L837" s="85"/>
      <c r="M837" s="85"/>
      <c r="N837" s="85"/>
      <c r="O837" s="85"/>
      <c r="P837" s="85"/>
      <c r="Q837" s="85"/>
      <c r="R837" s="85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  <c r="AC837" s="20"/>
      <c r="AD837" s="20"/>
      <c r="AE837" s="20"/>
      <c r="AF837" s="20"/>
      <c r="AG837" s="20"/>
      <c r="AH837" s="20"/>
      <c r="AI837" s="20"/>
      <c r="AJ837" s="20"/>
      <c r="AK837" s="20"/>
      <c r="AL837" s="20"/>
      <c r="AM837" s="20"/>
    </row>
    <row r="838" spans="1:39" ht="13.5" customHeight="1">
      <c r="A838" s="20"/>
      <c r="B838" s="20"/>
      <c r="C838" s="85"/>
      <c r="D838" s="85"/>
      <c r="E838" s="85"/>
      <c r="F838" s="85"/>
      <c r="G838" s="85"/>
      <c r="H838" s="85"/>
      <c r="I838" s="85"/>
      <c r="J838" s="85"/>
      <c r="K838" s="85"/>
      <c r="L838" s="85"/>
      <c r="M838" s="85"/>
      <c r="N838" s="85"/>
      <c r="O838" s="85"/>
      <c r="P838" s="85"/>
      <c r="Q838" s="85"/>
      <c r="R838" s="85"/>
      <c r="S838" s="20"/>
      <c r="T838" s="20"/>
      <c r="U838" s="20"/>
      <c r="V838" s="20"/>
      <c r="W838" s="20"/>
      <c r="X838" s="20"/>
      <c r="Y838" s="20"/>
      <c r="Z838" s="20"/>
      <c r="AA838" s="20"/>
      <c r="AB838" s="20"/>
      <c r="AC838" s="20"/>
      <c r="AD838" s="20"/>
      <c r="AE838" s="20"/>
      <c r="AF838" s="20"/>
      <c r="AG838" s="20"/>
      <c r="AH838" s="20"/>
      <c r="AI838" s="20"/>
      <c r="AJ838" s="20"/>
      <c r="AK838" s="20"/>
      <c r="AL838" s="20"/>
      <c r="AM838" s="20"/>
    </row>
    <row r="839" spans="1:39" ht="13.5" customHeight="1">
      <c r="A839" s="20"/>
      <c r="B839" s="20"/>
      <c r="C839" s="85"/>
      <c r="D839" s="85"/>
      <c r="E839" s="85"/>
      <c r="F839" s="85"/>
      <c r="G839" s="85"/>
      <c r="H839" s="85"/>
      <c r="I839" s="85"/>
      <c r="J839" s="85"/>
      <c r="K839" s="85"/>
      <c r="L839" s="85"/>
      <c r="M839" s="85"/>
      <c r="N839" s="85"/>
      <c r="O839" s="85"/>
      <c r="P839" s="85"/>
      <c r="Q839" s="85"/>
      <c r="R839" s="85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  <c r="AE839" s="20"/>
      <c r="AF839" s="20"/>
      <c r="AG839" s="20"/>
      <c r="AH839" s="20"/>
      <c r="AI839" s="20"/>
      <c r="AJ839" s="20"/>
      <c r="AK839" s="20"/>
      <c r="AL839" s="20"/>
      <c r="AM839" s="20"/>
    </row>
    <row r="840" spans="1:39" ht="13.5" customHeight="1">
      <c r="A840" s="20"/>
      <c r="B840" s="20"/>
      <c r="C840" s="85"/>
      <c r="D840" s="85"/>
      <c r="E840" s="85"/>
      <c r="F840" s="85"/>
      <c r="G840" s="85"/>
      <c r="H840" s="85"/>
      <c r="I840" s="85"/>
      <c r="J840" s="85"/>
      <c r="K840" s="85"/>
      <c r="L840" s="85"/>
      <c r="M840" s="85"/>
      <c r="N840" s="85"/>
      <c r="O840" s="85"/>
      <c r="P840" s="85"/>
      <c r="Q840" s="85"/>
      <c r="R840" s="85"/>
      <c r="S840" s="20"/>
      <c r="T840" s="20"/>
      <c r="U840" s="20"/>
      <c r="V840" s="20"/>
      <c r="W840" s="20"/>
      <c r="X840" s="20"/>
      <c r="Y840" s="20"/>
      <c r="Z840" s="20"/>
      <c r="AA840" s="20"/>
      <c r="AB840" s="20"/>
      <c r="AC840" s="20"/>
      <c r="AD840" s="20"/>
      <c r="AE840" s="20"/>
      <c r="AF840" s="20"/>
      <c r="AG840" s="20"/>
      <c r="AH840" s="20"/>
      <c r="AI840" s="20"/>
      <c r="AJ840" s="20"/>
      <c r="AK840" s="20"/>
      <c r="AL840" s="20"/>
      <c r="AM840" s="20"/>
    </row>
    <row r="841" spans="1:39" ht="13.5" customHeight="1">
      <c r="A841" s="20"/>
      <c r="B841" s="20"/>
      <c r="C841" s="85"/>
      <c r="D841" s="85"/>
      <c r="E841" s="85"/>
      <c r="F841" s="85"/>
      <c r="G841" s="85"/>
      <c r="H841" s="85"/>
      <c r="I841" s="85"/>
      <c r="J841" s="85"/>
      <c r="K841" s="85"/>
      <c r="L841" s="85"/>
      <c r="M841" s="85"/>
      <c r="N841" s="85"/>
      <c r="O841" s="85"/>
      <c r="P841" s="85"/>
      <c r="Q841" s="85"/>
      <c r="R841" s="85"/>
      <c r="S841" s="20"/>
      <c r="T841" s="20"/>
      <c r="U841" s="20"/>
      <c r="V841" s="20"/>
      <c r="W841" s="20"/>
      <c r="X841" s="20"/>
      <c r="Y841" s="20"/>
      <c r="Z841" s="20"/>
      <c r="AA841" s="20"/>
      <c r="AB841" s="20"/>
      <c r="AC841" s="20"/>
      <c r="AD841" s="20"/>
      <c r="AE841" s="20"/>
      <c r="AF841" s="20"/>
      <c r="AG841" s="20"/>
      <c r="AH841" s="20"/>
      <c r="AI841" s="20"/>
      <c r="AJ841" s="20"/>
      <c r="AK841" s="20"/>
      <c r="AL841" s="20"/>
      <c r="AM841" s="20"/>
    </row>
    <row r="842" spans="1:39" ht="13.5" customHeight="1">
      <c r="A842" s="20"/>
      <c r="B842" s="20"/>
      <c r="C842" s="85"/>
      <c r="D842" s="85"/>
      <c r="E842" s="85"/>
      <c r="F842" s="85"/>
      <c r="G842" s="85"/>
      <c r="H842" s="85"/>
      <c r="I842" s="85"/>
      <c r="J842" s="85"/>
      <c r="K842" s="85"/>
      <c r="L842" s="85"/>
      <c r="M842" s="85"/>
      <c r="N842" s="85"/>
      <c r="O842" s="85"/>
      <c r="P842" s="85"/>
      <c r="Q842" s="85"/>
      <c r="R842" s="85"/>
      <c r="S842" s="20"/>
      <c r="T842" s="20"/>
      <c r="U842" s="20"/>
      <c r="V842" s="20"/>
      <c r="W842" s="20"/>
      <c r="X842" s="20"/>
      <c r="Y842" s="20"/>
      <c r="Z842" s="20"/>
      <c r="AA842" s="20"/>
      <c r="AB842" s="20"/>
      <c r="AC842" s="20"/>
      <c r="AD842" s="20"/>
      <c r="AE842" s="20"/>
      <c r="AF842" s="20"/>
      <c r="AG842" s="20"/>
      <c r="AH842" s="20"/>
      <c r="AI842" s="20"/>
      <c r="AJ842" s="20"/>
      <c r="AK842" s="20"/>
      <c r="AL842" s="20"/>
      <c r="AM842" s="20"/>
    </row>
    <row r="843" spans="1:39" ht="13.5" customHeight="1">
      <c r="A843" s="20"/>
      <c r="B843" s="20"/>
      <c r="C843" s="85"/>
      <c r="D843" s="85"/>
      <c r="E843" s="85"/>
      <c r="F843" s="85"/>
      <c r="G843" s="85"/>
      <c r="H843" s="85"/>
      <c r="I843" s="85"/>
      <c r="J843" s="85"/>
      <c r="K843" s="85"/>
      <c r="L843" s="85"/>
      <c r="M843" s="85"/>
      <c r="N843" s="85"/>
      <c r="O843" s="85"/>
      <c r="P843" s="85"/>
      <c r="Q843" s="85"/>
      <c r="R843" s="85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  <c r="AE843" s="20"/>
      <c r="AF843" s="20"/>
      <c r="AG843" s="20"/>
      <c r="AH843" s="20"/>
      <c r="AI843" s="20"/>
      <c r="AJ843" s="20"/>
      <c r="AK843" s="20"/>
      <c r="AL843" s="20"/>
      <c r="AM843" s="20"/>
    </row>
    <row r="844" spans="1:39" ht="13.5" customHeight="1">
      <c r="A844" s="20"/>
      <c r="B844" s="20"/>
      <c r="C844" s="85"/>
      <c r="D844" s="85"/>
      <c r="E844" s="85"/>
      <c r="F844" s="85"/>
      <c r="G844" s="85"/>
      <c r="H844" s="85"/>
      <c r="I844" s="85"/>
      <c r="J844" s="85"/>
      <c r="K844" s="85"/>
      <c r="L844" s="85"/>
      <c r="M844" s="85"/>
      <c r="N844" s="85"/>
      <c r="O844" s="85"/>
      <c r="P844" s="85"/>
      <c r="Q844" s="85"/>
      <c r="R844" s="85"/>
      <c r="S844" s="20"/>
      <c r="T844" s="20"/>
      <c r="U844" s="20"/>
      <c r="V844" s="20"/>
      <c r="W844" s="20"/>
      <c r="X844" s="20"/>
      <c r="Y844" s="20"/>
      <c r="Z844" s="20"/>
      <c r="AA844" s="20"/>
      <c r="AB844" s="20"/>
      <c r="AC844" s="20"/>
      <c r="AD844" s="20"/>
      <c r="AE844" s="20"/>
      <c r="AF844" s="20"/>
      <c r="AG844" s="20"/>
      <c r="AH844" s="20"/>
      <c r="AI844" s="20"/>
      <c r="AJ844" s="20"/>
      <c r="AK844" s="20"/>
      <c r="AL844" s="20"/>
      <c r="AM844" s="20"/>
    </row>
    <row r="845" spans="1:39" ht="13.5" customHeight="1">
      <c r="A845" s="20"/>
      <c r="B845" s="20"/>
      <c r="C845" s="85"/>
      <c r="D845" s="85"/>
      <c r="E845" s="85"/>
      <c r="F845" s="85"/>
      <c r="G845" s="85"/>
      <c r="H845" s="85"/>
      <c r="I845" s="85"/>
      <c r="J845" s="85"/>
      <c r="K845" s="85"/>
      <c r="L845" s="85"/>
      <c r="M845" s="85"/>
      <c r="N845" s="85"/>
      <c r="O845" s="85"/>
      <c r="P845" s="85"/>
      <c r="Q845" s="85"/>
      <c r="R845" s="85"/>
      <c r="S845" s="20"/>
      <c r="T845" s="20"/>
      <c r="U845" s="20"/>
      <c r="V845" s="20"/>
      <c r="W845" s="20"/>
      <c r="X845" s="20"/>
      <c r="Y845" s="20"/>
      <c r="Z845" s="20"/>
      <c r="AA845" s="20"/>
      <c r="AB845" s="20"/>
      <c r="AC845" s="20"/>
      <c r="AD845" s="20"/>
      <c r="AE845" s="20"/>
      <c r="AF845" s="20"/>
      <c r="AG845" s="20"/>
      <c r="AH845" s="20"/>
      <c r="AI845" s="20"/>
      <c r="AJ845" s="20"/>
      <c r="AK845" s="20"/>
      <c r="AL845" s="20"/>
      <c r="AM845" s="20"/>
    </row>
    <row r="846" spans="1:39" ht="13.5" customHeight="1">
      <c r="A846" s="20"/>
      <c r="B846" s="20"/>
      <c r="C846" s="85"/>
      <c r="D846" s="85"/>
      <c r="E846" s="85"/>
      <c r="F846" s="85"/>
      <c r="G846" s="85"/>
      <c r="H846" s="85"/>
      <c r="I846" s="85"/>
      <c r="J846" s="85"/>
      <c r="K846" s="85"/>
      <c r="L846" s="85"/>
      <c r="M846" s="85"/>
      <c r="N846" s="85"/>
      <c r="O846" s="85"/>
      <c r="P846" s="85"/>
      <c r="Q846" s="85"/>
      <c r="R846" s="85"/>
      <c r="S846" s="20"/>
      <c r="T846" s="20"/>
      <c r="U846" s="20"/>
      <c r="V846" s="20"/>
      <c r="W846" s="20"/>
      <c r="X846" s="20"/>
      <c r="Y846" s="20"/>
      <c r="Z846" s="20"/>
      <c r="AA846" s="20"/>
      <c r="AB846" s="20"/>
      <c r="AC846" s="20"/>
      <c r="AD846" s="20"/>
      <c r="AE846" s="20"/>
      <c r="AF846" s="20"/>
      <c r="AG846" s="20"/>
      <c r="AH846" s="20"/>
      <c r="AI846" s="20"/>
      <c r="AJ846" s="20"/>
      <c r="AK846" s="20"/>
      <c r="AL846" s="20"/>
      <c r="AM846" s="20"/>
    </row>
    <row r="847" spans="1:39" ht="13.5" customHeight="1">
      <c r="A847" s="20"/>
      <c r="B847" s="20"/>
      <c r="C847" s="85"/>
      <c r="D847" s="85"/>
      <c r="E847" s="85"/>
      <c r="F847" s="85"/>
      <c r="G847" s="85"/>
      <c r="H847" s="85"/>
      <c r="I847" s="85"/>
      <c r="J847" s="85"/>
      <c r="K847" s="85"/>
      <c r="L847" s="85"/>
      <c r="M847" s="85"/>
      <c r="N847" s="85"/>
      <c r="O847" s="85"/>
      <c r="P847" s="85"/>
      <c r="Q847" s="85"/>
      <c r="R847" s="85"/>
      <c r="S847" s="20"/>
      <c r="T847" s="20"/>
      <c r="U847" s="20"/>
      <c r="V847" s="20"/>
      <c r="W847" s="20"/>
      <c r="X847" s="20"/>
      <c r="Y847" s="20"/>
      <c r="Z847" s="20"/>
      <c r="AA847" s="20"/>
      <c r="AB847" s="20"/>
      <c r="AC847" s="20"/>
      <c r="AD847" s="20"/>
      <c r="AE847" s="20"/>
      <c r="AF847" s="20"/>
      <c r="AG847" s="20"/>
      <c r="AH847" s="20"/>
      <c r="AI847" s="20"/>
      <c r="AJ847" s="20"/>
      <c r="AK847" s="20"/>
      <c r="AL847" s="20"/>
      <c r="AM847" s="20"/>
    </row>
    <row r="848" spans="1:39" ht="13.5" customHeight="1">
      <c r="A848" s="20"/>
      <c r="B848" s="20"/>
      <c r="C848" s="85"/>
      <c r="D848" s="85"/>
      <c r="E848" s="85"/>
      <c r="F848" s="85"/>
      <c r="G848" s="85"/>
      <c r="H848" s="85"/>
      <c r="I848" s="85"/>
      <c r="J848" s="85"/>
      <c r="K848" s="85"/>
      <c r="L848" s="85"/>
      <c r="M848" s="85"/>
      <c r="N848" s="85"/>
      <c r="O848" s="85"/>
      <c r="P848" s="85"/>
      <c r="Q848" s="85"/>
      <c r="R848" s="85"/>
      <c r="S848" s="20"/>
      <c r="T848" s="20"/>
      <c r="U848" s="20"/>
      <c r="V848" s="20"/>
      <c r="W848" s="20"/>
      <c r="X848" s="20"/>
      <c r="Y848" s="20"/>
      <c r="Z848" s="20"/>
      <c r="AA848" s="20"/>
      <c r="AB848" s="20"/>
      <c r="AC848" s="20"/>
      <c r="AD848" s="20"/>
      <c r="AE848" s="20"/>
      <c r="AF848" s="20"/>
      <c r="AG848" s="20"/>
      <c r="AH848" s="20"/>
      <c r="AI848" s="20"/>
      <c r="AJ848" s="20"/>
      <c r="AK848" s="20"/>
      <c r="AL848" s="20"/>
      <c r="AM848" s="20"/>
    </row>
    <row r="849" spans="1:39" ht="13.5" customHeight="1">
      <c r="A849" s="20"/>
      <c r="B849" s="20"/>
      <c r="C849" s="85"/>
      <c r="D849" s="85"/>
      <c r="E849" s="85"/>
      <c r="F849" s="85"/>
      <c r="G849" s="85"/>
      <c r="H849" s="85"/>
      <c r="I849" s="85"/>
      <c r="J849" s="85"/>
      <c r="K849" s="85"/>
      <c r="L849" s="85"/>
      <c r="M849" s="85"/>
      <c r="N849" s="85"/>
      <c r="O849" s="85"/>
      <c r="P849" s="85"/>
      <c r="Q849" s="85"/>
      <c r="R849" s="85"/>
      <c r="S849" s="20"/>
      <c r="T849" s="20"/>
      <c r="U849" s="20"/>
      <c r="V849" s="20"/>
      <c r="W849" s="20"/>
      <c r="X849" s="20"/>
      <c r="Y849" s="20"/>
      <c r="Z849" s="20"/>
      <c r="AA849" s="20"/>
      <c r="AB849" s="20"/>
      <c r="AC849" s="20"/>
      <c r="AD849" s="20"/>
      <c r="AE849" s="20"/>
      <c r="AF849" s="20"/>
      <c r="AG849" s="20"/>
      <c r="AH849" s="20"/>
      <c r="AI849" s="20"/>
      <c r="AJ849" s="20"/>
      <c r="AK849" s="20"/>
      <c r="AL849" s="20"/>
      <c r="AM849" s="20"/>
    </row>
    <row r="850" spans="1:39" ht="13.5" customHeight="1">
      <c r="A850" s="20"/>
      <c r="B850" s="20"/>
      <c r="C850" s="85"/>
      <c r="D850" s="85"/>
      <c r="E850" s="85"/>
      <c r="F850" s="85"/>
      <c r="G850" s="85"/>
      <c r="H850" s="85"/>
      <c r="I850" s="85"/>
      <c r="J850" s="85"/>
      <c r="K850" s="85"/>
      <c r="L850" s="85"/>
      <c r="M850" s="85"/>
      <c r="N850" s="85"/>
      <c r="O850" s="85"/>
      <c r="P850" s="85"/>
      <c r="Q850" s="85"/>
      <c r="R850" s="85"/>
      <c r="S850" s="20"/>
      <c r="T850" s="20"/>
      <c r="U850" s="20"/>
      <c r="V850" s="20"/>
      <c r="W850" s="20"/>
      <c r="X850" s="20"/>
      <c r="Y850" s="20"/>
      <c r="Z850" s="20"/>
      <c r="AA850" s="20"/>
      <c r="AB850" s="20"/>
      <c r="AC850" s="20"/>
      <c r="AD850" s="20"/>
      <c r="AE850" s="20"/>
      <c r="AF850" s="20"/>
      <c r="AG850" s="20"/>
      <c r="AH850" s="20"/>
      <c r="AI850" s="20"/>
      <c r="AJ850" s="20"/>
      <c r="AK850" s="20"/>
      <c r="AL850" s="20"/>
      <c r="AM850" s="20"/>
    </row>
    <row r="851" spans="1:39" ht="13.5" customHeight="1">
      <c r="A851" s="20"/>
      <c r="B851" s="20"/>
      <c r="C851" s="85"/>
      <c r="D851" s="85"/>
      <c r="E851" s="85"/>
      <c r="F851" s="85"/>
      <c r="G851" s="85"/>
      <c r="H851" s="85"/>
      <c r="I851" s="85"/>
      <c r="J851" s="85"/>
      <c r="K851" s="85"/>
      <c r="L851" s="85"/>
      <c r="M851" s="85"/>
      <c r="N851" s="85"/>
      <c r="O851" s="85"/>
      <c r="P851" s="85"/>
      <c r="Q851" s="85"/>
      <c r="R851" s="85"/>
      <c r="S851" s="20"/>
      <c r="T851" s="20"/>
      <c r="U851" s="20"/>
      <c r="V851" s="20"/>
      <c r="W851" s="20"/>
      <c r="X851" s="20"/>
      <c r="Y851" s="20"/>
      <c r="Z851" s="20"/>
      <c r="AA851" s="20"/>
      <c r="AB851" s="20"/>
      <c r="AC851" s="20"/>
      <c r="AD851" s="20"/>
      <c r="AE851" s="20"/>
      <c r="AF851" s="20"/>
      <c r="AG851" s="20"/>
      <c r="AH851" s="20"/>
      <c r="AI851" s="20"/>
      <c r="AJ851" s="20"/>
      <c r="AK851" s="20"/>
      <c r="AL851" s="20"/>
      <c r="AM851" s="20"/>
    </row>
    <row r="852" spans="1:39" ht="13.5" customHeight="1">
      <c r="A852" s="20"/>
      <c r="B852" s="20"/>
      <c r="C852" s="85"/>
      <c r="D852" s="85"/>
      <c r="E852" s="85"/>
      <c r="F852" s="85"/>
      <c r="G852" s="85"/>
      <c r="H852" s="85"/>
      <c r="I852" s="85"/>
      <c r="J852" s="85"/>
      <c r="K852" s="85"/>
      <c r="L852" s="85"/>
      <c r="M852" s="85"/>
      <c r="N852" s="85"/>
      <c r="O852" s="85"/>
      <c r="P852" s="85"/>
      <c r="Q852" s="85"/>
      <c r="R852" s="85"/>
      <c r="S852" s="20"/>
      <c r="T852" s="20"/>
      <c r="U852" s="20"/>
      <c r="V852" s="20"/>
      <c r="W852" s="20"/>
      <c r="X852" s="20"/>
      <c r="Y852" s="20"/>
      <c r="Z852" s="20"/>
      <c r="AA852" s="20"/>
      <c r="AB852" s="20"/>
      <c r="AC852" s="20"/>
      <c r="AD852" s="20"/>
      <c r="AE852" s="20"/>
      <c r="AF852" s="20"/>
      <c r="AG852" s="20"/>
      <c r="AH852" s="20"/>
      <c r="AI852" s="20"/>
      <c r="AJ852" s="20"/>
      <c r="AK852" s="20"/>
      <c r="AL852" s="20"/>
      <c r="AM852" s="20"/>
    </row>
    <row r="853" spans="1:39" ht="13.5" customHeight="1">
      <c r="A853" s="20"/>
      <c r="B853" s="20"/>
      <c r="C853" s="85"/>
      <c r="D853" s="85"/>
      <c r="E853" s="85"/>
      <c r="F853" s="85"/>
      <c r="G853" s="85"/>
      <c r="H853" s="85"/>
      <c r="I853" s="85"/>
      <c r="J853" s="85"/>
      <c r="K853" s="85"/>
      <c r="L853" s="85"/>
      <c r="M853" s="85"/>
      <c r="N853" s="85"/>
      <c r="O853" s="85"/>
      <c r="P853" s="85"/>
      <c r="Q853" s="85"/>
      <c r="R853" s="85"/>
      <c r="S853" s="20"/>
      <c r="T853" s="20"/>
      <c r="U853" s="20"/>
      <c r="V853" s="20"/>
      <c r="W853" s="20"/>
      <c r="X853" s="20"/>
      <c r="Y853" s="20"/>
      <c r="Z853" s="20"/>
      <c r="AA853" s="20"/>
      <c r="AB853" s="20"/>
      <c r="AC853" s="20"/>
      <c r="AD853" s="20"/>
      <c r="AE853" s="20"/>
      <c r="AF853" s="20"/>
      <c r="AG853" s="20"/>
      <c r="AH853" s="20"/>
      <c r="AI853" s="20"/>
      <c r="AJ853" s="20"/>
      <c r="AK853" s="20"/>
      <c r="AL853" s="20"/>
      <c r="AM853" s="20"/>
    </row>
    <row r="854" spans="1:39" ht="13.5" customHeight="1">
      <c r="A854" s="20"/>
      <c r="B854" s="20"/>
      <c r="C854" s="85"/>
      <c r="D854" s="85"/>
      <c r="E854" s="85"/>
      <c r="F854" s="85"/>
      <c r="G854" s="85"/>
      <c r="H854" s="85"/>
      <c r="I854" s="85"/>
      <c r="J854" s="85"/>
      <c r="K854" s="85"/>
      <c r="L854" s="85"/>
      <c r="M854" s="85"/>
      <c r="N854" s="85"/>
      <c r="O854" s="85"/>
      <c r="P854" s="85"/>
      <c r="Q854" s="85"/>
      <c r="R854" s="85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  <c r="AE854" s="20"/>
      <c r="AF854" s="20"/>
      <c r="AG854" s="20"/>
      <c r="AH854" s="20"/>
      <c r="AI854" s="20"/>
      <c r="AJ854" s="20"/>
      <c r="AK854" s="20"/>
      <c r="AL854" s="20"/>
      <c r="AM854" s="20"/>
    </row>
    <row r="855" spans="1:39" ht="13.5" customHeight="1">
      <c r="A855" s="20"/>
      <c r="B855" s="20"/>
      <c r="C855" s="85"/>
      <c r="D855" s="85"/>
      <c r="E855" s="85"/>
      <c r="F855" s="85"/>
      <c r="G855" s="85"/>
      <c r="H855" s="85"/>
      <c r="I855" s="85"/>
      <c r="J855" s="85"/>
      <c r="K855" s="85"/>
      <c r="L855" s="85"/>
      <c r="M855" s="85"/>
      <c r="N855" s="85"/>
      <c r="O855" s="85"/>
      <c r="P855" s="85"/>
      <c r="Q855" s="85"/>
      <c r="R855" s="85"/>
      <c r="S855" s="20"/>
      <c r="T855" s="20"/>
      <c r="U855" s="20"/>
      <c r="V855" s="20"/>
      <c r="W855" s="20"/>
      <c r="X855" s="20"/>
      <c r="Y855" s="20"/>
      <c r="Z855" s="20"/>
      <c r="AA855" s="20"/>
      <c r="AB855" s="20"/>
      <c r="AC855" s="20"/>
      <c r="AD855" s="20"/>
      <c r="AE855" s="20"/>
      <c r="AF855" s="20"/>
      <c r="AG855" s="20"/>
      <c r="AH855" s="20"/>
      <c r="AI855" s="20"/>
      <c r="AJ855" s="20"/>
      <c r="AK855" s="20"/>
      <c r="AL855" s="20"/>
      <c r="AM855" s="20"/>
    </row>
    <row r="856" spans="1:39" ht="13.5" customHeight="1">
      <c r="A856" s="20"/>
      <c r="B856" s="20"/>
      <c r="C856" s="85"/>
      <c r="D856" s="85"/>
      <c r="E856" s="85"/>
      <c r="F856" s="85"/>
      <c r="G856" s="85"/>
      <c r="H856" s="85"/>
      <c r="I856" s="85"/>
      <c r="J856" s="85"/>
      <c r="K856" s="85"/>
      <c r="L856" s="85"/>
      <c r="M856" s="85"/>
      <c r="N856" s="85"/>
      <c r="O856" s="85"/>
      <c r="P856" s="85"/>
      <c r="Q856" s="85"/>
      <c r="R856" s="85"/>
      <c r="S856" s="20"/>
      <c r="T856" s="20"/>
      <c r="U856" s="20"/>
      <c r="V856" s="20"/>
      <c r="W856" s="20"/>
      <c r="X856" s="20"/>
      <c r="Y856" s="20"/>
      <c r="Z856" s="20"/>
      <c r="AA856" s="20"/>
      <c r="AB856" s="20"/>
      <c r="AC856" s="20"/>
      <c r="AD856" s="20"/>
      <c r="AE856" s="20"/>
      <c r="AF856" s="20"/>
      <c r="AG856" s="20"/>
      <c r="AH856" s="20"/>
      <c r="AI856" s="20"/>
      <c r="AJ856" s="20"/>
      <c r="AK856" s="20"/>
      <c r="AL856" s="20"/>
      <c r="AM856" s="20"/>
    </row>
    <row r="857" spans="1:39" ht="13.5" customHeight="1">
      <c r="A857" s="20"/>
      <c r="B857" s="20"/>
      <c r="C857" s="85"/>
      <c r="D857" s="85"/>
      <c r="E857" s="85"/>
      <c r="F857" s="85"/>
      <c r="G857" s="85"/>
      <c r="H857" s="85"/>
      <c r="I857" s="85"/>
      <c r="J857" s="85"/>
      <c r="K857" s="85"/>
      <c r="L857" s="85"/>
      <c r="M857" s="85"/>
      <c r="N857" s="85"/>
      <c r="O857" s="85"/>
      <c r="P857" s="85"/>
      <c r="Q857" s="85"/>
      <c r="R857" s="85"/>
      <c r="S857" s="20"/>
      <c r="T857" s="20"/>
      <c r="U857" s="20"/>
      <c r="V857" s="20"/>
      <c r="W857" s="20"/>
      <c r="X857" s="20"/>
      <c r="Y857" s="20"/>
      <c r="Z857" s="20"/>
      <c r="AA857" s="20"/>
      <c r="AB857" s="20"/>
      <c r="AC857" s="20"/>
      <c r="AD857" s="20"/>
      <c r="AE857" s="20"/>
      <c r="AF857" s="20"/>
      <c r="AG857" s="20"/>
      <c r="AH857" s="20"/>
      <c r="AI857" s="20"/>
      <c r="AJ857" s="20"/>
      <c r="AK857" s="20"/>
      <c r="AL857" s="20"/>
      <c r="AM857" s="20"/>
    </row>
    <row r="858" spans="1:39" ht="13.5" customHeight="1">
      <c r="A858" s="20"/>
      <c r="B858" s="20"/>
      <c r="C858" s="85"/>
      <c r="D858" s="85"/>
      <c r="E858" s="85"/>
      <c r="F858" s="85"/>
      <c r="G858" s="85"/>
      <c r="H858" s="85"/>
      <c r="I858" s="85"/>
      <c r="J858" s="85"/>
      <c r="K858" s="85"/>
      <c r="L858" s="85"/>
      <c r="M858" s="85"/>
      <c r="N858" s="85"/>
      <c r="O858" s="85"/>
      <c r="P858" s="85"/>
      <c r="Q858" s="85"/>
      <c r="R858" s="85"/>
      <c r="S858" s="20"/>
      <c r="T858" s="20"/>
      <c r="U858" s="20"/>
      <c r="V858" s="20"/>
      <c r="W858" s="20"/>
      <c r="X858" s="20"/>
      <c r="Y858" s="20"/>
      <c r="Z858" s="20"/>
      <c r="AA858" s="20"/>
      <c r="AB858" s="20"/>
      <c r="AC858" s="20"/>
      <c r="AD858" s="20"/>
      <c r="AE858" s="20"/>
      <c r="AF858" s="20"/>
      <c r="AG858" s="20"/>
      <c r="AH858" s="20"/>
      <c r="AI858" s="20"/>
      <c r="AJ858" s="20"/>
      <c r="AK858" s="20"/>
      <c r="AL858" s="20"/>
      <c r="AM858" s="20"/>
    </row>
    <row r="859" spans="1:39" ht="13.5" customHeight="1">
      <c r="A859" s="20"/>
      <c r="B859" s="20"/>
      <c r="C859" s="85"/>
      <c r="D859" s="85"/>
      <c r="E859" s="85"/>
      <c r="F859" s="85"/>
      <c r="G859" s="85"/>
      <c r="H859" s="85"/>
      <c r="I859" s="85"/>
      <c r="J859" s="85"/>
      <c r="K859" s="85"/>
      <c r="L859" s="85"/>
      <c r="M859" s="85"/>
      <c r="N859" s="85"/>
      <c r="O859" s="85"/>
      <c r="P859" s="85"/>
      <c r="Q859" s="85"/>
      <c r="R859" s="85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AD859" s="20"/>
      <c r="AE859" s="20"/>
      <c r="AF859" s="20"/>
      <c r="AG859" s="20"/>
      <c r="AH859" s="20"/>
      <c r="AI859" s="20"/>
      <c r="AJ859" s="20"/>
      <c r="AK859" s="20"/>
      <c r="AL859" s="20"/>
      <c r="AM859" s="20"/>
    </row>
    <row r="860" spans="1:39" ht="13.5" customHeight="1">
      <c r="A860" s="20"/>
      <c r="B860" s="20"/>
      <c r="C860" s="85"/>
      <c r="D860" s="85"/>
      <c r="E860" s="85"/>
      <c r="F860" s="85"/>
      <c r="G860" s="85"/>
      <c r="H860" s="85"/>
      <c r="I860" s="85"/>
      <c r="J860" s="85"/>
      <c r="K860" s="85"/>
      <c r="L860" s="85"/>
      <c r="M860" s="85"/>
      <c r="N860" s="85"/>
      <c r="O860" s="85"/>
      <c r="P860" s="85"/>
      <c r="Q860" s="85"/>
      <c r="R860" s="85"/>
      <c r="S860" s="20"/>
      <c r="T860" s="20"/>
      <c r="U860" s="20"/>
      <c r="V860" s="20"/>
      <c r="W860" s="20"/>
      <c r="X860" s="20"/>
      <c r="Y860" s="20"/>
      <c r="Z860" s="20"/>
      <c r="AA860" s="20"/>
      <c r="AB860" s="20"/>
      <c r="AC860" s="20"/>
      <c r="AD860" s="20"/>
      <c r="AE860" s="20"/>
      <c r="AF860" s="20"/>
      <c r="AG860" s="20"/>
      <c r="AH860" s="20"/>
      <c r="AI860" s="20"/>
      <c r="AJ860" s="20"/>
      <c r="AK860" s="20"/>
      <c r="AL860" s="20"/>
      <c r="AM860" s="20"/>
    </row>
    <row r="861" spans="1:39" ht="13.5" customHeight="1">
      <c r="A861" s="20"/>
      <c r="B861" s="20"/>
      <c r="C861" s="85"/>
      <c r="D861" s="85"/>
      <c r="E861" s="85"/>
      <c r="F861" s="85"/>
      <c r="G861" s="85"/>
      <c r="H861" s="85"/>
      <c r="I861" s="85"/>
      <c r="J861" s="85"/>
      <c r="K861" s="85"/>
      <c r="L861" s="85"/>
      <c r="M861" s="85"/>
      <c r="N861" s="85"/>
      <c r="O861" s="85"/>
      <c r="P861" s="85"/>
      <c r="Q861" s="85"/>
      <c r="R861" s="85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  <c r="AC861" s="20"/>
      <c r="AD861" s="20"/>
      <c r="AE861" s="20"/>
      <c r="AF861" s="20"/>
      <c r="AG861" s="20"/>
      <c r="AH861" s="20"/>
      <c r="AI861" s="20"/>
      <c r="AJ861" s="20"/>
      <c r="AK861" s="20"/>
      <c r="AL861" s="20"/>
      <c r="AM861" s="20"/>
    </row>
    <row r="862" spans="1:39" ht="13.5" customHeight="1">
      <c r="A862" s="20"/>
      <c r="B862" s="20"/>
      <c r="C862" s="85"/>
      <c r="D862" s="85"/>
      <c r="E862" s="85"/>
      <c r="F862" s="85"/>
      <c r="G862" s="85"/>
      <c r="H862" s="85"/>
      <c r="I862" s="85"/>
      <c r="J862" s="85"/>
      <c r="K862" s="85"/>
      <c r="L862" s="85"/>
      <c r="M862" s="85"/>
      <c r="N862" s="85"/>
      <c r="O862" s="85"/>
      <c r="P862" s="85"/>
      <c r="Q862" s="85"/>
      <c r="R862" s="85"/>
      <c r="S862" s="20"/>
      <c r="T862" s="20"/>
      <c r="U862" s="20"/>
      <c r="V862" s="20"/>
      <c r="W862" s="20"/>
      <c r="X862" s="20"/>
      <c r="Y862" s="20"/>
      <c r="Z862" s="20"/>
      <c r="AA862" s="20"/>
      <c r="AB862" s="20"/>
      <c r="AC862" s="20"/>
      <c r="AD862" s="20"/>
      <c r="AE862" s="20"/>
      <c r="AF862" s="20"/>
      <c r="AG862" s="20"/>
      <c r="AH862" s="20"/>
      <c r="AI862" s="20"/>
      <c r="AJ862" s="20"/>
      <c r="AK862" s="20"/>
      <c r="AL862" s="20"/>
      <c r="AM862" s="20"/>
    </row>
    <row r="863" spans="1:39" ht="13.5" customHeight="1">
      <c r="A863" s="20"/>
      <c r="B863" s="20"/>
      <c r="C863" s="85"/>
      <c r="D863" s="85"/>
      <c r="E863" s="85"/>
      <c r="F863" s="85"/>
      <c r="G863" s="85"/>
      <c r="H863" s="85"/>
      <c r="I863" s="85"/>
      <c r="J863" s="85"/>
      <c r="K863" s="85"/>
      <c r="L863" s="85"/>
      <c r="M863" s="85"/>
      <c r="N863" s="85"/>
      <c r="O863" s="85"/>
      <c r="P863" s="85"/>
      <c r="Q863" s="85"/>
      <c r="R863" s="85"/>
      <c r="S863" s="20"/>
      <c r="T863" s="20"/>
      <c r="U863" s="20"/>
      <c r="V863" s="20"/>
      <c r="W863" s="20"/>
      <c r="X863" s="20"/>
      <c r="Y863" s="20"/>
      <c r="Z863" s="20"/>
      <c r="AA863" s="20"/>
      <c r="AB863" s="20"/>
      <c r="AC863" s="20"/>
      <c r="AD863" s="20"/>
      <c r="AE863" s="20"/>
      <c r="AF863" s="20"/>
      <c r="AG863" s="20"/>
      <c r="AH863" s="20"/>
      <c r="AI863" s="20"/>
      <c r="AJ863" s="20"/>
      <c r="AK863" s="20"/>
      <c r="AL863" s="20"/>
      <c r="AM863" s="20"/>
    </row>
    <row r="864" spans="1:39" ht="13.5" customHeight="1">
      <c r="A864" s="20"/>
      <c r="B864" s="20"/>
      <c r="C864" s="85"/>
      <c r="D864" s="85"/>
      <c r="E864" s="85"/>
      <c r="F864" s="85"/>
      <c r="G864" s="85"/>
      <c r="H864" s="85"/>
      <c r="I864" s="85"/>
      <c r="J864" s="85"/>
      <c r="K864" s="85"/>
      <c r="L864" s="85"/>
      <c r="M864" s="85"/>
      <c r="N864" s="85"/>
      <c r="O864" s="85"/>
      <c r="P864" s="85"/>
      <c r="Q864" s="85"/>
      <c r="R864" s="85"/>
      <c r="S864" s="20"/>
      <c r="T864" s="20"/>
      <c r="U864" s="20"/>
      <c r="V864" s="20"/>
      <c r="W864" s="20"/>
      <c r="X864" s="20"/>
      <c r="Y864" s="20"/>
      <c r="Z864" s="20"/>
      <c r="AA864" s="20"/>
      <c r="AB864" s="20"/>
      <c r="AC864" s="20"/>
      <c r="AD864" s="20"/>
      <c r="AE864" s="20"/>
      <c r="AF864" s="20"/>
      <c r="AG864" s="20"/>
      <c r="AH864" s="20"/>
      <c r="AI864" s="20"/>
      <c r="AJ864" s="20"/>
      <c r="AK864" s="20"/>
      <c r="AL864" s="20"/>
      <c r="AM864" s="20"/>
    </row>
    <row r="865" spans="1:39" ht="13.5" customHeight="1">
      <c r="A865" s="20"/>
      <c r="B865" s="20"/>
      <c r="C865" s="85"/>
      <c r="D865" s="85"/>
      <c r="E865" s="85"/>
      <c r="F865" s="85"/>
      <c r="G865" s="85"/>
      <c r="H865" s="85"/>
      <c r="I865" s="85"/>
      <c r="J865" s="85"/>
      <c r="K865" s="85"/>
      <c r="L865" s="85"/>
      <c r="M865" s="85"/>
      <c r="N865" s="85"/>
      <c r="O865" s="85"/>
      <c r="P865" s="85"/>
      <c r="Q865" s="85"/>
      <c r="R865" s="85"/>
      <c r="S865" s="20"/>
      <c r="T865" s="20"/>
      <c r="U865" s="20"/>
      <c r="V865" s="20"/>
      <c r="W865" s="20"/>
      <c r="X865" s="20"/>
      <c r="Y865" s="20"/>
      <c r="Z865" s="20"/>
      <c r="AA865" s="20"/>
      <c r="AB865" s="20"/>
      <c r="AC865" s="20"/>
      <c r="AD865" s="20"/>
      <c r="AE865" s="20"/>
      <c r="AF865" s="20"/>
      <c r="AG865" s="20"/>
      <c r="AH865" s="20"/>
      <c r="AI865" s="20"/>
      <c r="AJ865" s="20"/>
      <c r="AK865" s="20"/>
      <c r="AL865" s="20"/>
      <c r="AM865" s="20"/>
    </row>
    <row r="866" spans="1:39" ht="13.5" customHeight="1">
      <c r="A866" s="20"/>
      <c r="B866" s="20"/>
      <c r="C866" s="85"/>
      <c r="D866" s="85"/>
      <c r="E866" s="85"/>
      <c r="F866" s="85"/>
      <c r="G866" s="85"/>
      <c r="H866" s="85"/>
      <c r="I866" s="85"/>
      <c r="J866" s="85"/>
      <c r="K866" s="85"/>
      <c r="L866" s="85"/>
      <c r="M866" s="85"/>
      <c r="N866" s="85"/>
      <c r="O866" s="85"/>
      <c r="P866" s="85"/>
      <c r="Q866" s="85"/>
      <c r="R866" s="85"/>
      <c r="S866" s="20"/>
      <c r="T866" s="20"/>
      <c r="U866" s="20"/>
      <c r="V866" s="20"/>
      <c r="W866" s="20"/>
      <c r="X866" s="20"/>
      <c r="Y866" s="20"/>
      <c r="Z866" s="20"/>
      <c r="AA866" s="20"/>
      <c r="AB866" s="20"/>
      <c r="AC866" s="20"/>
      <c r="AD866" s="20"/>
      <c r="AE866" s="20"/>
      <c r="AF866" s="20"/>
      <c r="AG866" s="20"/>
      <c r="AH866" s="20"/>
      <c r="AI866" s="20"/>
      <c r="AJ866" s="20"/>
      <c r="AK866" s="20"/>
      <c r="AL866" s="20"/>
      <c r="AM866" s="20"/>
    </row>
    <row r="867" spans="1:39" ht="13.5" customHeight="1">
      <c r="A867" s="20"/>
      <c r="B867" s="20"/>
      <c r="C867" s="85"/>
      <c r="D867" s="85"/>
      <c r="E867" s="85"/>
      <c r="F867" s="85"/>
      <c r="G867" s="85"/>
      <c r="H867" s="85"/>
      <c r="I867" s="85"/>
      <c r="J867" s="85"/>
      <c r="K867" s="85"/>
      <c r="L867" s="85"/>
      <c r="M867" s="85"/>
      <c r="N867" s="85"/>
      <c r="O867" s="85"/>
      <c r="P867" s="85"/>
      <c r="Q867" s="85"/>
      <c r="R867" s="85"/>
      <c r="S867" s="20"/>
      <c r="T867" s="20"/>
      <c r="U867" s="20"/>
      <c r="V867" s="20"/>
      <c r="W867" s="20"/>
      <c r="X867" s="20"/>
      <c r="Y867" s="20"/>
      <c r="Z867" s="20"/>
      <c r="AA867" s="20"/>
      <c r="AB867" s="20"/>
      <c r="AC867" s="20"/>
      <c r="AD867" s="20"/>
      <c r="AE867" s="20"/>
      <c r="AF867" s="20"/>
      <c r="AG867" s="20"/>
      <c r="AH867" s="20"/>
      <c r="AI867" s="20"/>
      <c r="AJ867" s="20"/>
      <c r="AK867" s="20"/>
      <c r="AL867" s="20"/>
      <c r="AM867" s="20"/>
    </row>
    <row r="868" spans="1:39" ht="13.5" customHeight="1">
      <c r="A868" s="20"/>
      <c r="B868" s="20"/>
      <c r="C868" s="85"/>
      <c r="D868" s="85"/>
      <c r="E868" s="85"/>
      <c r="F868" s="85"/>
      <c r="G868" s="85"/>
      <c r="H868" s="85"/>
      <c r="I868" s="85"/>
      <c r="J868" s="85"/>
      <c r="K868" s="85"/>
      <c r="L868" s="85"/>
      <c r="M868" s="85"/>
      <c r="N868" s="85"/>
      <c r="O868" s="85"/>
      <c r="P868" s="85"/>
      <c r="Q868" s="85"/>
      <c r="R868" s="85"/>
      <c r="S868" s="20"/>
      <c r="T868" s="20"/>
      <c r="U868" s="20"/>
      <c r="V868" s="20"/>
      <c r="W868" s="20"/>
      <c r="X868" s="20"/>
      <c r="Y868" s="20"/>
      <c r="Z868" s="20"/>
      <c r="AA868" s="20"/>
      <c r="AB868" s="20"/>
      <c r="AC868" s="20"/>
      <c r="AD868" s="20"/>
      <c r="AE868" s="20"/>
      <c r="AF868" s="20"/>
      <c r="AG868" s="20"/>
      <c r="AH868" s="20"/>
      <c r="AI868" s="20"/>
      <c r="AJ868" s="20"/>
      <c r="AK868" s="20"/>
      <c r="AL868" s="20"/>
      <c r="AM868" s="20"/>
    </row>
    <row r="869" spans="1:39" ht="13.5" customHeight="1">
      <c r="A869" s="20"/>
      <c r="B869" s="20"/>
      <c r="C869" s="85"/>
      <c r="D869" s="85"/>
      <c r="E869" s="85"/>
      <c r="F869" s="85"/>
      <c r="G869" s="85"/>
      <c r="H869" s="85"/>
      <c r="I869" s="85"/>
      <c r="J869" s="85"/>
      <c r="K869" s="85"/>
      <c r="L869" s="85"/>
      <c r="M869" s="85"/>
      <c r="N869" s="85"/>
      <c r="O869" s="85"/>
      <c r="P869" s="85"/>
      <c r="Q869" s="85"/>
      <c r="R869" s="85"/>
      <c r="S869" s="20"/>
      <c r="T869" s="20"/>
      <c r="U869" s="20"/>
      <c r="V869" s="20"/>
      <c r="W869" s="20"/>
      <c r="X869" s="20"/>
      <c r="Y869" s="20"/>
      <c r="Z869" s="20"/>
      <c r="AA869" s="20"/>
      <c r="AB869" s="20"/>
      <c r="AC869" s="20"/>
      <c r="AD869" s="20"/>
      <c r="AE869" s="20"/>
      <c r="AF869" s="20"/>
      <c r="AG869" s="20"/>
      <c r="AH869" s="20"/>
      <c r="AI869" s="20"/>
      <c r="AJ869" s="20"/>
      <c r="AK869" s="20"/>
      <c r="AL869" s="20"/>
      <c r="AM869" s="20"/>
    </row>
    <row r="870" spans="1:39" ht="13.5" customHeight="1">
      <c r="A870" s="20"/>
      <c r="B870" s="20"/>
      <c r="C870" s="85"/>
      <c r="D870" s="85"/>
      <c r="E870" s="85"/>
      <c r="F870" s="85"/>
      <c r="G870" s="85"/>
      <c r="H870" s="85"/>
      <c r="I870" s="85"/>
      <c r="J870" s="85"/>
      <c r="K870" s="85"/>
      <c r="L870" s="85"/>
      <c r="M870" s="85"/>
      <c r="N870" s="85"/>
      <c r="O870" s="85"/>
      <c r="P870" s="85"/>
      <c r="Q870" s="85"/>
      <c r="R870" s="85"/>
      <c r="S870" s="20"/>
      <c r="T870" s="20"/>
      <c r="U870" s="20"/>
      <c r="V870" s="20"/>
      <c r="W870" s="20"/>
      <c r="X870" s="20"/>
      <c r="Y870" s="20"/>
      <c r="Z870" s="20"/>
      <c r="AA870" s="20"/>
      <c r="AB870" s="20"/>
      <c r="AC870" s="20"/>
      <c r="AD870" s="20"/>
      <c r="AE870" s="20"/>
      <c r="AF870" s="20"/>
      <c r="AG870" s="20"/>
      <c r="AH870" s="20"/>
      <c r="AI870" s="20"/>
      <c r="AJ870" s="20"/>
      <c r="AK870" s="20"/>
      <c r="AL870" s="20"/>
      <c r="AM870" s="20"/>
    </row>
    <row r="871" spans="1:39" ht="13.5" customHeight="1">
      <c r="A871" s="20"/>
      <c r="B871" s="20"/>
      <c r="C871" s="85"/>
      <c r="D871" s="85"/>
      <c r="E871" s="85"/>
      <c r="F871" s="85"/>
      <c r="G871" s="85"/>
      <c r="H871" s="85"/>
      <c r="I871" s="85"/>
      <c r="J871" s="85"/>
      <c r="K871" s="85"/>
      <c r="L871" s="85"/>
      <c r="M871" s="85"/>
      <c r="N871" s="85"/>
      <c r="O871" s="85"/>
      <c r="P871" s="85"/>
      <c r="Q871" s="85"/>
      <c r="R871" s="85"/>
      <c r="S871" s="20"/>
      <c r="T871" s="20"/>
      <c r="U871" s="20"/>
      <c r="V871" s="20"/>
      <c r="W871" s="20"/>
      <c r="X871" s="20"/>
      <c r="Y871" s="20"/>
      <c r="Z871" s="20"/>
      <c r="AA871" s="20"/>
      <c r="AB871" s="20"/>
      <c r="AC871" s="20"/>
      <c r="AD871" s="20"/>
      <c r="AE871" s="20"/>
      <c r="AF871" s="20"/>
      <c r="AG871" s="20"/>
      <c r="AH871" s="20"/>
      <c r="AI871" s="20"/>
      <c r="AJ871" s="20"/>
      <c r="AK871" s="20"/>
      <c r="AL871" s="20"/>
      <c r="AM871" s="20"/>
    </row>
    <row r="872" spans="1:39" ht="13.5" customHeight="1">
      <c r="A872" s="20"/>
      <c r="B872" s="20"/>
      <c r="C872" s="85"/>
      <c r="D872" s="85"/>
      <c r="E872" s="85"/>
      <c r="F872" s="85"/>
      <c r="G872" s="85"/>
      <c r="H872" s="85"/>
      <c r="I872" s="85"/>
      <c r="J872" s="85"/>
      <c r="K872" s="85"/>
      <c r="L872" s="85"/>
      <c r="M872" s="85"/>
      <c r="N872" s="85"/>
      <c r="O872" s="85"/>
      <c r="P872" s="85"/>
      <c r="Q872" s="85"/>
      <c r="R872" s="85"/>
      <c r="S872" s="20"/>
      <c r="T872" s="20"/>
      <c r="U872" s="20"/>
      <c r="V872" s="20"/>
      <c r="W872" s="20"/>
      <c r="X872" s="20"/>
      <c r="Y872" s="20"/>
      <c r="Z872" s="20"/>
      <c r="AA872" s="20"/>
      <c r="AB872" s="20"/>
      <c r="AC872" s="20"/>
      <c r="AD872" s="20"/>
      <c r="AE872" s="20"/>
      <c r="AF872" s="20"/>
      <c r="AG872" s="20"/>
      <c r="AH872" s="20"/>
      <c r="AI872" s="20"/>
      <c r="AJ872" s="20"/>
      <c r="AK872" s="20"/>
      <c r="AL872" s="20"/>
      <c r="AM872" s="20"/>
    </row>
    <row r="873" spans="1:39" ht="13.5" customHeight="1">
      <c r="A873" s="20"/>
      <c r="B873" s="20"/>
      <c r="C873" s="85"/>
      <c r="D873" s="85"/>
      <c r="E873" s="85"/>
      <c r="F873" s="85"/>
      <c r="G873" s="85"/>
      <c r="H873" s="85"/>
      <c r="I873" s="85"/>
      <c r="J873" s="85"/>
      <c r="K873" s="85"/>
      <c r="L873" s="85"/>
      <c r="M873" s="85"/>
      <c r="N873" s="85"/>
      <c r="O873" s="85"/>
      <c r="P873" s="85"/>
      <c r="Q873" s="85"/>
      <c r="R873" s="85"/>
      <c r="S873" s="20"/>
      <c r="T873" s="20"/>
      <c r="U873" s="20"/>
      <c r="V873" s="20"/>
      <c r="W873" s="20"/>
      <c r="X873" s="20"/>
      <c r="Y873" s="20"/>
      <c r="Z873" s="20"/>
      <c r="AA873" s="20"/>
      <c r="AB873" s="20"/>
      <c r="AC873" s="20"/>
      <c r="AD873" s="20"/>
      <c r="AE873" s="20"/>
      <c r="AF873" s="20"/>
      <c r="AG873" s="20"/>
      <c r="AH873" s="20"/>
      <c r="AI873" s="20"/>
      <c r="AJ873" s="20"/>
      <c r="AK873" s="20"/>
      <c r="AL873" s="20"/>
      <c r="AM873" s="20"/>
    </row>
    <row r="874" spans="1:39" ht="13.5" customHeight="1">
      <c r="A874" s="20"/>
      <c r="B874" s="20"/>
      <c r="C874" s="85"/>
      <c r="D874" s="85"/>
      <c r="E874" s="85"/>
      <c r="F874" s="85"/>
      <c r="G874" s="85"/>
      <c r="H874" s="85"/>
      <c r="I874" s="85"/>
      <c r="J874" s="85"/>
      <c r="K874" s="85"/>
      <c r="L874" s="85"/>
      <c r="M874" s="85"/>
      <c r="N874" s="85"/>
      <c r="O874" s="85"/>
      <c r="P874" s="85"/>
      <c r="Q874" s="85"/>
      <c r="R874" s="85"/>
      <c r="S874" s="20"/>
      <c r="T874" s="20"/>
      <c r="U874" s="20"/>
      <c r="V874" s="20"/>
      <c r="W874" s="20"/>
      <c r="X874" s="20"/>
      <c r="Y874" s="20"/>
      <c r="Z874" s="20"/>
      <c r="AA874" s="20"/>
      <c r="AB874" s="20"/>
      <c r="AC874" s="20"/>
      <c r="AD874" s="20"/>
      <c r="AE874" s="20"/>
      <c r="AF874" s="20"/>
      <c r="AG874" s="20"/>
      <c r="AH874" s="20"/>
      <c r="AI874" s="20"/>
      <c r="AJ874" s="20"/>
      <c r="AK874" s="20"/>
      <c r="AL874" s="20"/>
      <c r="AM874" s="20"/>
    </row>
    <row r="875" spans="1:39" ht="13.5" customHeight="1">
      <c r="A875" s="20"/>
      <c r="B875" s="20"/>
      <c r="C875" s="85"/>
      <c r="D875" s="85"/>
      <c r="E875" s="85"/>
      <c r="F875" s="85"/>
      <c r="G875" s="85"/>
      <c r="H875" s="85"/>
      <c r="I875" s="85"/>
      <c r="J875" s="85"/>
      <c r="K875" s="85"/>
      <c r="L875" s="85"/>
      <c r="M875" s="85"/>
      <c r="N875" s="85"/>
      <c r="O875" s="85"/>
      <c r="P875" s="85"/>
      <c r="Q875" s="85"/>
      <c r="R875" s="85"/>
      <c r="S875" s="20"/>
      <c r="T875" s="20"/>
      <c r="U875" s="20"/>
      <c r="V875" s="20"/>
      <c r="W875" s="20"/>
      <c r="X875" s="20"/>
      <c r="Y875" s="20"/>
      <c r="Z875" s="20"/>
      <c r="AA875" s="20"/>
      <c r="AB875" s="20"/>
      <c r="AC875" s="20"/>
      <c r="AD875" s="20"/>
      <c r="AE875" s="20"/>
      <c r="AF875" s="20"/>
      <c r="AG875" s="20"/>
      <c r="AH875" s="20"/>
      <c r="AI875" s="20"/>
      <c r="AJ875" s="20"/>
      <c r="AK875" s="20"/>
      <c r="AL875" s="20"/>
      <c r="AM875" s="20"/>
    </row>
    <row r="876" spans="1:39" ht="13.5" customHeight="1">
      <c r="A876" s="20"/>
      <c r="B876" s="20"/>
      <c r="C876" s="85"/>
      <c r="D876" s="85"/>
      <c r="E876" s="85"/>
      <c r="F876" s="85"/>
      <c r="G876" s="85"/>
      <c r="H876" s="85"/>
      <c r="I876" s="85"/>
      <c r="J876" s="85"/>
      <c r="K876" s="85"/>
      <c r="L876" s="85"/>
      <c r="M876" s="85"/>
      <c r="N876" s="85"/>
      <c r="O876" s="85"/>
      <c r="P876" s="85"/>
      <c r="Q876" s="85"/>
      <c r="R876" s="85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AD876" s="20"/>
      <c r="AE876" s="20"/>
      <c r="AF876" s="20"/>
      <c r="AG876" s="20"/>
      <c r="AH876" s="20"/>
      <c r="AI876" s="20"/>
      <c r="AJ876" s="20"/>
      <c r="AK876" s="20"/>
      <c r="AL876" s="20"/>
      <c r="AM876" s="20"/>
    </row>
    <row r="877" spans="1:39" ht="13.5" customHeight="1">
      <c r="A877" s="20"/>
      <c r="B877" s="20"/>
      <c r="C877" s="85"/>
      <c r="D877" s="85"/>
      <c r="E877" s="85"/>
      <c r="F877" s="85"/>
      <c r="G877" s="85"/>
      <c r="H877" s="85"/>
      <c r="I877" s="85"/>
      <c r="J877" s="85"/>
      <c r="K877" s="85"/>
      <c r="L877" s="85"/>
      <c r="M877" s="85"/>
      <c r="N877" s="85"/>
      <c r="O877" s="85"/>
      <c r="P877" s="85"/>
      <c r="Q877" s="85"/>
      <c r="R877" s="85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  <c r="AC877" s="20"/>
      <c r="AD877" s="20"/>
      <c r="AE877" s="20"/>
      <c r="AF877" s="20"/>
      <c r="AG877" s="20"/>
      <c r="AH877" s="20"/>
      <c r="AI877" s="20"/>
      <c r="AJ877" s="20"/>
      <c r="AK877" s="20"/>
      <c r="AL877" s="20"/>
      <c r="AM877" s="20"/>
    </row>
    <row r="878" spans="1:39" ht="13.5" customHeight="1">
      <c r="A878" s="20"/>
      <c r="B878" s="20"/>
      <c r="C878" s="85"/>
      <c r="D878" s="85"/>
      <c r="E878" s="85"/>
      <c r="F878" s="85"/>
      <c r="G878" s="85"/>
      <c r="H878" s="85"/>
      <c r="I878" s="85"/>
      <c r="J878" s="85"/>
      <c r="K878" s="85"/>
      <c r="L878" s="85"/>
      <c r="M878" s="85"/>
      <c r="N878" s="85"/>
      <c r="O878" s="85"/>
      <c r="P878" s="85"/>
      <c r="Q878" s="85"/>
      <c r="R878" s="85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  <c r="AE878" s="20"/>
      <c r="AF878" s="20"/>
      <c r="AG878" s="20"/>
      <c r="AH878" s="20"/>
      <c r="AI878" s="20"/>
      <c r="AJ878" s="20"/>
      <c r="AK878" s="20"/>
      <c r="AL878" s="20"/>
      <c r="AM878" s="20"/>
    </row>
    <row r="879" spans="1:39" ht="13.5" customHeight="1">
      <c r="A879" s="20"/>
      <c r="B879" s="20"/>
      <c r="C879" s="85"/>
      <c r="D879" s="85"/>
      <c r="E879" s="85"/>
      <c r="F879" s="85"/>
      <c r="G879" s="85"/>
      <c r="H879" s="85"/>
      <c r="I879" s="85"/>
      <c r="J879" s="85"/>
      <c r="K879" s="85"/>
      <c r="L879" s="85"/>
      <c r="M879" s="85"/>
      <c r="N879" s="85"/>
      <c r="O879" s="85"/>
      <c r="P879" s="85"/>
      <c r="Q879" s="85"/>
      <c r="R879" s="85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AD879" s="20"/>
      <c r="AE879" s="20"/>
      <c r="AF879" s="20"/>
      <c r="AG879" s="20"/>
      <c r="AH879" s="20"/>
      <c r="AI879" s="20"/>
      <c r="AJ879" s="20"/>
      <c r="AK879" s="20"/>
      <c r="AL879" s="20"/>
      <c r="AM879" s="20"/>
    </row>
    <row r="880" spans="1:39" ht="13.5" customHeight="1">
      <c r="A880" s="20"/>
      <c r="B880" s="20"/>
      <c r="C880" s="85"/>
      <c r="D880" s="85"/>
      <c r="E880" s="85"/>
      <c r="F880" s="85"/>
      <c r="G880" s="85"/>
      <c r="H880" s="85"/>
      <c r="I880" s="85"/>
      <c r="J880" s="85"/>
      <c r="K880" s="85"/>
      <c r="L880" s="85"/>
      <c r="M880" s="85"/>
      <c r="N880" s="85"/>
      <c r="O880" s="85"/>
      <c r="P880" s="85"/>
      <c r="Q880" s="85"/>
      <c r="R880" s="85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AD880" s="20"/>
      <c r="AE880" s="20"/>
      <c r="AF880" s="20"/>
      <c r="AG880" s="20"/>
      <c r="AH880" s="20"/>
      <c r="AI880" s="20"/>
      <c r="AJ880" s="20"/>
      <c r="AK880" s="20"/>
      <c r="AL880" s="20"/>
      <c r="AM880" s="20"/>
    </row>
    <row r="881" spans="1:39" ht="13.5" customHeight="1">
      <c r="A881" s="20"/>
      <c r="B881" s="20"/>
      <c r="C881" s="85"/>
      <c r="D881" s="85"/>
      <c r="E881" s="85"/>
      <c r="F881" s="85"/>
      <c r="G881" s="85"/>
      <c r="H881" s="85"/>
      <c r="I881" s="85"/>
      <c r="J881" s="85"/>
      <c r="K881" s="85"/>
      <c r="L881" s="85"/>
      <c r="M881" s="85"/>
      <c r="N881" s="85"/>
      <c r="O881" s="85"/>
      <c r="P881" s="85"/>
      <c r="Q881" s="85"/>
      <c r="R881" s="85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AD881" s="20"/>
      <c r="AE881" s="20"/>
      <c r="AF881" s="20"/>
      <c r="AG881" s="20"/>
      <c r="AH881" s="20"/>
      <c r="AI881" s="20"/>
      <c r="AJ881" s="20"/>
      <c r="AK881" s="20"/>
      <c r="AL881" s="20"/>
      <c r="AM881" s="20"/>
    </row>
    <row r="882" spans="1:39" ht="13.5" customHeight="1">
      <c r="A882" s="20"/>
      <c r="B882" s="20"/>
      <c r="C882" s="85"/>
      <c r="D882" s="85"/>
      <c r="E882" s="85"/>
      <c r="F882" s="85"/>
      <c r="G882" s="85"/>
      <c r="H882" s="85"/>
      <c r="I882" s="85"/>
      <c r="J882" s="85"/>
      <c r="K882" s="85"/>
      <c r="L882" s="85"/>
      <c r="M882" s="85"/>
      <c r="N882" s="85"/>
      <c r="O882" s="85"/>
      <c r="P882" s="85"/>
      <c r="Q882" s="85"/>
      <c r="R882" s="85"/>
      <c r="S882" s="20"/>
      <c r="T882" s="20"/>
      <c r="U882" s="20"/>
      <c r="V882" s="20"/>
      <c r="W882" s="20"/>
      <c r="X882" s="20"/>
      <c r="Y882" s="20"/>
      <c r="Z882" s="20"/>
      <c r="AA882" s="20"/>
      <c r="AB882" s="20"/>
      <c r="AC882" s="20"/>
      <c r="AD882" s="20"/>
      <c r="AE882" s="20"/>
      <c r="AF882" s="20"/>
      <c r="AG882" s="20"/>
      <c r="AH882" s="20"/>
      <c r="AI882" s="20"/>
      <c r="AJ882" s="20"/>
      <c r="AK882" s="20"/>
      <c r="AL882" s="20"/>
      <c r="AM882" s="20"/>
    </row>
    <row r="883" spans="1:39" ht="13.5" customHeight="1">
      <c r="A883" s="20"/>
      <c r="B883" s="20"/>
      <c r="C883" s="85"/>
      <c r="D883" s="85"/>
      <c r="E883" s="85"/>
      <c r="F883" s="85"/>
      <c r="G883" s="85"/>
      <c r="H883" s="85"/>
      <c r="I883" s="85"/>
      <c r="J883" s="85"/>
      <c r="K883" s="85"/>
      <c r="L883" s="85"/>
      <c r="M883" s="85"/>
      <c r="N883" s="85"/>
      <c r="O883" s="85"/>
      <c r="P883" s="85"/>
      <c r="Q883" s="85"/>
      <c r="R883" s="85"/>
      <c r="S883" s="20"/>
      <c r="T883" s="20"/>
      <c r="U883" s="20"/>
      <c r="V883" s="20"/>
      <c r="W883" s="20"/>
      <c r="X883" s="20"/>
      <c r="Y883" s="20"/>
      <c r="Z883" s="20"/>
      <c r="AA883" s="20"/>
      <c r="AB883" s="20"/>
      <c r="AC883" s="20"/>
      <c r="AD883" s="20"/>
      <c r="AE883" s="20"/>
      <c r="AF883" s="20"/>
      <c r="AG883" s="20"/>
      <c r="AH883" s="20"/>
      <c r="AI883" s="20"/>
      <c r="AJ883" s="20"/>
      <c r="AK883" s="20"/>
      <c r="AL883" s="20"/>
      <c r="AM883" s="20"/>
    </row>
    <row r="884" spans="1:39" ht="13.5" customHeight="1">
      <c r="A884" s="20"/>
      <c r="B884" s="20"/>
      <c r="C884" s="85"/>
      <c r="D884" s="85"/>
      <c r="E884" s="85"/>
      <c r="F884" s="85"/>
      <c r="G884" s="85"/>
      <c r="H884" s="85"/>
      <c r="I884" s="85"/>
      <c r="J884" s="85"/>
      <c r="K884" s="85"/>
      <c r="L884" s="85"/>
      <c r="M884" s="85"/>
      <c r="N884" s="85"/>
      <c r="O884" s="85"/>
      <c r="P884" s="85"/>
      <c r="Q884" s="85"/>
      <c r="R884" s="85"/>
      <c r="S884" s="20"/>
      <c r="T884" s="20"/>
      <c r="U884" s="20"/>
      <c r="V884" s="20"/>
      <c r="W884" s="20"/>
      <c r="X884" s="20"/>
      <c r="Y884" s="20"/>
      <c r="Z884" s="20"/>
      <c r="AA884" s="20"/>
      <c r="AB884" s="20"/>
      <c r="AC884" s="20"/>
      <c r="AD884" s="20"/>
      <c r="AE884" s="20"/>
      <c r="AF884" s="20"/>
      <c r="AG884" s="20"/>
      <c r="AH884" s="20"/>
      <c r="AI884" s="20"/>
      <c r="AJ884" s="20"/>
      <c r="AK884" s="20"/>
      <c r="AL884" s="20"/>
      <c r="AM884" s="20"/>
    </row>
    <row r="885" spans="1:39" ht="13.5" customHeight="1">
      <c r="A885" s="20"/>
      <c r="B885" s="20"/>
      <c r="C885" s="85"/>
      <c r="D885" s="85"/>
      <c r="E885" s="85"/>
      <c r="F885" s="85"/>
      <c r="G885" s="85"/>
      <c r="H885" s="85"/>
      <c r="I885" s="85"/>
      <c r="J885" s="85"/>
      <c r="K885" s="85"/>
      <c r="L885" s="85"/>
      <c r="M885" s="85"/>
      <c r="N885" s="85"/>
      <c r="O885" s="85"/>
      <c r="P885" s="85"/>
      <c r="Q885" s="85"/>
      <c r="R885" s="85"/>
      <c r="S885" s="20"/>
      <c r="T885" s="20"/>
      <c r="U885" s="20"/>
      <c r="V885" s="20"/>
      <c r="W885" s="20"/>
      <c r="X885" s="20"/>
      <c r="Y885" s="20"/>
      <c r="Z885" s="20"/>
      <c r="AA885" s="20"/>
      <c r="AB885" s="20"/>
      <c r="AC885" s="20"/>
      <c r="AD885" s="20"/>
      <c r="AE885" s="20"/>
      <c r="AF885" s="20"/>
      <c r="AG885" s="20"/>
      <c r="AH885" s="20"/>
      <c r="AI885" s="20"/>
      <c r="AJ885" s="20"/>
      <c r="AK885" s="20"/>
      <c r="AL885" s="20"/>
      <c r="AM885" s="20"/>
    </row>
    <row r="886" spans="1:39" ht="13.5" customHeight="1">
      <c r="A886" s="20"/>
      <c r="B886" s="20"/>
      <c r="C886" s="85"/>
      <c r="D886" s="85"/>
      <c r="E886" s="85"/>
      <c r="F886" s="85"/>
      <c r="G886" s="85"/>
      <c r="H886" s="85"/>
      <c r="I886" s="85"/>
      <c r="J886" s="85"/>
      <c r="K886" s="85"/>
      <c r="L886" s="85"/>
      <c r="M886" s="85"/>
      <c r="N886" s="85"/>
      <c r="O886" s="85"/>
      <c r="P886" s="85"/>
      <c r="Q886" s="85"/>
      <c r="R886" s="85"/>
      <c r="S886" s="20"/>
      <c r="T886" s="20"/>
      <c r="U886" s="20"/>
      <c r="V886" s="20"/>
      <c r="W886" s="20"/>
      <c r="X886" s="20"/>
      <c r="Y886" s="20"/>
      <c r="Z886" s="20"/>
      <c r="AA886" s="20"/>
      <c r="AB886" s="20"/>
      <c r="AC886" s="20"/>
      <c r="AD886" s="20"/>
      <c r="AE886" s="20"/>
      <c r="AF886" s="20"/>
      <c r="AG886" s="20"/>
      <c r="AH886" s="20"/>
      <c r="AI886" s="20"/>
      <c r="AJ886" s="20"/>
      <c r="AK886" s="20"/>
      <c r="AL886" s="20"/>
      <c r="AM886" s="20"/>
    </row>
    <row r="887" spans="1:39" ht="13.5" customHeight="1">
      <c r="A887" s="20"/>
      <c r="B887" s="20"/>
      <c r="C887" s="85"/>
      <c r="D887" s="85"/>
      <c r="E887" s="85"/>
      <c r="F887" s="85"/>
      <c r="G887" s="85"/>
      <c r="H887" s="85"/>
      <c r="I887" s="85"/>
      <c r="J887" s="85"/>
      <c r="K887" s="85"/>
      <c r="L887" s="85"/>
      <c r="M887" s="85"/>
      <c r="N887" s="85"/>
      <c r="O887" s="85"/>
      <c r="P887" s="85"/>
      <c r="Q887" s="85"/>
      <c r="R887" s="85"/>
      <c r="S887" s="20"/>
      <c r="T887" s="20"/>
      <c r="U887" s="20"/>
      <c r="V887" s="20"/>
      <c r="W887" s="20"/>
      <c r="X887" s="20"/>
      <c r="Y887" s="20"/>
      <c r="Z887" s="20"/>
      <c r="AA887" s="20"/>
      <c r="AB887" s="20"/>
      <c r="AC887" s="20"/>
      <c r="AD887" s="20"/>
      <c r="AE887" s="20"/>
      <c r="AF887" s="20"/>
      <c r="AG887" s="20"/>
      <c r="AH887" s="20"/>
      <c r="AI887" s="20"/>
      <c r="AJ887" s="20"/>
      <c r="AK887" s="20"/>
      <c r="AL887" s="20"/>
      <c r="AM887" s="20"/>
    </row>
    <row r="888" spans="1:39" ht="13.5" customHeight="1">
      <c r="A888" s="20"/>
      <c r="B888" s="20"/>
      <c r="C888" s="85"/>
      <c r="D888" s="85"/>
      <c r="E888" s="85"/>
      <c r="F888" s="85"/>
      <c r="G888" s="85"/>
      <c r="H888" s="85"/>
      <c r="I888" s="85"/>
      <c r="J888" s="85"/>
      <c r="K888" s="85"/>
      <c r="L888" s="85"/>
      <c r="M888" s="85"/>
      <c r="N888" s="85"/>
      <c r="O888" s="85"/>
      <c r="P888" s="85"/>
      <c r="Q888" s="85"/>
      <c r="R888" s="85"/>
      <c r="S888" s="20"/>
      <c r="T888" s="20"/>
      <c r="U888" s="20"/>
      <c r="V888" s="20"/>
      <c r="W888" s="20"/>
      <c r="X888" s="20"/>
      <c r="Y888" s="20"/>
      <c r="Z888" s="20"/>
      <c r="AA888" s="20"/>
      <c r="AB888" s="20"/>
      <c r="AC888" s="20"/>
      <c r="AD888" s="20"/>
      <c r="AE888" s="20"/>
      <c r="AF888" s="20"/>
      <c r="AG888" s="20"/>
      <c r="AH888" s="20"/>
      <c r="AI888" s="20"/>
      <c r="AJ888" s="20"/>
      <c r="AK888" s="20"/>
      <c r="AL888" s="20"/>
      <c r="AM888" s="20"/>
    </row>
    <row r="889" spans="1:39" ht="13.5" customHeight="1">
      <c r="A889" s="20"/>
      <c r="B889" s="20"/>
      <c r="C889" s="85"/>
      <c r="D889" s="85"/>
      <c r="E889" s="85"/>
      <c r="F889" s="85"/>
      <c r="G889" s="85"/>
      <c r="H889" s="85"/>
      <c r="I889" s="85"/>
      <c r="J889" s="85"/>
      <c r="K889" s="85"/>
      <c r="L889" s="85"/>
      <c r="M889" s="85"/>
      <c r="N889" s="85"/>
      <c r="O889" s="85"/>
      <c r="P889" s="85"/>
      <c r="Q889" s="85"/>
      <c r="R889" s="85"/>
      <c r="S889" s="20"/>
      <c r="T889" s="20"/>
      <c r="U889" s="20"/>
      <c r="V889" s="20"/>
      <c r="W889" s="20"/>
      <c r="X889" s="20"/>
      <c r="Y889" s="20"/>
      <c r="Z889" s="20"/>
      <c r="AA889" s="20"/>
      <c r="AB889" s="20"/>
      <c r="AC889" s="20"/>
      <c r="AD889" s="20"/>
      <c r="AE889" s="20"/>
      <c r="AF889" s="20"/>
      <c r="AG889" s="20"/>
      <c r="AH889" s="20"/>
      <c r="AI889" s="20"/>
      <c r="AJ889" s="20"/>
      <c r="AK889" s="20"/>
      <c r="AL889" s="20"/>
      <c r="AM889" s="20"/>
    </row>
    <row r="890" spans="1:39" ht="13.5" customHeight="1">
      <c r="A890" s="20"/>
      <c r="B890" s="20"/>
      <c r="C890" s="85"/>
      <c r="D890" s="85"/>
      <c r="E890" s="85"/>
      <c r="F890" s="85"/>
      <c r="G890" s="85"/>
      <c r="H890" s="85"/>
      <c r="I890" s="85"/>
      <c r="J890" s="85"/>
      <c r="K890" s="85"/>
      <c r="L890" s="85"/>
      <c r="M890" s="85"/>
      <c r="N890" s="85"/>
      <c r="O890" s="85"/>
      <c r="P890" s="85"/>
      <c r="Q890" s="85"/>
      <c r="R890" s="85"/>
      <c r="S890" s="20"/>
      <c r="T890" s="20"/>
      <c r="U890" s="20"/>
      <c r="V890" s="20"/>
      <c r="W890" s="20"/>
      <c r="X890" s="20"/>
      <c r="Y890" s="20"/>
      <c r="Z890" s="20"/>
      <c r="AA890" s="20"/>
      <c r="AB890" s="20"/>
      <c r="AC890" s="20"/>
      <c r="AD890" s="20"/>
      <c r="AE890" s="20"/>
      <c r="AF890" s="20"/>
      <c r="AG890" s="20"/>
      <c r="AH890" s="20"/>
      <c r="AI890" s="20"/>
      <c r="AJ890" s="20"/>
      <c r="AK890" s="20"/>
      <c r="AL890" s="20"/>
      <c r="AM890" s="20"/>
    </row>
    <row r="891" spans="1:39" ht="13.5" customHeight="1">
      <c r="A891" s="20"/>
      <c r="B891" s="20"/>
      <c r="C891" s="85"/>
      <c r="D891" s="85"/>
      <c r="E891" s="85"/>
      <c r="F891" s="85"/>
      <c r="G891" s="85"/>
      <c r="H891" s="85"/>
      <c r="I891" s="85"/>
      <c r="J891" s="85"/>
      <c r="K891" s="85"/>
      <c r="L891" s="85"/>
      <c r="M891" s="85"/>
      <c r="N891" s="85"/>
      <c r="O891" s="85"/>
      <c r="P891" s="85"/>
      <c r="Q891" s="85"/>
      <c r="R891" s="85"/>
      <c r="S891" s="20"/>
      <c r="T891" s="20"/>
      <c r="U891" s="20"/>
      <c r="V891" s="20"/>
      <c r="W891" s="20"/>
      <c r="X891" s="20"/>
      <c r="Y891" s="20"/>
      <c r="Z891" s="20"/>
      <c r="AA891" s="20"/>
      <c r="AB891" s="20"/>
      <c r="AC891" s="20"/>
      <c r="AD891" s="20"/>
      <c r="AE891" s="20"/>
      <c r="AF891" s="20"/>
      <c r="AG891" s="20"/>
      <c r="AH891" s="20"/>
      <c r="AI891" s="20"/>
      <c r="AJ891" s="20"/>
      <c r="AK891" s="20"/>
      <c r="AL891" s="20"/>
      <c r="AM891" s="20"/>
    </row>
    <row r="892" spans="1:39" ht="13.5" customHeight="1">
      <c r="A892" s="20"/>
      <c r="B892" s="20"/>
      <c r="C892" s="85"/>
      <c r="D892" s="85"/>
      <c r="E892" s="85"/>
      <c r="F892" s="85"/>
      <c r="G892" s="85"/>
      <c r="H892" s="85"/>
      <c r="I892" s="85"/>
      <c r="J892" s="85"/>
      <c r="K892" s="85"/>
      <c r="L892" s="85"/>
      <c r="M892" s="85"/>
      <c r="N892" s="85"/>
      <c r="O892" s="85"/>
      <c r="P892" s="85"/>
      <c r="Q892" s="85"/>
      <c r="R892" s="85"/>
      <c r="S892" s="20"/>
      <c r="T892" s="20"/>
      <c r="U892" s="20"/>
      <c r="V892" s="20"/>
      <c r="W892" s="20"/>
      <c r="X892" s="20"/>
      <c r="Y892" s="20"/>
      <c r="Z892" s="20"/>
      <c r="AA892" s="20"/>
      <c r="AB892" s="20"/>
      <c r="AC892" s="20"/>
      <c r="AD892" s="20"/>
      <c r="AE892" s="20"/>
      <c r="AF892" s="20"/>
      <c r="AG892" s="20"/>
      <c r="AH892" s="20"/>
      <c r="AI892" s="20"/>
      <c r="AJ892" s="20"/>
      <c r="AK892" s="20"/>
      <c r="AL892" s="20"/>
      <c r="AM892" s="20"/>
    </row>
    <row r="893" spans="1:39" ht="13.5" customHeight="1">
      <c r="A893" s="20"/>
      <c r="B893" s="20"/>
      <c r="C893" s="85"/>
      <c r="D893" s="85"/>
      <c r="E893" s="85"/>
      <c r="F893" s="85"/>
      <c r="G893" s="85"/>
      <c r="H893" s="85"/>
      <c r="I893" s="85"/>
      <c r="J893" s="85"/>
      <c r="K893" s="85"/>
      <c r="L893" s="85"/>
      <c r="M893" s="85"/>
      <c r="N893" s="85"/>
      <c r="O893" s="85"/>
      <c r="P893" s="85"/>
      <c r="Q893" s="85"/>
      <c r="R893" s="85"/>
      <c r="S893" s="20"/>
      <c r="T893" s="20"/>
      <c r="U893" s="20"/>
      <c r="V893" s="20"/>
      <c r="W893" s="20"/>
      <c r="X893" s="20"/>
      <c r="Y893" s="20"/>
      <c r="Z893" s="20"/>
      <c r="AA893" s="20"/>
      <c r="AB893" s="20"/>
      <c r="AC893" s="20"/>
      <c r="AD893" s="20"/>
      <c r="AE893" s="20"/>
      <c r="AF893" s="20"/>
      <c r="AG893" s="20"/>
      <c r="AH893" s="20"/>
      <c r="AI893" s="20"/>
      <c r="AJ893" s="20"/>
      <c r="AK893" s="20"/>
      <c r="AL893" s="20"/>
      <c r="AM893" s="20"/>
    </row>
    <row r="894" spans="1:39" ht="13.5" customHeight="1">
      <c r="A894" s="20"/>
      <c r="B894" s="20"/>
      <c r="C894" s="85"/>
      <c r="D894" s="85"/>
      <c r="E894" s="85"/>
      <c r="F894" s="85"/>
      <c r="G894" s="85"/>
      <c r="H894" s="85"/>
      <c r="I894" s="85"/>
      <c r="J894" s="85"/>
      <c r="K894" s="85"/>
      <c r="L894" s="85"/>
      <c r="M894" s="85"/>
      <c r="N894" s="85"/>
      <c r="O894" s="85"/>
      <c r="P894" s="85"/>
      <c r="Q894" s="85"/>
      <c r="R894" s="85"/>
      <c r="S894" s="20"/>
      <c r="T894" s="20"/>
      <c r="U894" s="20"/>
      <c r="V894" s="20"/>
      <c r="W894" s="20"/>
      <c r="X894" s="20"/>
      <c r="Y894" s="20"/>
      <c r="Z894" s="20"/>
      <c r="AA894" s="20"/>
      <c r="AB894" s="20"/>
      <c r="AC894" s="20"/>
      <c r="AD894" s="20"/>
      <c r="AE894" s="20"/>
      <c r="AF894" s="20"/>
      <c r="AG894" s="20"/>
      <c r="AH894" s="20"/>
      <c r="AI894" s="20"/>
      <c r="AJ894" s="20"/>
      <c r="AK894" s="20"/>
      <c r="AL894" s="20"/>
      <c r="AM894" s="20"/>
    </row>
    <row r="895" spans="1:39" ht="13.5" customHeight="1">
      <c r="A895" s="20"/>
      <c r="B895" s="20"/>
      <c r="C895" s="85"/>
      <c r="D895" s="85"/>
      <c r="E895" s="85"/>
      <c r="F895" s="85"/>
      <c r="G895" s="85"/>
      <c r="H895" s="85"/>
      <c r="I895" s="85"/>
      <c r="J895" s="85"/>
      <c r="K895" s="85"/>
      <c r="L895" s="85"/>
      <c r="M895" s="85"/>
      <c r="N895" s="85"/>
      <c r="O895" s="85"/>
      <c r="P895" s="85"/>
      <c r="Q895" s="85"/>
      <c r="R895" s="85"/>
      <c r="S895" s="20"/>
      <c r="T895" s="20"/>
      <c r="U895" s="20"/>
      <c r="V895" s="20"/>
      <c r="W895" s="20"/>
      <c r="X895" s="20"/>
      <c r="Y895" s="20"/>
      <c r="Z895" s="20"/>
      <c r="AA895" s="20"/>
      <c r="AB895" s="20"/>
      <c r="AC895" s="20"/>
      <c r="AD895" s="20"/>
      <c r="AE895" s="20"/>
      <c r="AF895" s="20"/>
      <c r="AG895" s="20"/>
      <c r="AH895" s="20"/>
      <c r="AI895" s="20"/>
      <c r="AJ895" s="20"/>
      <c r="AK895" s="20"/>
      <c r="AL895" s="20"/>
      <c r="AM895" s="20"/>
    </row>
    <row r="896" spans="1:39" ht="13.5" customHeight="1">
      <c r="A896" s="20"/>
      <c r="B896" s="20"/>
      <c r="C896" s="85"/>
      <c r="D896" s="85"/>
      <c r="E896" s="85"/>
      <c r="F896" s="85"/>
      <c r="G896" s="85"/>
      <c r="H896" s="85"/>
      <c r="I896" s="85"/>
      <c r="J896" s="85"/>
      <c r="K896" s="85"/>
      <c r="L896" s="85"/>
      <c r="M896" s="85"/>
      <c r="N896" s="85"/>
      <c r="O896" s="85"/>
      <c r="P896" s="85"/>
      <c r="Q896" s="85"/>
      <c r="R896" s="85"/>
      <c r="S896" s="20"/>
      <c r="T896" s="20"/>
      <c r="U896" s="20"/>
      <c r="V896" s="20"/>
      <c r="W896" s="20"/>
      <c r="X896" s="20"/>
      <c r="Y896" s="20"/>
      <c r="Z896" s="20"/>
      <c r="AA896" s="20"/>
      <c r="AB896" s="20"/>
      <c r="AC896" s="20"/>
      <c r="AD896" s="20"/>
      <c r="AE896" s="20"/>
      <c r="AF896" s="20"/>
      <c r="AG896" s="20"/>
      <c r="AH896" s="20"/>
      <c r="AI896" s="20"/>
      <c r="AJ896" s="20"/>
      <c r="AK896" s="20"/>
      <c r="AL896" s="20"/>
      <c r="AM896" s="20"/>
    </row>
    <row r="897" spans="1:39" ht="13.5" customHeight="1">
      <c r="A897" s="20"/>
      <c r="B897" s="20"/>
      <c r="C897" s="85"/>
      <c r="D897" s="85"/>
      <c r="E897" s="85"/>
      <c r="F897" s="85"/>
      <c r="G897" s="85"/>
      <c r="H897" s="85"/>
      <c r="I897" s="85"/>
      <c r="J897" s="85"/>
      <c r="K897" s="85"/>
      <c r="L897" s="85"/>
      <c r="M897" s="85"/>
      <c r="N897" s="85"/>
      <c r="O897" s="85"/>
      <c r="P897" s="85"/>
      <c r="Q897" s="85"/>
      <c r="R897" s="85"/>
      <c r="S897" s="20"/>
      <c r="T897" s="20"/>
      <c r="U897" s="20"/>
      <c r="V897" s="20"/>
      <c r="W897" s="20"/>
      <c r="X897" s="20"/>
      <c r="Y897" s="20"/>
      <c r="Z897" s="20"/>
      <c r="AA897" s="20"/>
      <c r="AB897" s="20"/>
      <c r="AC897" s="20"/>
      <c r="AD897" s="20"/>
      <c r="AE897" s="20"/>
      <c r="AF897" s="20"/>
      <c r="AG897" s="20"/>
      <c r="AH897" s="20"/>
      <c r="AI897" s="20"/>
      <c r="AJ897" s="20"/>
      <c r="AK897" s="20"/>
      <c r="AL897" s="20"/>
      <c r="AM897" s="20"/>
    </row>
    <row r="898" spans="1:39" ht="13.5" customHeight="1">
      <c r="A898" s="20"/>
      <c r="B898" s="20"/>
      <c r="C898" s="85"/>
      <c r="D898" s="85"/>
      <c r="E898" s="85"/>
      <c r="F898" s="85"/>
      <c r="G898" s="85"/>
      <c r="H898" s="85"/>
      <c r="I898" s="85"/>
      <c r="J898" s="85"/>
      <c r="K898" s="85"/>
      <c r="L898" s="85"/>
      <c r="M898" s="85"/>
      <c r="N898" s="85"/>
      <c r="O898" s="85"/>
      <c r="P898" s="85"/>
      <c r="Q898" s="85"/>
      <c r="R898" s="85"/>
      <c r="S898" s="20"/>
      <c r="T898" s="20"/>
      <c r="U898" s="20"/>
      <c r="V898" s="20"/>
      <c r="W898" s="20"/>
      <c r="X898" s="20"/>
      <c r="Y898" s="20"/>
      <c r="Z898" s="20"/>
      <c r="AA898" s="20"/>
      <c r="AB898" s="20"/>
      <c r="AC898" s="20"/>
      <c r="AD898" s="20"/>
      <c r="AE898" s="20"/>
      <c r="AF898" s="20"/>
      <c r="AG898" s="20"/>
      <c r="AH898" s="20"/>
      <c r="AI898" s="20"/>
      <c r="AJ898" s="20"/>
      <c r="AK898" s="20"/>
      <c r="AL898" s="20"/>
      <c r="AM898" s="20"/>
    </row>
    <row r="899" spans="1:39" ht="13.5" customHeight="1">
      <c r="A899" s="20"/>
      <c r="B899" s="20"/>
      <c r="C899" s="85"/>
      <c r="D899" s="85"/>
      <c r="E899" s="85"/>
      <c r="F899" s="85"/>
      <c r="G899" s="85"/>
      <c r="H899" s="85"/>
      <c r="I899" s="85"/>
      <c r="J899" s="85"/>
      <c r="K899" s="85"/>
      <c r="L899" s="85"/>
      <c r="M899" s="85"/>
      <c r="N899" s="85"/>
      <c r="O899" s="85"/>
      <c r="P899" s="85"/>
      <c r="Q899" s="85"/>
      <c r="R899" s="85"/>
      <c r="S899" s="20"/>
      <c r="T899" s="20"/>
      <c r="U899" s="20"/>
      <c r="V899" s="20"/>
      <c r="W899" s="20"/>
      <c r="X899" s="20"/>
      <c r="Y899" s="20"/>
      <c r="Z899" s="20"/>
      <c r="AA899" s="20"/>
      <c r="AB899" s="20"/>
      <c r="AC899" s="20"/>
      <c r="AD899" s="20"/>
      <c r="AE899" s="20"/>
      <c r="AF899" s="20"/>
      <c r="AG899" s="20"/>
      <c r="AH899" s="20"/>
      <c r="AI899" s="20"/>
      <c r="AJ899" s="20"/>
      <c r="AK899" s="20"/>
      <c r="AL899" s="20"/>
      <c r="AM899" s="20"/>
    </row>
    <row r="900" spans="1:39" ht="13.5" customHeight="1">
      <c r="A900" s="20"/>
      <c r="B900" s="20"/>
      <c r="C900" s="85"/>
      <c r="D900" s="85"/>
      <c r="E900" s="85"/>
      <c r="F900" s="85"/>
      <c r="G900" s="85"/>
      <c r="H900" s="85"/>
      <c r="I900" s="85"/>
      <c r="J900" s="85"/>
      <c r="K900" s="85"/>
      <c r="L900" s="85"/>
      <c r="M900" s="85"/>
      <c r="N900" s="85"/>
      <c r="O900" s="85"/>
      <c r="P900" s="85"/>
      <c r="Q900" s="85"/>
      <c r="R900" s="85"/>
      <c r="S900" s="20"/>
      <c r="T900" s="20"/>
      <c r="U900" s="20"/>
      <c r="V900" s="20"/>
      <c r="W900" s="20"/>
      <c r="X900" s="20"/>
      <c r="Y900" s="20"/>
      <c r="Z900" s="20"/>
      <c r="AA900" s="20"/>
      <c r="AB900" s="20"/>
      <c r="AC900" s="20"/>
      <c r="AD900" s="20"/>
      <c r="AE900" s="20"/>
      <c r="AF900" s="20"/>
      <c r="AG900" s="20"/>
      <c r="AH900" s="20"/>
      <c r="AI900" s="20"/>
      <c r="AJ900" s="20"/>
      <c r="AK900" s="20"/>
      <c r="AL900" s="20"/>
      <c r="AM900" s="20"/>
    </row>
    <row r="901" spans="1:39" ht="13.5" customHeight="1">
      <c r="A901" s="20"/>
      <c r="B901" s="20"/>
      <c r="C901" s="85"/>
      <c r="D901" s="85"/>
      <c r="E901" s="85"/>
      <c r="F901" s="85"/>
      <c r="G901" s="85"/>
      <c r="H901" s="85"/>
      <c r="I901" s="85"/>
      <c r="J901" s="85"/>
      <c r="K901" s="85"/>
      <c r="L901" s="85"/>
      <c r="M901" s="85"/>
      <c r="N901" s="85"/>
      <c r="O901" s="85"/>
      <c r="P901" s="85"/>
      <c r="Q901" s="85"/>
      <c r="R901" s="85"/>
      <c r="S901" s="20"/>
      <c r="T901" s="20"/>
      <c r="U901" s="20"/>
      <c r="V901" s="20"/>
      <c r="W901" s="20"/>
      <c r="X901" s="20"/>
      <c r="Y901" s="20"/>
      <c r="Z901" s="20"/>
      <c r="AA901" s="20"/>
      <c r="AB901" s="20"/>
      <c r="AC901" s="20"/>
      <c r="AD901" s="20"/>
      <c r="AE901" s="20"/>
      <c r="AF901" s="20"/>
      <c r="AG901" s="20"/>
      <c r="AH901" s="20"/>
      <c r="AI901" s="20"/>
      <c r="AJ901" s="20"/>
      <c r="AK901" s="20"/>
      <c r="AL901" s="20"/>
      <c r="AM901" s="20"/>
    </row>
    <row r="902" spans="1:39" ht="13.5" customHeight="1">
      <c r="A902" s="20"/>
      <c r="B902" s="20"/>
      <c r="C902" s="85"/>
      <c r="D902" s="85"/>
      <c r="E902" s="85"/>
      <c r="F902" s="85"/>
      <c r="G902" s="85"/>
      <c r="H902" s="85"/>
      <c r="I902" s="85"/>
      <c r="J902" s="85"/>
      <c r="K902" s="85"/>
      <c r="L902" s="85"/>
      <c r="M902" s="85"/>
      <c r="N902" s="85"/>
      <c r="O902" s="85"/>
      <c r="P902" s="85"/>
      <c r="Q902" s="85"/>
      <c r="R902" s="85"/>
      <c r="S902" s="20"/>
      <c r="T902" s="20"/>
      <c r="U902" s="20"/>
      <c r="V902" s="20"/>
      <c r="W902" s="20"/>
      <c r="X902" s="20"/>
      <c r="Y902" s="20"/>
      <c r="Z902" s="20"/>
      <c r="AA902" s="20"/>
      <c r="AB902" s="20"/>
      <c r="AC902" s="20"/>
      <c r="AD902" s="20"/>
      <c r="AE902" s="20"/>
      <c r="AF902" s="20"/>
      <c r="AG902" s="20"/>
      <c r="AH902" s="20"/>
      <c r="AI902" s="20"/>
      <c r="AJ902" s="20"/>
      <c r="AK902" s="20"/>
      <c r="AL902" s="20"/>
      <c r="AM902" s="20"/>
    </row>
    <row r="903" spans="1:39" ht="13.5" customHeight="1">
      <c r="A903" s="20"/>
      <c r="B903" s="20"/>
      <c r="C903" s="85"/>
      <c r="D903" s="85"/>
      <c r="E903" s="85"/>
      <c r="F903" s="85"/>
      <c r="G903" s="85"/>
      <c r="H903" s="85"/>
      <c r="I903" s="85"/>
      <c r="J903" s="85"/>
      <c r="K903" s="85"/>
      <c r="L903" s="85"/>
      <c r="M903" s="85"/>
      <c r="N903" s="85"/>
      <c r="O903" s="85"/>
      <c r="P903" s="85"/>
      <c r="Q903" s="85"/>
      <c r="R903" s="85"/>
      <c r="S903" s="20"/>
      <c r="T903" s="20"/>
      <c r="U903" s="20"/>
      <c r="V903" s="20"/>
      <c r="W903" s="20"/>
      <c r="X903" s="20"/>
      <c r="Y903" s="20"/>
      <c r="Z903" s="20"/>
      <c r="AA903" s="20"/>
      <c r="AB903" s="20"/>
      <c r="AC903" s="20"/>
      <c r="AD903" s="20"/>
      <c r="AE903" s="20"/>
      <c r="AF903" s="20"/>
      <c r="AG903" s="20"/>
      <c r="AH903" s="20"/>
      <c r="AI903" s="20"/>
      <c r="AJ903" s="20"/>
      <c r="AK903" s="20"/>
      <c r="AL903" s="20"/>
      <c r="AM903" s="20"/>
    </row>
    <row r="904" spans="1:39" ht="13.5" customHeight="1">
      <c r="A904" s="20"/>
      <c r="B904" s="20"/>
      <c r="C904" s="85"/>
      <c r="D904" s="85"/>
      <c r="E904" s="85"/>
      <c r="F904" s="85"/>
      <c r="G904" s="85"/>
      <c r="H904" s="85"/>
      <c r="I904" s="85"/>
      <c r="J904" s="85"/>
      <c r="K904" s="85"/>
      <c r="L904" s="85"/>
      <c r="M904" s="85"/>
      <c r="N904" s="85"/>
      <c r="O904" s="85"/>
      <c r="P904" s="85"/>
      <c r="Q904" s="85"/>
      <c r="R904" s="85"/>
      <c r="S904" s="20"/>
      <c r="T904" s="20"/>
      <c r="U904" s="20"/>
      <c r="V904" s="20"/>
      <c r="W904" s="20"/>
      <c r="X904" s="20"/>
      <c r="Y904" s="20"/>
      <c r="Z904" s="20"/>
      <c r="AA904" s="20"/>
      <c r="AB904" s="20"/>
      <c r="AC904" s="20"/>
      <c r="AD904" s="20"/>
      <c r="AE904" s="20"/>
      <c r="AF904" s="20"/>
      <c r="AG904" s="20"/>
      <c r="AH904" s="20"/>
      <c r="AI904" s="20"/>
      <c r="AJ904" s="20"/>
      <c r="AK904" s="20"/>
      <c r="AL904" s="20"/>
      <c r="AM904" s="20"/>
    </row>
    <row r="905" spans="1:39" ht="13.5" customHeight="1">
      <c r="A905" s="20"/>
      <c r="B905" s="20"/>
      <c r="C905" s="85"/>
      <c r="D905" s="85"/>
      <c r="E905" s="85"/>
      <c r="F905" s="85"/>
      <c r="G905" s="85"/>
      <c r="H905" s="85"/>
      <c r="I905" s="85"/>
      <c r="J905" s="85"/>
      <c r="K905" s="85"/>
      <c r="L905" s="85"/>
      <c r="M905" s="85"/>
      <c r="N905" s="85"/>
      <c r="O905" s="85"/>
      <c r="P905" s="85"/>
      <c r="Q905" s="85"/>
      <c r="R905" s="85"/>
      <c r="S905" s="20"/>
      <c r="T905" s="20"/>
      <c r="U905" s="20"/>
      <c r="V905" s="20"/>
      <c r="W905" s="20"/>
      <c r="X905" s="20"/>
      <c r="Y905" s="20"/>
      <c r="Z905" s="20"/>
      <c r="AA905" s="20"/>
      <c r="AB905" s="20"/>
      <c r="AC905" s="20"/>
      <c r="AD905" s="20"/>
      <c r="AE905" s="20"/>
      <c r="AF905" s="20"/>
      <c r="AG905" s="20"/>
      <c r="AH905" s="20"/>
      <c r="AI905" s="20"/>
      <c r="AJ905" s="20"/>
      <c r="AK905" s="20"/>
      <c r="AL905" s="20"/>
      <c r="AM905" s="20"/>
    </row>
    <row r="906" spans="1:39" ht="13.5" customHeight="1">
      <c r="A906" s="20"/>
      <c r="B906" s="20"/>
      <c r="C906" s="85"/>
      <c r="D906" s="85"/>
      <c r="E906" s="85"/>
      <c r="F906" s="85"/>
      <c r="G906" s="85"/>
      <c r="H906" s="85"/>
      <c r="I906" s="85"/>
      <c r="J906" s="85"/>
      <c r="K906" s="85"/>
      <c r="L906" s="85"/>
      <c r="M906" s="85"/>
      <c r="N906" s="85"/>
      <c r="O906" s="85"/>
      <c r="P906" s="85"/>
      <c r="Q906" s="85"/>
      <c r="R906" s="85"/>
      <c r="S906" s="20"/>
      <c r="T906" s="20"/>
      <c r="U906" s="20"/>
      <c r="V906" s="20"/>
      <c r="W906" s="20"/>
      <c r="X906" s="20"/>
      <c r="Y906" s="20"/>
      <c r="Z906" s="20"/>
      <c r="AA906" s="20"/>
      <c r="AB906" s="20"/>
      <c r="AC906" s="20"/>
      <c r="AD906" s="20"/>
      <c r="AE906" s="20"/>
      <c r="AF906" s="20"/>
      <c r="AG906" s="20"/>
      <c r="AH906" s="20"/>
      <c r="AI906" s="20"/>
      <c r="AJ906" s="20"/>
      <c r="AK906" s="20"/>
      <c r="AL906" s="20"/>
      <c r="AM906" s="20"/>
    </row>
    <row r="907" spans="1:39" ht="13.5" customHeight="1">
      <c r="A907" s="20"/>
      <c r="B907" s="20"/>
      <c r="C907" s="85"/>
      <c r="D907" s="85"/>
      <c r="E907" s="85"/>
      <c r="F907" s="85"/>
      <c r="G907" s="85"/>
      <c r="H907" s="85"/>
      <c r="I907" s="85"/>
      <c r="J907" s="85"/>
      <c r="K907" s="85"/>
      <c r="L907" s="85"/>
      <c r="M907" s="85"/>
      <c r="N907" s="85"/>
      <c r="O907" s="85"/>
      <c r="P907" s="85"/>
      <c r="Q907" s="85"/>
      <c r="R907" s="85"/>
      <c r="S907" s="20"/>
      <c r="T907" s="20"/>
      <c r="U907" s="20"/>
      <c r="V907" s="20"/>
      <c r="W907" s="20"/>
      <c r="X907" s="20"/>
      <c r="Y907" s="20"/>
      <c r="Z907" s="20"/>
      <c r="AA907" s="20"/>
      <c r="AB907" s="20"/>
      <c r="AC907" s="20"/>
      <c r="AD907" s="20"/>
      <c r="AE907" s="20"/>
      <c r="AF907" s="20"/>
      <c r="AG907" s="20"/>
      <c r="AH907" s="20"/>
      <c r="AI907" s="20"/>
      <c r="AJ907" s="20"/>
      <c r="AK907" s="20"/>
      <c r="AL907" s="20"/>
      <c r="AM907" s="20"/>
    </row>
    <row r="908" spans="1:39" ht="13.5" customHeight="1">
      <c r="A908" s="20"/>
      <c r="B908" s="20"/>
      <c r="C908" s="85"/>
      <c r="D908" s="85"/>
      <c r="E908" s="85"/>
      <c r="F908" s="85"/>
      <c r="G908" s="85"/>
      <c r="H908" s="85"/>
      <c r="I908" s="85"/>
      <c r="J908" s="85"/>
      <c r="K908" s="85"/>
      <c r="L908" s="85"/>
      <c r="M908" s="85"/>
      <c r="N908" s="85"/>
      <c r="O908" s="85"/>
      <c r="P908" s="85"/>
      <c r="Q908" s="85"/>
      <c r="R908" s="85"/>
      <c r="S908" s="20"/>
      <c r="T908" s="20"/>
      <c r="U908" s="20"/>
      <c r="V908" s="20"/>
      <c r="W908" s="20"/>
      <c r="X908" s="20"/>
      <c r="Y908" s="20"/>
      <c r="Z908" s="20"/>
      <c r="AA908" s="20"/>
      <c r="AB908" s="20"/>
      <c r="AC908" s="20"/>
      <c r="AD908" s="20"/>
      <c r="AE908" s="20"/>
      <c r="AF908" s="20"/>
      <c r="AG908" s="20"/>
      <c r="AH908" s="20"/>
      <c r="AI908" s="20"/>
      <c r="AJ908" s="20"/>
      <c r="AK908" s="20"/>
      <c r="AL908" s="20"/>
      <c r="AM908" s="20"/>
    </row>
    <row r="909" spans="1:39" ht="13.5" customHeight="1">
      <c r="A909" s="20"/>
      <c r="B909" s="20"/>
      <c r="C909" s="85"/>
      <c r="D909" s="85"/>
      <c r="E909" s="85"/>
      <c r="F909" s="85"/>
      <c r="G909" s="85"/>
      <c r="H909" s="85"/>
      <c r="I909" s="85"/>
      <c r="J909" s="85"/>
      <c r="K909" s="85"/>
      <c r="L909" s="85"/>
      <c r="M909" s="85"/>
      <c r="N909" s="85"/>
      <c r="O909" s="85"/>
      <c r="P909" s="85"/>
      <c r="Q909" s="85"/>
      <c r="R909" s="85"/>
      <c r="S909" s="20"/>
      <c r="T909" s="20"/>
      <c r="U909" s="20"/>
      <c r="V909" s="20"/>
      <c r="W909" s="20"/>
      <c r="X909" s="20"/>
      <c r="Y909" s="20"/>
      <c r="Z909" s="20"/>
      <c r="AA909" s="20"/>
      <c r="AB909" s="20"/>
      <c r="AC909" s="20"/>
      <c r="AD909" s="20"/>
      <c r="AE909" s="20"/>
      <c r="AF909" s="20"/>
      <c r="AG909" s="20"/>
      <c r="AH909" s="20"/>
      <c r="AI909" s="20"/>
      <c r="AJ909" s="20"/>
      <c r="AK909" s="20"/>
      <c r="AL909" s="20"/>
      <c r="AM909" s="20"/>
    </row>
    <row r="910" spans="1:39" ht="13.5" customHeight="1">
      <c r="A910" s="20"/>
      <c r="B910" s="20"/>
      <c r="C910" s="85"/>
      <c r="D910" s="85"/>
      <c r="E910" s="85"/>
      <c r="F910" s="85"/>
      <c r="G910" s="85"/>
      <c r="H910" s="85"/>
      <c r="I910" s="85"/>
      <c r="J910" s="85"/>
      <c r="K910" s="85"/>
      <c r="L910" s="85"/>
      <c r="M910" s="85"/>
      <c r="N910" s="85"/>
      <c r="O910" s="85"/>
      <c r="P910" s="85"/>
      <c r="Q910" s="85"/>
      <c r="R910" s="85"/>
      <c r="S910" s="20"/>
      <c r="T910" s="20"/>
      <c r="U910" s="20"/>
      <c r="V910" s="20"/>
      <c r="W910" s="20"/>
      <c r="X910" s="20"/>
      <c r="Y910" s="20"/>
      <c r="Z910" s="20"/>
      <c r="AA910" s="20"/>
      <c r="AB910" s="20"/>
      <c r="AC910" s="20"/>
      <c r="AD910" s="20"/>
      <c r="AE910" s="20"/>
      <c r="AF910" s="20"/>
      <c r="AG910" s="20"/>
      <c r="AH910" s="20"/>
      <c r="AI910" s="20"/>
      <c r="AJ910" s="20"/>
      <c r="AK910" s="20"/>
      <c r="AL910" s="20"/>
      <c r="AM910" s="20"/>
    </row>
    <row r="911" spans="1:39" ht="13.5" customHeight="1">
      <c r="A911" s="20"/>
      <c r="B911" s="20"/>
      <c r="C911" s="85"/>
      <c r="D911" s="85"/>
      <c r="E911" s="85"/>
      <c r="F911" s="85"/>
      <c r="G911" s="85"/>
      <c r="H911" s="85"/>
      <c r="I911" s="85"/>
      <c r="J911" s="85"/>
      <c r="K911" s="85"/>
      <c r="L911" s="85"/>
      <c r="M911" s="85"/>
      <c r="N911" s="85"/>
      <c r="O911" s="85"/>
      <c r="P911" s="85"/>
      <c r="Q911" s="85"/>
      <c r="R911" s="85"/>
      <c r="S911" s="20"/>
      <c r="T911" s="20"/>
      <c r="U911" s="20"/>
      <c r="V911" s="20"/>
      <c r="W911" s="20"/>
      <c r="X911" s="20"/>
      <c r="Y911" s="20"/>
      <c r="Z911" s="20"/>
      <c r="AA911" s="20"/>
      <c r="AB911" s="20"/>
      <c r="AC911" s="20"/>
      <c r="AD911" s="20"/>
      <c r="AE911" s="20"/>
      <c r="AF911" s="20"/>
      <c r="AG911" s="20"/>
      <c r="AH911" s="20"/>
      <c r="AI911" s="20"/>
      <c r="AJ911" s="20"/>
      <c r="AK911" s="20"/>
      <c r="AL911" s="20"/>
      <c r="AM911" s="20"/>
    </row>
    <row r="912" spans="1:39" ht="13.5" customHeight="1">
      <c r="A912" s="20"/>
      <c r="B912" s="20"/>
      <c r="C912" s="85"/>
      <c r="D912" s="85"/>
      <c r="E912" s="85"/>
      <c r="F912" s="85"/>
      <c r="G912" s="85"/>
      <c r="H912" s="85"/>
      <c r="I912" s="85"/>
      <c r="J912" s="85"/>
      <c r="K912" s="85"/>
      <c r="L912" s="85"/>
      <c r="M912" s="85"/>
      <c r="N912" s="85"/>
      <c r="O912" s="85"/>
      <c r="P912" s="85"/>
      <c r="Q912" s="85"/>
      <c r="R912" s="85"/>
      <c r="S912" s="20"/>
      <c r="T912" s="20"/>
      <c r="U912" s="20"/>
      <c r="V912" s="20"/>
      <c r="W912" s="20"/>
      <c r="X912" s="20"/>
      <c r="Y912" s="20"/>
      <c r="Z912" s="20"/>
      <c r="AA912" s="20"/>
      <c r="AB912" s="20"/>
      <c r="AC912" s="20"/>
      <c r="AD912" s="20"/>
      <c r="AE912" s="20"/>
      <c r="AF912" s="20"/>
      <c r="AG912" s="20"/>
      <c r="AH912" s="20"/>
      <c r="AI912" s="20"/>
      <c r="AJ912" s="20"/>
      <c r="AK912" s="20"/>
      <c r="AL912" s="20"/>
      <c r="AM912" s="20"/>
    </row>
    <row r="913" spans="1:39" ht="13.5" customHeight="1">
      <c r="A913" s="20"/>
      <c r="B913" s="20"/>
      <c r="C913" s="85"/>
      <c r="D913" s="85"/>
      <c r="E913" s="85"/>
      <c r="F913" s="85"/>
      <c r="G913" s="85"/>
      <c r="H913" s="85"/>
      <c r="I913" s="85"/>
      <c r="J913" s="85"/>
      <c r="K913" s="85"/>
      <c r="L913" s="85"/>
      <c r="M913" s="85"/>
      <c r="N913" s="85"/>
      <c r="O913" s="85"/>
      <c r="P913" s="85"/>
      <c r="Q913" s="85"/>
      <c r="R913" s="85"/>
      <c r="S913" s="20"/>
      <c r="T913" s="20"/>
      <c r="U913" s="20"/>
      <c r="V913" s="20"/>
      <c r="W913" s="20"/>
      <c r="X913" s="20"/>
      <c r="Y913" s="20"/>
      <c r="Z913" s="20"/>
      <c r="AA913" s="20"/>
      <c r="AB913" s="20"/>
      <c r="AC913" s="20"/>
      <c r="AD913" s="20"/>
      <c r="AE913" s="20"/>
      <c r="AF913" s="20"/>
      <c r="AG913" s="20"/>
      <c r="AH913" s="20"/>
      <c r="AI913" s="20"/>
      <c r="AJ913" s="20"/>
      <c r="AK913" s="20"/>
      <c r="AL913" s="20"/>
      <c r="AM913" s="20"/>
    </row>
    <row r="914" spans="1:39" ht="13.5" customHeight="1">
      <c r="A914" s="20"/>
      <c r="B914" s="20"/>
      <c r="C914" s="85"/>
      <c r="D914" s="85"/>
      <c r="E914" s="85"/>
      <c r="F914" s="85"/>
      <c r="G914" s="85"/>
      <c r="H914" s="85"/>
      <c r="I914" s="85"/>
      <c r="J914" s="85"/>
      <c r="K914" s="85"/>
      <c r="L914" s="85"/>
      <c r="M914" s="85"/>
      <c r="N914" s="85"/>
      <c r="O914" s="85"/>
      <c r="P914" s="85"/>
      <c r="Q914" s="85"/>
      <c r="R914" s="85"/>
      <c r="S914" s="20"/>
      <c r="T914" s="20"/>
      <c r="U914" s="20"/>
      <c r="V914" s="20"/>
      <c r="W914" s="20"/>
      <c r="X914" s="20"/>
      <c r="Y914" s="20"/>
      <c r="Z914" s="20"/>
      <c r="AA914" s="20"/>
      <c r="AB914" s="20"/>
      <c r="AC914" s="20"/>
      <c r="AD914" s="20"/>
      <c r="AE914" s="20"/>
      <c r="AF914" s="20"/>
      <c r="AG914" s="20"/>
      <c r="AH914" s="20"/>
      <c r="AI914" s="20"/>
      <c r="AJ914" s="20"/>
      <c r="AK914" s="20"/>
      <c r="AL914" s="20"/>
      <c r="AM914" s="20"/>
    </row>
    <row r="915" spans="1:39" ht="13.5" customHeight="1">
      <c r="A915" s="20"/>
      <c r="B915" s="20"/>
      <c r="C915" s="85"/>
      <c r="D915" s="85"/>
      <c r="E915" s="85"/>
      <c r="F915" s="85"/>
      <c r="G915" s="85"/>
      <c r="H915" s="85"/>
      <c r="I915" s="85"/>
      <c r="J915" s="85"/>
      <c r="K915" s="85"/>
      <c r="L915" s="85"/>
      <c r="M915" s="85"/>
      <c r="N915" s="85"/>
      <c r="O915" s="85"/>
      <c r="P915" s="85"/>
      <c r="Q915" s="85"/>
      <c r="R915" s="85"/>
      <c r="S915" s="20"/>
      <c r="T915" s="20"/>
      <c r="U915" s="20"/>
      <c r="V915" s="20"/>
      <c r="W915" s="20"/>
      <c r="X915" s="20"/>
      <c r="Y915" s="20"/>
      <c r="Z915" s="20"/>
      <c r="AA915" s="20"/>
      <c r="AB915" s="20"/>
      <c r="AC915" s="20"/>
      <c r="AD915" s="20"/>
      <c r="AE915" s="20"/>
      <c r="AF915" s="20"/>
      <c r="AG915" s="20"/>
      <c r="AH915" s="20"/>
      <c r="AI915" s="20"/>
      <c r="AJ915" s="20"/>
      <c r="AK915" s="20"/>
      <c r="AL915" s="20"/>
      <c r="AM915" s="20"/>
    </row>
    <row r="916" spans="1:39" ht="13.5" customHeight="1">
      <c r="A916" s="20"/>
      <c r="B916" s="20"/>
      <c r="C916" s="85"/>
      <c r="D916" s="85"/>
      <c r="E916" s="85"/>
      <c r="F916" s="85"/>
      <c r="G916" s="85"/>
      <c r="H916" s="85"/>
      <c r="I916" s="85"/>
      <c r="J916" s="85"/>
      <c r="K916" s="85"/>
      <c r="L916" s="85"/>
      <c r="M916" s="85"/>
      <c r="N916" s="85"/>
      <c r="O916" s="85"/>
      <c r="P916" s="85"/>
      <c r="Q916" s="85"/>
      <c r="R916" s="85"/>
      <c r="S916" s="20"/>
      <c r="T916" s="20"/>
      <c r="U916" s="20"/>
      <c r="V916" s="20"/>
      <c r="W916" s="20"/>
      <c r="X916" s="20"/>
      <c r="Y916" s="20"/>
      <c r="Z916" s="20"/>
      <c r="AA916" s="20"/>
      <c r="AB916" s="20"/>
      <c r="AC916" s="20"/>
      <c r="AD916" s="20"/>
      <c r="AE916" s="20"/>
      <c r="AF916" s="20"/>
      <c r="AG916" s="20"/>
      <c r="AH916" s="20"/>
      <c r="AI916" s="20"/>
      <c r="AJ916" s="20"/>
      <c r="AK916" s="20"/>
      <c r="AL916" s="20"/>
      <c r="AM916" s="20"/>
    </row>
    <row r="917" spans="1:39" ht="13.5" customHeight="1">
      <c r="A917" s="20"/>
      <c r="B917" s="20"/>
      <c r="C917" s="85"/>
      <c r="D917" s="85"/>
      <c r="E917" s="85"/>
      <c r="F917" s="85"/>
      <c r="G917" s="85"/>
      <c r="H917" s="85"/>
      <c r="I917" s="85"/>
      <c r="J917" s="85"/>
      <c r="K917" s="85"/>
      <c r="L917" s="85"/>
      <c r="M917" s="85"/>
      <c r="N917" s="85"/>
      <c r="O917" s="85"/>
      <c r="P917" s="85"/>
      <c r="Q917" s="85"/>
      <c r="R917" s="85"/>
      <c r="S917" s="20"/>
      <c r="T917" s="20"/>
      <c r="U917" s="20"/>
      <c r="V917" s="20"/>
      <c r="W917" s="20"/>
      <c r="X917" s="20"/>
      <c r="Y917" s="20"/>
      <c r="Z917" s="20"/>
      <c r="AA917" s="20"/>
      <c r="AB917" s="20"/>
      <c r="AC917" s="20"/>
      <c r="AD917" s="20"/>
      <c r="AE917" s="20"/>
      <c r="AF917" s="20"/>
      <c r="AG917" s="20"/>
      <c r="AH917" s="20"/>
      <c r="AI917" s="20"/>
      <c r="AJ917" s="20"/>
      <c r="AK917" s="20"/>
      <c r="AL917" s="20"/>
      <c r="AM917" s="20"/>
    </row>
    <row r="918" spans="1:39" ht="13.5" customHeight="1">
      <c r="A918" s="20"/>
      <c r="B918" s="20"/>
      <c r="C918" s="85"/>
      <c r="D918" s="85"/>
      <c r="E918" s="85"/>
      <c r="F918" s="85"/>
      <c r="G918" s="85"/>
      <c r="H918" s="85"/>
      <c r="I918" s="85"/>
      <c r="J918" s="85"/>
      <c r="K918" s="85"/>
      <c r="L918" s="85"/>
      <c r="M918" s="85"/>
      <c r="N918" s="85"/>
      <c r="O918" s="85"/>
      <c r="P918" s="85"/>
      <c r="Q918" s="85"/>
      <c r="R918" s="85"/>
      <c r="S918" s="20"/>
      <c r="T918" s="20"/>
      <c r="U918" s="20"/>
      <c r="V918" s="20"/>
      <c r="W918" s="20"/>
      <c r="X918" s="20"/>
      <c r="Y918" s="20"/>
      <c r="Z918" s="20"/>
      <c r="AA918" s="20"/>
      <c r="AB918" s="20"/>
      <c r="AC918" s="20"/>
      <c r="AD918" s="20"/>
      <c r="AE918" s="20"/>
      <c r="AF918" s="20"/>
      <c r="AG918" s="20"/>
      <c r="AH918" s="20"/>
      <c r="AI918" s="20"/>
      <c r="AJ918" s="20"/>
      <c r="AK918" s="20"/>
      <c r="AL918" s="20"/>
      <c r="AM918" s="20"/>
    </row>
    <row r="919" spans="1:39" ht="13.5" customHeight="1">
      <c r="A919" s="20"/>
      <c r="B919" s="20"/>
      <c r="C919" s="85"/>
      <c r="D919" s="85"/>
      <c r="E919" s="85"/>
      <c r="F919" s="85"/>
      <c r="G919" s="85"/>
      <c r="H919" s="85"/>
      <c r="I919" s="85"/>
      <c r="J919" s="85"/>
      <c r="K919" s="85"/>
      <c r="L919" s="85"/>
      <c r="M919" s="85"/>
      <c r="N919" s="85"/>
      <c r="O919" s="85"/>
      <c r="P919" s="85"/>
      <c r="Q919" s="85"/>
      <c r="R919" s="85"/>
      <c r="S919" s="20"/>
      <c r="T919" s="20"/>
      <c r="U919" s="20"/>
      <c r="V919" s="20"/>
      <c r="W919" s="20"/>
      <c r="X919" s="20"/>
      <c r="Y919" s="20"/>
      <c r="Z919" s="20"/>
      <c r="AA919" s="20"/>
      <c r="AB919" s="20"/>
      <c r="AC919" s="20"/>
      <c r="AD919" s="20"/>
      <c r="AE919" s="20"/>
      <c r="AF919" s="20"/>
      <c r="AG919" s="20"/>
      <c r="AH919" s="20"/>
      <c r="AI919" s="20"/>
      <c r="AJ919" s="20"/>
      <c r="AK919" s="20"/>
      <c r="AL919" s="20"/>
      <c r="AM919" s="20"/>
    </row>
    <row r="920" spans="1:39" ht="13.5" customHeight="1">
      <c r="A920" s="20"/>
      <c r="B920" s="20"/>
      <c r="C920" s="85"/>
      <c r="D920" s="85"/>
      <c r="E920" s="85"/>
      <c r="F920" s="85"/>
      <c r="G920" s="85"/>
      <c r="H920" s="85"/>
      <c r="I920" s="85"/>
      <c r="J920" s="85"/>
      <c r="K920" s="85"/>
      <c r="L920" s="85"/>
      <c r="M920" s="85"/>
      <c r="N920" s="85"/>
      <c r="O920" s="85"/>
      <c r="P920" s="85"/>
      <c r="Q920" s="85"/>
      <c r="R920" s="85"/>
      <c r="S920" s="20"/>
      <c r="T920" s="20"/>
      <c r="U920" s="20"/>
      <c r="V920" s="20"/>
      <c r="W920" s="20"/>
      <c r="X920" s="20"/>
      <c r="Y920" s="20"/>
      <c r="Z920" s="20"/>
      <c r="AA920" s="20"/>
      <c r="AB920" s="20"/>
      <c r="AC920" s="20"/>
      <c r="AD920" s="20"/>
      <c r="AE920" s="20"/>
      <c r="AF920" s="20"/>
      <c r="AG920" s="20"/>
      <c r="AH920" s="20"/>
      <c r="AI920" s="20"/>
      <c r="AJ920" s="20"/>
      <c r="AK920" s="20"/>
      <c r="AL920" s="20"/>
      <c r="AM920" s="20"/>
    </row>
    <row r="921" spans="1:39" ht="13.5" customHeight="1">
      <c r="A921" s="20"/>
      <c r="B921" s="20"/>
      <c r="C921" s="85"/>
      <c r="D921" s="85"/>
      <c r="E921" s="85"/>
      <c r="F921" s="85"/>
      <c r="G921" s="85"/>
      <c r="H921" s="85"/>
      <c r="I921" s="85"/>
      <c r="J921" s="85"/>
      <c r="K921" s="85"/>
      <c r="L921" s="85"/>
      <c r="M921" s="85"/>
      <c r="N921" s="85"/>
      <c r="O921" s="85"/>
      <c r="P921" s="85"/>
      <c r="Q921" s="85"/>
      <c r="R921" s="85"/>
      <c r="S921" s="20"/>
      <c r="T921" s="20"/>
      <c r="U921" s="20"/>
      <c r="V921" s="20"/>
      <c r="W921" s="20"/>
      <c r="X921" s="20"/>
      <c r="Y921" s="20"/>
      <c r="Z921" s="20"/>
      <c r="AA921" s="20"/>
      <c r="AB921" s="20"/>
      <c r="AC921" s="20"/>
      <c r="AD921" s="20"/>
      <c r="AE921" s="20"/>
      <c r="AF921" s="20"/>
      <c r="AG921" s="20"/>
      <c r="AH921" s="20"/>
      <c r="AI921" s="20"/>
      <c r="AJ921" s="20"/>
      <c r="AK921" s="20"/>
      <c r="AL921" s="20"/>
      <c r="AM921" s="20"/>
    </row>
    <row r="922" spans="1:39" ht="13.5" customHeight="1">
      <c r="A922" s="20"/>
      <c r="B922" s="20"/>
      <c r="C922" s="85"/>
      <c r="D922" s="85"/>
      <c r="E922" s="85"/>
      <c r="F922" s="85"/>
      <c r="G922" s="85"/>
      <c r="H922" s="85"/>
      <c r="I922" s="85"/>
      <c r="J922" s="85"/>
      <c r="K922" s="85"/>
      <c r="L922" s="85"/>
      <c r="M922" s="85"/>
      <c r="N922" s="85"/>
      <c r="O922" s="85"/>
      <c r="P922" s="85"/>
      <c r="Q922" s="85"/>
      <c r="R922" s="85"/>
      <c r="S922" s="20"/>
      <c r="T922" s="20"/>
      <c r="U922" s="20"/>
      <c r="V922" s="20"/>
      <c r="W922" s="20"/>
      <c r="X922" s="20"/>
      <c r="Y922" s="20"/>
      <c r="Z922" s="20"/>
      <c r="AA922" s="20"/>
      <c r="AB922" s="20"/>
      <c r="AC922" s="20"/>
      <c r="AD922" s="20"/>
      <c r="AE922" s="20"/>
      <c r="AF922" s="20"/>
      <c r="AG922" s="20"/>
      <c r="AH922" s="20"/>
      <c r="AI922" s="20"/>
      <c r="AJ922" s="20"/>
      <c r="AK922" s="20"/>
      <c r="AL922" s="20"/>
      <c r="AM922" s="20"/>
    </row>
    <row r="923" spans="1:39" ht="13.5" customHeight="1">
      <c r="A923" s="20"/>
      <c r="B923" s="20"/>
      <c r="C923" s="85"/>
      <c r="D923" s="85"/>
      <c r="E923" s="85"/>
      <c r="F923" s="85"/>
      <c r="G923" s="85"/>
      <c r="H923" s="85"/>
      <c r="I923" s="85"/>
      <c r="J923" s="85"/>
      <c r="K923" s="85"/>
      <c r="L923" s="85"/>
      <c r="M923" s="85"/>
      <c r="N923" s="85"/>
      <c r="O923" s="85"/>
      <c r="P923" s="85"/>
      <c r="Q923" s="85"/>
      <c r="R923" s="85"/>
      <c r="S923" s="20"/>
      <c r="T923" s="20"/>
      <c r="U923" s="20"/>
      <c r="V923" s="20"/>
      <c r="W923" s="20"/>
      <c r="X923" s="20"/>
      <c r="Y923" s="20"/>
      <c r="Z923" s="20"/>
      <c r="AA923" s="20"/>
      <c r="AB923" s="20"/>
      <c r="AC923" s="20"/>
      <c r="AD923" s="20"/>
      <c r="AE923" s="20"/>
      <c r="AF923" s="20"/>
      <c r="AG923" s="20"/>
      <c r="AH923" s="20"/>
      <c r="AI923" s="20"/>
      <c r="AJ923" s="20"/>
      <c r="AK923" s="20"/>
      <c r="AL923" s="20"/>
      <c r="AM923" s="20"/>
    </row>
    <row r="924" spans="1:39" ht="13.5" customHeight="1">
      <c r="A924" s="20"/>
      <c r="B924" s="20"/>
      <c r="C924" s="85"/>
      <c r="D924" s="85"/>
      <c r="E924" s="85"/>
      <c r="F924" s="85"/>
      <c r="G924" s="85"/>
      <c r="H924" s="85"/>
      <c r="I924" s="85"/>
      <c r="J924" s="85"/>
      <c r="K924" s="85"/>
      <c r="L924" s="85"/>
      <c r="M924" s="85"/>
      <c r="N924" s="85"/>
      <c r="O924" s="85"/>
      <c r="P924" s="85"/>
      <c r="Q924" s="85"/>
      <c r="R924" s="85"/>
      <c r="S924" s="20"/>
      <c r="T924" s="20"/>
      <c r="U924" s="20"/>
      <c r="V924" s="20"/>
      <c r="W924" s="20"/>
      <c r="X924" s="20"/>
      <c r="Y924" s="20"/>
      <c r="Z924" s="20"/>
      <c r="AA924" s="20"/>
      <c r="AB924" s="20"/>
      <c r="AC924" s="20"/>
      <c r="AD924" s="20"/>
      <c r="AE924" s="20"/>
      <c r="AF924" s="20"/>
      <c r="AG924" s="20"/>
      <c r="AH924" s="20"/>
      <c r="AI924" s="20"/>
      <c r="AJ924" s="20"/>
      <c r="AK924" s="20"/>
      <c r="AL924" s="20"/>
      <c r="AM924" s="20"/>
    </row>
    <row r="925" spans="1:39" ht="13.5" customHeight="1">
      <c r="A925" s="20"/>
      <c r="B925" s="20"/>
      <c r="C925" s="85"/>
      <c r="D925" s="85"/>
      <c r="E925" s="85"/>
      <c r="F925" s="85"/>
      <c r="G925" s="85"/>
      <c r="H925" s="85"/>
      <c r="I925" s="85"/>
      <c r="J925" s="85"/>
      <c r="K925" s="85"/>
      <c r="L925" s="85"/>
      <c r="M925" s="85"/>
      <c r="N925" s="85"/>
      <c r="O925" s="85"/>
      <c r="P925" s="85"/>
      <c r="Q925" s="85"/>
      <c r="R925" s="85"/>
      <c r="S925" s="20"/>
      <c r="T925" s="20"/>
      <c r="U925" s="20"/>
      <c r="V925" s="20"/>
      <c r="W925" s="20"/>
      <c r="X925" s="20"/>
      <c r="Y925" s="20"/>
      <c r="Z925" s="20"/>
      <c r="AA925" s="20"/>
      <c r="AB925" s="20"/>
      <c r="AC925" s="20"/>
      <c r="AD925" s="20"/>
      <c r="AE925" s="20"/>
      <c r="AF925" s="20"/>
      <c r="AG925" s="20"/>
      <c r="AH925" s="20"/>
      <c r="AI925" s="20"/>
      <c r="AJ925" s="20"/>
      <c r="AK925" s="20"/>
      <c r="AL925" s="20"/>
      <c r="AM925" s="20"/>
    </row>
    <row r="926" spans="1:39" ht="13.5" customHeight="1">
      <c r="A926" s="20"/>
      <c r="B926" s="20"/>
      <c r="C926" s="85"/>
      <c r="D926" s="85"/>
      <c r="E926" s="85"/>
      <c r="F926" s="85"/>
      <c r="G926" s="85"/>
      <c r="H926" s="85"/>
      <c r="I926" s="85"/>
      <c r="J926" s="85"/>
      <c r="K926" s="85"/>
      <c r="L926" s="85"/>
      <c r="M926" s="85"/>
      <c r="N926" s="85"/>
      <c r="O926" s="85"/>
      <c r="P926" s="85"/>
      <c r="Q926" s="85"/>
      <c r="R926" s="85"/>
      <c r="S926" s="20"/>
      <c r="T926" s="20"/>
      <c r="U926" s="20"/>
      <c r="V926" s="20"/>
      <c r="W926" s="20"/>
      <c r="X926" s="20"/>
      <c r="Y926" s="20"/>
      <c r="Z926" s="20"/>
      <c r="AA926" s="20"/>
      <c r="AB926" s="20"/>
      <c r="AC926" s="20"/>
      <c r="AD926" s="20"/>
      <c r="AE926" s="20"/>
      <c r="AF926" s="20"/>
      <c r="AG926" s="20"/>
      <c r="AH926" s="20"/>
      <c r="AI926" s="20"/>
      <c r="AJ926" s="20"/>
      <c r="AK926" s="20"/>
      <c r="AL926" s="20"/>
      <c r="AM926" s="20"/>
    </row>
    <row r="927" spans="1:39" ht="13.5" customHeight="1">
      <c r="A927" s="20"/>
      <c r="B927" s="20"/>
      <c r="C927" s="85"/>
      <c r="D927" s="85"/>
      <c r="E927" s="85"/>
      <c r="F927" s="85"/>
      <c r="G927" s="85"/>
      <c r="H927" s="85"/>
      <c r="I927" s="85"/>
      <c r="J927" s="85"/>
      <c r="K927" s="85"/>
      <c r="L927" s="85"/>
      <c r="M927" s="85"/>
      <c r="N927" s="85"/>
      <c r="O927" s="85"/>
      <c r="P927" s="85"/>
      <c r="Q927" s="85"/>
      <c r="R927" s="85"/>
      <c r="S927" s="20"/>
      <c r="T927" s="20"/>
      <c r="U927" s="20"/>
      <c r="V927" s="20"/>
      <c r="W927" s="20"/>
      <c r="X927" s="20"/>
      <c r="Y927" s="20"/>
      <c r="Z927" s="20"/>
      <c r="AA927" s="20"/>
      <c r="AB927" s="20"/>
      <c r="AC927" s="20"/>
      <c r="AD927" s="20"/>
      <c r="AE927" s="20"/>
      <c r="AF927" s="20"/>
      <c r="AG927" s="20"/>
      <c r="AH927" s="20"/>
      <c r="AI927" s="20"/>
      <c r="AJ927" s="20"/>
      <c r="AK927" s="20"/>
      <c r="AL927" s="20"/>
      <c r="AM927" s="20"/>
    </row>
    <row r="928" spans="1:39" ht="13.5" customHeight="1">
      <c r="A928" s="20"/>
      <c r="B928" s="20"/>
      <c r="C928" s="85"/>
      <c r="D928" s="85"/>
      <c r="E928" s="85"/>
      <c r="F928" s="85"/>
      <c r="G928" s="85"/>
      <c r="H928" s="85"/>
      <c r="I928" s="85"/>
      <c r="J928" s="85"/>
      <c r="K928" s="85"/>
      <c r="L928" s="85"/>
      <c r="M928" s="85"/>
      <c r="N928" s="85"/>
      <c r="O928" s="85"/>
      <c r="P928" s="85"/>
      <c r="Q928" s="85"/>
      <c r="R928" s="85"/>
      <c r="S928" s="20"/>
      <c r="T928" s="20"/>
      <c r="U928" s="20"/>
      <c r="V928" s="20"/>
      <c r="W928" s="20"/>
      <c r="X928" s="20"/>
      <c r="Y928" s="20"/>
      <c r="Z928" s="20"/>
      <c r="AA928" s="20"/>
      <c r="AB928" s="20"/>
      <c r="AC928" s="20"/>
      <c r="AD928" s="20"/>
      <c r="AE928" s="20"/>
      <c r="AF928" s="20"/>
      <c r="AG928" s="20"/>
      <c r="AH928" s="20"/>
      <c r="AI928" s="20"/>
      <c r="AJ928" s="20"/>
      <c r="AK928" s="20"/>
      <c r="AL928" s="20"/>
      <c r="AM928" s="20"/>
    </row>
    <row r="929" spans="1:39" ht="13.5" customHeight="1">
      <c r="A929" s="20"/>
      <c r="B929" s="20"/>
      <c r="C929" s="85"/>
      <c r="D929" s="85"/>
      <c r="E929" s="85"/>
      <c r="F929" s="85"/>
      <c r="G929" s="85"/>
      <c r="H929" s="85"/>
      <c r="I929" s="85"/>
      <c r="J929" s="85"/>
      <c r="K929" s="85"/>
      <c r="L929" s="85"/>
      <c r="M929" s="85"/>
      <c r="N929" s="85"/>
      <c r="O929" s="85"/>
      <c r="P929" s="85"/>
      <c r="Q929" s="85"/>
      <c r="R929" s="85"/>
      <c r="S929" s="20"/>
      <c r="T929" s="20"/>
      <c r="U929" s="20"/>
      <c r="V929" s="20"/>
      <c r="W929" s="20"/>
      <c r="X929" s="20"/>
      <c r="Y929" s="20"/>
      <c r="Z929" s="20"/>
      <c r="AA929" s="20"/>
      <c r="AB929" s="20"/>
      <c r="AC929" s="20"/>
      <c r="AD929" s="20"/>
      <c r="AE929" s="20"/>
      <c r="AF929" s="20"/>
      <c r="AG929" s="20"/>
      <c r="AH929" s="20"/>
      <c r="AI929" s="20"/>
      <c r="AJ929" s="20"/>
      <c r="AK929" s="20"/>
      <c r="AL929" s="20"/>
      <c r="AM929" s="20"/>
    </row>
    <row r="930" spans="1:39" ht="13.5" customHeight="1">
      <c r="A930" s="20"/>
      <c r="B930" s="20"/>
      <c r="C930" s="85"/>
      <c r="D930" s="85"/>
      <c r="E930" s="85"/>
      <c r="F930" s="85"/>
      <c r="G930" s="85"/>
      <c r="H930" s="85"/>
      <c r="I930" s="85"/>
      <c r="J930" s="85"/>
      <c r="K930" s="85"/>
      <c r="L930" s="85"/>
      <c r="M930" s="85"/>
      <c r="N930" s="85"/>
      <c r="O930" s="85"/>
      <c r="P930" s="85"/>
      <c r="Q930" s="85"/>
      <c r="R930" s="85"/>
      <c r="S930" s="20"/>
      <c r="T930" s="20"/>
      <c r="U930" s="20"/>
      <c r="V930" s="20"/>
      <c r="W930" s="20"/>
      <c r="X930" s="20"/>
      <c r="Y930" s="20"/>
      <c r="Z930" s="20"/>
      <c r="AA930" s="20"/>
      <c r="AB930" s="20"/>
      <c r="AC930" s="20"/>
      <c r="AD930" s="20"/>
      <c r="AE930" s="20"/>
      <c r="AF930" s="20"/>
      <c r="AG930" s="20"/>
      <c r="AH930" s="20"/>
      <c r="AI930" s="20"/>
      <c r="AJ930" s="20"/>
      <c r="AK930" s="20"/>
      <c r="AL930" s="20"/>
      <c r="AM930" s="20"/>
    </row>
    <row r="931" spans="1:39" ht="13.5" customHeight="1">
      <c r="A931" s="20"/>
      <c r="B931" s="20"/>
      <c r="C931" s="85"/>
      <c r="D931" s="85"/>
      <c r="E931" s="85"/>
      <c r="F931" s="85"/>
      <c r="G931" s="85"/>
      <c r="H931" s="85"/>
      <c r="I931" s="85"/>
      <c r="J931" s="85"/>
      <c r="K931" s="85"/>
      <c r="L931" s="85"/>
      <c r="M931" s="85"/>
      <c r="N931" s="85"/>
      <c r="O931" s="85"/>
      <c r="P931" s="85"/>
      <c r="Q931" s="85"/>
      <c r="R931" s="85"/>
      <c r="S931" s="20"/>
      <c r="T931" s="20"/>
      <c r="U931" s="20"/>
      <c r="V931" s="20"/>
      <c r="W931" s="20"/>
      <c r="X931" s="20"/>
      <c r="Y931" s="20"/>
      <c r="Z931" s="20"/>
      <c r="AA931" s="20"/>
      <c r="AB931" s="20"/>
      <c r="AC931" s="20"/>
      <c r="AD931" s="20"/>
      <c r="AE931" s="20"/>
      <c r="AF931" s="20"/>
      <c r="AG931" s="20"/>
      <c r="AH931" s="20"/>
      <c r="AI931" s="20"/>
      <c r="AJ931" s="20"/>
      <c r="AK931" s="20"/>
      <c r="AL931" s="20"/>
      <c r="AM931" s="20"/>
    </row>
    <row r="932" spans="1:39" ht="13.5" customHeight="1">
      <c r="A932" s="20"/>
      <c r="B932" s="20"/>
      <c r="C932" s="85"/>
      <c r="D932" s="85"/>
      <c r="E932" s="85"/>
      <c r="F932" s="85"/>
      <c r="G932" s="85"/>
      <c r="H932" s="85"/>
      <c r="I932" s="85"/>
      <c r="J932" s="85"/>
      <c r="K932" s="85"/>
      <c r="L932" s="85"/>
      <c r="M932" s="85"/>
      <c r="N932" s="85"/>
      <c r="O932" s="85"/>
      <c r="P932" s="85"/>
      <c r="Q932" s="85"/>
      <c r="R932" s="85"/>
      <c r="S932" s="20"/>
      <c r="T932" s="20"/>
      <c r="U932" s="20"/>
      <c r="V932" s="20"/>
      <c r="W932" s="20"/>
      <c r="X932" s="20"/>
      <c r="Y932" s="20"/>
      <c r="Z932" s="20"/>
      <c r="AA932" s="20"/>
      <c r="AB932" s="20"/>
      <c r="AC932" s="20"/>
      <c r="AD932" s="20"/>
      <c r="AE932" s="20"/>
      <c r="AF932" s="20"/>
      <c r="AG932" s="20"/>
      <c r="AH932" s="20"/>
      <c r="AI932" s="20"/>
      <c r="AJ932" s="20"/>
      <c r="AK932" s="20"/>
      <c r="AL932" s="20"/>
      <c r="AM932" s="20"/>
    </row>
    <row r="933" spans="1:39" ht="13.5" customHeight="1">
      <c r="A933" s="20"/>
      <c r="B933" s="20"/>
      <c r="C933" s="85"/>
      <c r="D933" s="85"/>
      <c r="E933" s="85"/>
      <c r="F933" s="85"/>
      <c r="G933" s="85"/>
      <c r="H933" s="85"/>
      <c r="I933" s="85"/>
      <c r="J933" s="85"/>
      <c r="K933" s="85"/>
      <c r="L933" s="85"/>
      <c r="M933" s="85"/>
      <c r="N933" s="85"/>
      <c r="O933" s="85"/>
      <c r="P933" s="85"/>
      <c r="Q933" s="85"/>
      <c r="R933" s="85"/>
      <c r="S933" s="20"/>
      <c r="T933" s="20"/>
      <c r="U933" s="20"/>
      <c r="V933" s="20"/>
      <c r="W933" s="20"/>
      <c r="X933" s="20"/>
      <c r="Y933" s="20"/>
      <c r="Z933" s="20"/>
      <c r="AA933" s="20"/>
      <c r="AB933" s="20"/>
      <c r="AC933" s="20"/>
      <c r="AD933" s="20"/>
      <c r="AE933" s="20"/>
      <c r="AF933" s="20"/>
      <c r="AG933" s="20"/>
      <c r="AH933" s="20"/>
      <c r="AI933" s="20"/>
      <c r="AJ933" s="20"/>
      <c r="AK933" s="20"/>
      <c r="AL933" s="20"/>
      <c r="AM933" s="20"/>
    </row>
    <row r="934" spans="1:39" ht="13.5" customHeight="1">
      <c r="A934" s="20"/>
      <c r="B934" s="20"/>
      <c r="C934" s="85"/>
      <c r="D934" s="85"/>
      <c r="E934" s="85"/>
      <c r="F934" s="85"/>
      <c r="G934" s="85"/>
      <c r="H934" s="85"/>
      <c r="I934" s="85"/>
      <c r="J934" s="85"/>
      <c r="K934" s="85"/>
      <c r="L934" s="85"/>
      <c r="M934" s="85"/>
      <c r="N934" s="85"/>
      <c r="O934" s="85"/>
      <c r="P934" s="85"/>
      <c r="Q934" s="85"/>
      <c r="R934" s="85"/>
      <c r="S934" s="20"/>
      <c r="T934" s="20"/>
      <c r="U934" s="20"/>
      <c r="V934" s="20"/>
      <c r="W934" s="20"/>
      <c r="X934" s="20"/>
      <c r="Y934" s="20"/>
      <c r="Z934" s="20"/>
      <c r="AA934" s="20"/>
      <c r="AB934" s="20"/>
      <c r="AC934" s="20"/>
      <c r="AD934" s="20"/>
      <c r="AE934" s="20"/>
      <c r="AF934" s="20"/>
      <c r="AG934" s="20"/>
      <c r="AH934" s="20"/>
      <c r="AI934" s="20"/>
      <c r="AJ934" s="20"/>
      <c r="AK934" s="20"/>
      <c r="AL934" s="20"/>
      <c r="AM934" s="20"/>
    </row>
    <row r="935" spans="1:39" ht="13.5" customHeight="1">
      <c r="A935" s="20"/>
      <c r="B935" s="20"/>
      <c r="C935" s="85"/>
      <c r="D935" s="85"/>
      <c r="E935" s="85"/>
      <c r="F935" s="85"/>
      <c r="G935" s="85"/>
      <c r="H935" s="85"/>
      <c r="I935" s="85"/>
      <c r="J935" s="85"/>
      <c r="K935" s="85"/>
      <c r="L935" s="85"/>
      <c r="M935" s="85"/>
      <c r="N935" s="85"/>
      <c r="O935" s="85"/>
      <c r="P935" s="85"/>
      <c r="Q935" s="85"/>
      <c r="R935" s="85"/>
      <c r="S935" s="20"/>
      <c r="T935" s="20"/>
      <c r="U935" s="20"/>
      <c r="V935" s="20"/>
      <c r="W935" s="20"/>
      <c r="X935" s="20"/>
      <c r="Y935" s="20"/>
      <c r="Z935" s="20"/>
      <c r="AA935" s="20"/>
      <c r="AB935" s="20"/>
      <c r="AC935" s="20"/>
      <c r="AD935" s="20"/>
      <c r="AE935" s="20"/>
      <c r="AF935" s="20"/>
      <c r="AG935" s="20"/>
      <c r="AH935" s="20"/>
      <c r="AI935" s="20"/>
      <c r="AJ935" s="20"/>
      <c r="AK935" s="20"/>
      <c r="AL935" s="20"/>
      <c r="AM935" s="20"/>
    </row>
    <row r="936" spans="1:39" ht="13.5" customHeight="1">
      <c r="A936" s="20"/>
      <c r="B936" s="20"/>
      <c r="C936" s="85"/>
      <c r="D936" s="85"/>
      <c r="E936" s="85"/>
      <c r="F936" s="85"/>
      <c r="G936" s="85"/>
      <c r="H936" s="85"/>
      <c r="I936" s="85"/>
      <c r="J936" s="85"/>
      <c r="K936" s="85"/>
      <c r="L936" s="85"/>
      <c r="M936" s="85"/>
      <c r="N936" s="85"/>
      <c r="O936" s="85"/>
      <c r="P936" s="85"/>
      <c r="Q936" s="85"/>
      <c r="R936" s="85"/>
      <c r="S936" s="20"/>
      <c r="T936" s="20"/>
      <c r="U936" s="20"/>
      <c r="V936" s="20"/>
      <c r="W936" s="20"/>
      <c r="X936" s="20"/>
      <c r="Y936" s="20"/>
      <c r="Z936" s="20"/>
      <c r="AA936" s="20"/>
      <c r="AB936" s="20"/>
      <c r="AC936" s="20"/>
      <c r="AD936" s="20"/>
      <c r="AE936" s="20"/>
      <c r="AF936" s="20"/>
      <c r="AG936" s="20"/>
      <c r="AH936" s="20"/>
      <c r="AI936" s="20"/>
      <c r="AJ936" s="20"/>
      <c r="AK936" s="20"/>
      <c r="AL936" s="20"/>
      <c r="AM936" s="20"/>
    </row>
    <row r="937" spans="1:39" ht="13.5" customHeight="1">
      <c r="A937" s="20"/>
      <c r="B937" s="20"/>
      <c r="C937" s="85"/>
      <c r="D937" s="85"/>
      <c r="E937" s="85"/>
      <c r="F937" s="85"/>
      <c r="G937" s="85"/>
      <c r="H937" s="85"/>
      <c r="I937" s="85"/>
      <c r="J937" s="85"/>
      <c r="K937" s="85"/>
      <c r="L937" s="85"/>
      <c r="M937" s="85"/>
      <c r="N937" s="85"/>
      <c r="O937" s="85"/>
      <c r="P937" s="85"/>
      <c r="Q937" s="85"/>
      <c r="R937" s="85"/>
      <c r="S937" s="20"/>
      <c r="T937" s="20"/>
      <c r="U937" s="20"/>
      <c r="V937" s="20"/>
      <c r="W937" s="20"/>
      <c r="X937" s="20"/>
      <c r="Y937" s="20"/>
      <c r="Z937" s="20"/>
      <c r="AA937" s="20"/>
      <c r="AB937" s="20"/>
      <c r="AC937" s="20"/>
      <c r="AD937" s="20"/>
      <c r="AE937" s="20"/>
      <c r="AF937" s="20"/>
      <c r="AG937" s="20"/>
      <c r="AH937" s="20"/>
      <c r="AI937" s="20"/>
      <c r="AJ937" s="20"/>
      <c r="AK937" s="20"/>
      <c r="AL937" s="20"/>
      <c r="AM937" s="20"/>
    </row>
    <row r="938" spans="1:39" ht="13.5" customHeight="1">
      <c r="A938" s="20"/>
      <c r="B938" s="20"/>
      <c r="C938" s="85"/>
      <c r="D938" s="85"/>
      <c r="E938" s="85"/>
      <c r="F938" s="85"/>
      <c r="G938" s="85"/>
      <c r="H938" s="85"/>
      <c r="I938" s="85"/>
      <c r="J938" s="85"/>
      <c r="K938" s="85"/>
      <c r="L938" s="85"/>
      <c r="M938" s="85"/>
      <c r="N938" s="85"/>
      <c r="O938" s="85"/>
      <c r="P938" s="85"/>
      <c r="Q938" s="85"/>
      <c r="R938" s="85"/>
      <c r="S938" s="20"/>
      <c r="T938" s="20"/>
      <c r="U938" s="20"/>
      <c r="V938" s="20"/>
      <c r="W938" s="20"/>
      <c r="X938" s="20"/>
      <c r="Y938" s="20"/>
      <c r="Z938" s="20"/>
      <c r="AA938" s="20"/>
      <c r="AB938" s="20"/>
      <c r="AC938" s="20"/>
      <c r="AD938" s="20"/>
      <c r="AE938" s="20"/>
      <c r="AF938" s="20"/>
      <c r="AG938" s="20"/>
      <c r="AH938" s="20"/>
      <c r="AI938" s="20"/>
      <c r="AJ938" s="20"/>
      <c r="AK938" s="20"/>
      <c r="AL938" s="20"/>
      <c r="AM938" s="20"/>
    </row>
    <row r="939" spans="1:39" ht="13.5" customHeight="1">
      <c r="A939" s="20"/>
      <c r="B939" s="20"/>
      <c r="C939" s="85"/>
      <c r="D939" s="85"/>
      <c r="E939" s="85"/>
      <c r="F939" s="85"/>
      <c r="G939" s="85"/>
      <c r="H939" s="85"/>
      <c r="I939" s="85"/>
      <c r="J939" s="85"/>
      <c r="K939" s="85"/>
      <c r="L939" s="85"/>
      <c r="M939" s="85"/>
      <c r="N939" s="85"/>
      <c r="O939" s="85"/>
      <c r="P939" s="85"/>
      <c r="Q939" s="85"/>
      <c r="R939" s="85"/>
      <c r="S939" s="20"/>
      <c r="T939" s="20"/>
      <c r="U939" s="20"/>
      <c r="V939" s="20"/>
      <c r="W939" s="20"/>
      <c r="X939" s="20"/>
      <c r="Y939" s="20"/>
      <c r="Z939" s="20"/>
      <c r="AA939" s="20"/>
      <c r="AB939" s="20"/>
      <c r="AC939" s="20"/>
      <c r="AD939" s="20"/>
      <c r="AE939" s="20"/>
      <c r="AF939" s="20"/>
      <c r="AG939" s="20"/>
      <c r="AH939" s="20"/>
      <c r="AI939" s="20"/>
      <c r="AJ939" s="20"/>
      <c r="AK939" s="20"/>
      <c r="AL939" s="20"/>
      <c r="AM939" s="20"/>
    </row>
    <row r="940" spans="1:39" ht="13.5" customHeight="1">
      <c r="A940" s="20"/>
      <c r="B940" s="20"/>
      <c r="C940" s="85"/>
      <c r="D940" s="85"/>
      <c r="E940" s="85"/>
      <c r="F940" s="85"/>
      <c r="G940" s="85"/>
      <c r="H940" s="85"/>
      <c r="I940" s="85"/>
      <c r="J940" s="85"/>
      <c r="K940" s="85"/>
      <c r="L940" s="85"/>
      <c r="M940" s="85"/>
      <c r="N940" s="85"/>
      <c r="O940" s="85"/>
      <c r="P940" s="85"/>
      <c r="Q940" s="85"/>
      <c r="R940" s="85"/>
      <c r="S940" s="20"/>
      <c r="T940" s="20"/>
      <c r="U940" s="20"/>
      <c r="V940" s="20"/>
      <c r="W940" s="20"/>
      <c r="X940" s="20"/>
      <c r="Y940" s="20"/>
      <c r="Z940" s="20"/>
      <c r="AA940" s="20"/>
      <c r="AB940" s="20"/>
      <c r="AC940" s="20"/>
      <c r="AD940" s="20"/>
      <c r="AE940" s="20"/>
      <c r="AF940" s="20"/>
      <c r="AG940" s="20"/>
      <c r="AH940" s="20"/>
      <c r="AI940" s="20"/>
      <c r="AJ940" s="20"/>
      <c r="AK940" s="20"/>
      <c r="AL940" s="20"/>
      <c r="AM940" s="20"/>
    </row>
    <row r="941" spans="1:39" ht="13.5" customHeight="1">
      <c r="A941" s="20"/>
      <c r="B941" s="20"/>
      <c r="C941" s="85"/>
      <c r="D941" s="85"/>
      <c r="E941" s="85"/>
      <c r="F941" s="85"/>
      <c r="G941" s="85"/>
      <c r="H941" s="85"/>
      <c r="I941" s="85"/>
      <c r="J941" s="85"/>
      <c r="K941" s="85"/>
      <c r="L941" s="85"/>
      <c r="M941" s="85"/>
      <c r="N941" s="85"/>
      <c r="O941" s="85"/>
      <c r="P941" s="85"/>
      <c r="Q941" s="85"/>
      <c r="R941" s="85"/>
      <c r="S941" s="20"/>
      <c r="T941" s="20"/>
      <c r="U941" s="20"/>
      <c r="V941" s="20"/>
      <c r="W941" s="20"/>
      <c r="X941" s="20"/>
      <c r="Y941" s="20"/>
      <c r="Z941" s="20"/>
      <c r="AA941" s="20"/>
      <c r="AB941" s="20"/>
      <c r="AC941" s="20"/>
      <c r="AD941" s="20"/>
      <c r="AE941" s="20"/>
      <c r="AF941" s="20"/>
      <c r="AG941" s="20"/>
      <c r="AH941" s="20"/>
      <c r="AI941" s="20"/>
      <c r="AJ941" s="20"/>
      <c r="AK941" s="20"/>
      <c r="AL941" s="20"/>
      <c r="AM941" s="20"/>
    </row>
    <row r="942" spans="1:39" ht="13.5" customHeight="1">
      <c r="A942" s="20"/>
      <c r="B942" s="20"/>
      <c r="C942" s="85"/>
      <c r="D942" s="85"/>
      <c r="E942" s="85"/>
      <c r="F942" s="85"/>
      <c r="G942" s="85"/>
      <c r="H942" s="85"/>
      <c r="I942" s="85"/>
      <c r="J942" s="85"/>
      <c r="K942" s="85"/>
      <c r="L942" s="85"/>
      <c r="M942" s="85"/>
      <c r="N942" s="85"/>
      <c r="O942" s="85"/>
      <c r="P942" s="85"/>
      <c r="Q942" s="85"/>
      <c r="R942" s="85"/>
      <c r="S942" s="20"/>
      <c r="T942" s="20"/>
      <c r="U942" s="20"/>
      <c r="V942" s="20"/>
      <c r="W942" s="20"/>
      <c r="X942" s="20"/>
      <c r="Y942" s="20"/>
      <c r="Z942" s="20"/>
      <c r="AA942" s="20"/>
      <c r="AB942" s="20"/>
      <c r="AC942" s="20"/>
      <c r="AD942" s="20"/>
      <c r="AE942" s="20"/>
      <c r="AF942" s="20"/>
      <c r="AG942" s="20"/>
      <c r="AH942" s="20"/>
      <c r="AI942" s="20"/>
      <c r="AJ942" s="20"/>
      <c r="AK942" s="20"/>
      <c r="AL942" s="20"/>
      <c r="AM942" s="20"/>
    </row>
    <row r="943" spans="1:39" ht="13.5" customHeight="1">
      <c r="A943" s="20"/>
      <c r="B943" s="20"/>
      <c r="C943" s="85"/>
      <c r="D943" s="85"/>
      <c r="E943" s="85"/>
      <c r="F943" s="85"/>
      <c r="G943" s="85"/>
      <c r="H943" s="85"/>
      <c r="I943" s="85"/>
      <c r="J943" s="85"/>
      <c r="K943" s="85"/>
      <c r="L943" s="85"/>
      <c r="M943" s="85"/>
      <c r="N943" s="85"/>
      <c r="O943" s="85"/>
      <c r="P943" s="85"/>
      <c r="Q943" s="85"/>
      <c r="R943" s="85"/>
      <c r="S943" s="20"/>
      <c r="T943" s="20"/>
      <c r="U943" s="20"/>
      <c r="V943" s="20"/>
      <c r="W943" s="20"/>
      <c r="X943" s="20"/>
      <c r="Y943" s="20"/>
      <c r="Z943" s="20"/>
      <c r="AA943" s="20"/>
      <c r="AB943" s="20"/>
      <c r="AC943" s="20"/>
      <c r="AD943" s="20"/>
      <c r="AE943" s="20"/>
      <c r="AF943" s="20"/>
      <c r="AG943" s="20"/>
      <c r="AH943" s="20"/>
      <c r="AI943" s="20"/>
      <c r="AJ943" s="20"/>
      <c r="AK943" s="20"/>
      <c r="AL943" s="20"/>
      <c r="AM943" s="20"/>
    </row>
    <row r="944" spans="1:39" ht="13.5" customHeight="1">
      <c r="A944" s="20"/>
      <c r="B944" s="20"/>
      <c r="C944" s="85"/>
      <c r="D944" s="85"/>
      <c r="E944" s="85"/>
      <c r="F944" s="85"/>
      <c r="G944" s="85"/>
      <c r="H944" s="85"/>
      <c r="I944" s="85"/>
      <c r="J944" s="85"/>
      <c r="K944" s="85"/>
      <c r="L944" s="85"/>
      <c r="M944" s="85"/>
      <c r="N944" s="85"/>
      <c r="O944" s="85"/>
      <c r="P944" s="85"/>
      <c r="Q944" s="85"/>
      <c r="R944" s="85"/>
      <c r="S944" s="20"/>
      <c r="T944" s="20"/>
      <c r="U944" s="20"/>
      <c r="V944" s="20"/>
      <c r="W944" s="20"/>
      <c r="X944" s="20"/>
      <c r="Y944" s="20"/>
      <c r="Z944" s="20"/>
      <c r="AA944" s="20"/>
      <c r="AB944" s="20"/>
      <c r="AC944" s="20"/>
      <c r="AD944" s="20"/>
      <c r="AE944" s="20"/>
      <c r="AF944" s="20"/>
      <c r="AG944" s="20"/>
      <c r="AH944" s="20"/>
      <c r="AI944" s="20"/>
      <c r="AJ944" s="20"/>
      <c r="AK944" s="20"/>
      <c r="AL944" s="20"/>
      <c r="AM944" s="20"/>
    </row>
    <row r="945" spans="1:39" ht="13.5" customHeight="1">
      <c r="A945" s="20"/>
      <c r="B945" s="20"/>
      <c r="C945" s="85"/>
      <c r="D945" s="85"/>
      <c r="E945" s="85"/>
      <c r="F945" s="85"/>
      <c r="G945" s="85"/>
      <c r="H945" s="85"/>
      <c r="I945" s="85"/>
      <c r="J945" s="85"/>
      <c r="K945" s="85"/>
      <c r="L945" s="85"/>
      <c r="M945" s="85"/>
      <c r="N945" s="85"/>
      <c r="O945" s="85"/>
      <c r="P945" s="85"/>
      <c r="Q945" s="85"/>
      <c r="R945" s="85"/>
      <c r="S945" s="20"/>
      <c r="T945" s="20"/>
      <c r="U945" s="20"/>
      <c r="V945" s="20"/>
      <c r="W945" s="20"/>
      <c r="X945" s="20"/>
      <c r="Y945" s="20"/>
      <c r="Z945" s="20"/>
      <c r="AA945" s="20"/>
      <c r="AB945" s="20"/>
      <c r="AC945" s="20"/>
      <c r="AD945" s="20"/>
      <c r="AE945" s="20"/>
      <c r="AF945" s="20"/>
      <c r="AG945" s="20"/>
      <c r="AH945" s="20"/>
      <c r="AI945" s="20"/>
      <c r="AJ945" s="20"/>
      <c r="AK945" s="20"/>
      <c r="AL945" s="20"/>
      <c r="AM945" s="20"/>
    </row>
    <row r="946" spans="1:39" ht="13.5" customHeight="1">
      <c r="A946" s="20"/>
      <c r="B946" s="20"/>
      <c r="C946" s="85"/>
      <c r="D946" s="85"/>
      <c r="E946" s="85"/>
      <c r="F946" s="85"/>
      <c r="G946" s="85"/>
      <c r="H946" s="85"/>
      <c r="I946" s="85"/>
      <c r="J946" s="85"/>
      <c r="K946" s="85"/>
      <c r="L946" s="85"/>
      <c r="M946" s="85"/>
      <c r="N946" s="85"/>
      <c r="O946" s="85"/>
      <c r="P946" s="85"/>
      <c r="Q946" s="85"/>
      <c r="R946" s="85"/>
      <c r="S946" s="20"/>
      <c r="T946" s="20"/>
      <c r="U946" s="20"/>
      <c r="V946" s="20"/>
      <c r="W946" s="20"/>
      <c r="X946" s="20"/>
      <c r="Y946" s="20"/>
      <c r="Z946" s="20"/>
      <c r="AA946" s="20"/>
      <c r="AB946" s="20"/>
      <c r="AC946" s="20"/>
      <c r="AD946" s="20"/>
      <c r="AE946" s="20"/>
      <c r="AF946" s="20"/>
      <c r="AG946" s="20"/>
      <c r="AH946" s="20"/>
      <c r="AI946" s="20"/>
      <c r="AJ946" s="20"/>
      <c r="AK946" s="20"/>
      <c r="AL946" s="20"/>
      <c r="AM946" s="20"/>
    </row>
    <row r="947" spans="1:39" ht="13.5" customHeight="1">
      <c r="A947" s="20"/>
      <c r="B947" s="20"/>
      <c r="C947" s="85"/>
      <c r="D947" s="85"/>
      <c r="E947" s="85"/>
      <c r="F947" s="85"/>
      <c r="G947" s="85"/>
      <c r="H947" s="85"/>
      <c r="I947" s="85"/>
      <c r="J947" s="85"/>
      <c r="K947" s="85"/>
      <c r="L947" s="85"/>
      <c r="M947" s="85"/>
      <c r="N947" s="85"/>
      <c r="O947" s="85"/>
      <c r="P947" s="85"/>
      <c r="Q947" s="85"/>
      <c r="R947" s="85"/>
      <c r="S947" s="20"/>
      <c r="T947" s="20"/>
      <c r="U947" s="20"/>
      <c r="V947" s="20"/>
      <c r="W947" s="20"/>
      <c r="X947" s="20"/>
      <c r="Y947" s="20"/>
      <c r="Z947" s="20"/>
      <c r="AA947" s="20"/>
      <c r="AB947" s="20"/>
      <c r="AC947" s="20"/>
      <c r="AD947" s="20"/>
      <c r="AE947" s="20"/>
      <c r="AF947" s="20"/>
      <c r="AG947" s="20"/>
      <c r="AH947" s="20"/>
      <c r="AI947" s="20"/>
      <c r="AJ947" s="20"/>
      <c r="AK947" s="20"/>
      <c r="AL947" s="20"/>
      <c r="AM947" s="20"/>
    </row>
    <row r="948" spans="1:39" ht="13.5" customHeight="1">
      <c r="A948" s="20"/>
      <c r="B948" s="20"/>
      <c r="C948" s="85"/>
      <c r="D948" s="85"/>
      <c r="E948" s="85"/>
      <c r="F948" s="85"/>
      <c r="G948" s="85"/>
      <c r="H948" s="85"/>
      <c r="I948" s="85"/>
      <c r="J948" s="85"/>
      <c r="K948" s="85"/>
      <c r="L948" s="85"/>
      <c r="M948" s="85"/>
      <c r="N948" s="85"/>
      <c r="O948" s="85"/>
      <c r="P948" s="85"/>
      <c r="Q948" s="85"/>
      <c r="R948" s="85"/>
      <c r="S948" s="20"/>
      <c r="T948" s="20"/>
      <c r="U948" s="20"/>
      <c r="V948" s="20"/>
      <c r="W948" s="20"/>
      <c r="X948" s="20"/>
      <c r="Y948" s="20"/>
      <c r="Z948" s="20"/>
      <c r="AA948" s="20"/>
      <c r="AB948" s="20"/>
      <c r="AC948" s="20"/>
      <c r="AD948" s="20"/>
      <c r="AE948" s="20"/>
      <c r="AF948" s="20"/>
      <c r="AG948" s="20"/>
      <c r="AH948" s="20"/>
      <c r="AI948" s="20"/>
      <c r="AJ948" s="20"/>
      <c r="AK948" s="20"/>
      <c r="AL948" s="20"/>
      <c r="AM948" s="20"/>
    </row>
    <row r="949" spans="1:39" ht="13.5" customHeight="1">
      <c r="A949" s="20"/>
      <c r="B949" s="20"/>
      <c r="C949" s="85"/>
      <c r="D949" s="85"/>
      <c r="E949" s="85"/>
      <c r="F949" s="85"/>
      <c r="G949" s="85"/>
      <c r="H949" s="85"/>
      <c r="I949" s="85"/>
      <c r="J949" s="85"/>
      <c r="K949" s="85"/>
      <c r="L949" s="85"/>
      <c r="M949" s="85"/>
      <c r="N949" s="85"/>
      <c r="O949" s="85"/>
      <c r="P949" s="85"/>
      <c r="Q949" s="85"/>
      <c r="R949" s="85"/>
      <c r="S949" s="20"/>
      <c r="T949" s="20"/>
      <c r="U949" s="20"/>
      <c r="V949" s="20"/>
      <c r="W949" s="20"/>
      <c r="X949" s="20"/>
      <c r="Y949" s="20"/>
      <c r="Z949" s="20"/>
      <c r="AA949" s="20"/>
      <c r="AB949" s="20"/>
      <c r="AC949" s="20"/>
      <c r="AD949" s="20"/>
      <c r="AE949" s="20"/>
      <c r="AF949" s="20"/>
      <c r="AG949" s="20"/>
      <c r="AH949" s="20"/>
      <c r="AI949" s="20"/>
      <c r="AJ949" s="20"/>
      <c r="AK949" s="20"/>
      <c r="AL949" s="20"/>
      <c r="AM949" s="20"/>
    </row>
    <row r="950" spans="1:39" ht="13.5" customHeight="1">
      <c r="A950" s="20"/>
      <c r="B950" s="20"/>
      <c r="C950" s="85"/>
      <c r="D950" s="85"/>
      <c r="E950" s="85"/>
      <c r="F950" s="85"/>
      <c r="G950" s="85"/>
      <c r="H950" s="85"/>
      <c r="I950" s="85"/>
      <c r="J950" s="85"/>
      <c r="K950" s="85"/>
      <c r="L950" s="85"/>
      <c r="M950" s="85"/>
      <c r="N950" s="85"/>
      <c r="O950" s="85"/>
      <c r="P950" s="85"/>
      <c r="Q950" s="85"/>
      <c r="R950" s="85"/>
      <c r="S950" s="20"/>
      <c r="T950" s="20"/>
      <c r="U950" s="20"/>
      <c r="V950" s="20"/>
      <c r="W950" s="20"/>
      <c r="X950" s="20"/>
      <c r="Y950" s="20"/>
      <c r="Z950" s="20"/>
      <c r="AA950" s="20"/>
      <c r="AB950" s="20"/>
      <c r="AC950" s="20"/>
      <c r="AD950" s="20"/>
      <c r="AE950" s="20"/>
      <c r="AF950" s="20"/>
      <c r="AG950" s="20"/>
      <c r="AH950" s="20"/>
      <c r="AI950" s="20"/>
      <c r="AJ950" s="20"/>
      <c r="AK950" s="20"/>
      <c r="AL950" s="20"/>
      <c r="AM950" s="20"/>
    </row>
    <row r="951" spans="1:39" ht="13.5" customHeight="1">
      <c r="A951" s="20"/>
      <c r="B951" s="20"/>
      <c r="C951" s="85"/>
      <c r="D951" s="85"/>
      <c r="E951" s="85"/>
      <c r="F951" s="85"/>
      <c r="G951" s="85"/>
      <c r="H951" s="85"/>
      <c r="I951" s="85"/>
      <c r="J951" s="85"/>
      <c r="K951" s="85"/>
      <c r="L951" s="85"/>
      <c r="M951" s="85"/>
      <c r="N951" s="85"/>
      <c r="O951" s="85"/>
      <c r="P951" s="85"/>
      <c r="Q951" s="85"/>
      <c r="R951" s="85"/>
      <c r="S951" s="20"/>
      <c r="T951" s="20"/>
      <c r="U951" s="20"/>
      <c r="V951" s="20"/>
      <c r="W951" s="20"/>
      <c r="X951" s="20"/>
      <c r="Y951" s="20"/>
      <c r="Z951" s="20"/>
      <c r="AA951" s="20"/>
      <c r="AB951" s="20"/>
      <c r="AC951" s="20"/>
      <c r="AD951" s="20"/>
      <c r="AE951" s="20"/>
      <c r="AF951" s="20"/>
      <c r="AG951" s="20"/>
      <c r="AH951" s="20"/>
      <c r="AI951" s="20"/>
      <c r="AJ951" s="20"/>
      <c r="AK951" s="20"/>
      <c r="AL951" s="20"/>
      <c r="AM951" s="20"/>
    </row>
    <row r="952" spans="1:39" ht="13.5" customHeight="1">
      <c r="A952" s="20"/>
      <c r="B952" s="20"/>
      <c r="C952" s="85"/>
      <c r="D952" s="85"/>
      <c r="E952" s="85"/>
      <c r="F952" s="85"/>
      <c r="G952" s="85"/>
      <c r="H952" s="85"/>
      <c r="I952" s="85"/>
      <c r="J952" s="85"/>
      <c r="K952" s="85"/>
      <c r="L952" s="85"/>
      <c r="M952" s="85"/>
      <c r="N952" s="85"/>
      <c r="O952" s="85"/>
      <c r="P952" s="85"/>
      <c r="Q952" s="85"/>
      <c r="R952" s="85"/>
      <c r="S952" s="20"/>
      <c r="T952" s="20"/>
      <c r="U952" s="20"/>
      <c r="V952" s="20"/>
      <c r="W952" s="20"/>
      <c r="X952" s="20"/>
      <c r="Y952" s="20"/>
      <c r="Z952" s="20"/>
      <c r="AA952" s="20"/>
      <c r="AB952" s="20"/>
      <c r="AC952" s="20"/>
      <c r="AD952" s="20"/>
      <c r="AE952" s="20"/>
      <c r="AF952" s="20"/>
      <c r="AG952" s="20"/>
      <c r="AH952" s="20"/>
      <c r="AI952" s="20"/>
      <c r="AJ952" s="20"/>
      <c r="AK952" s="20"/>
      <c r="AL952" s="20"/>
      <c r="AM952" s="20"/>
    </row>
    <row r="953" spans="1:39" ht="13.5" customHeight="1">
      <c r="A953" s="20"/>
      <c r="B953" s="20"/>
      <c r="C953" s="85"/>
      <c r="D953" s="85"/>
      <c r="E953" s="85"/>
      <c r="F953" s="85"/>
      <c r="G953" s="85"/>
      <c r="H953" s="85"/>
      <c r="I953" s="85"/>
      <c r="J953" s="85"/>
      <c r="K953" s="85"/>
      <c r="L953" s="85"/>
      <c r="M953" s="85"/>
      <c r="N953" s="85"/>
      <c r="O953" s="85"/>
      <c r="P953" s="85"/>
      <c r="Q953" s="85"/>
      <c r="R953" s="85"/>
      <c r="S953" s="20"/>
      <c r="T953" s="20"/>
      <c r="U953" s="20"/>
      <c r="V953" s="20"/>
      <c r="W953" s="20"/>
      <c r="X953" s="20"/>
      <c r="Y953" s="20"/>
      <c r="Z953" s="20"/>
      <c r="AA953" s="20"/>
      <c r="AB953" s="20"/>
      <c r="AC953" s="20"/>
      <c r="AD953" s="20"/>
      <c r="AE953" s="20"/>
      <c r="AF953" s="20"/>
      <c r="AG953" s="20"/>
      <c r="AH953" s="20"/>
      <c r="AI953" s="20"/>
      <c r="AJ953" s="20"/>
      <c r="AK953" s="20"/>
      <c r="AL953" s="20"/>
      <c r="AM953" s="20"/>
    </row>
    <row r="954" spans="1:39" ht="13.5" customHeight="1">
      <c r="A954" s="20"/>
      <c r="B954" s="20"/>
      <c r="C954" s="85"/>
      <c r="D954" s="85"/>
      <c r="E954" s="85"/>
      <c r="F954" s="85"/>
      <c r="G954" s="85"/>
      <c r="H954" s="85"/>
      <c r="I954" s="85"/>
      <c r="J954" s="85"/>
      <c r="K954" s="85"/>
      <c r="L954" s="85"/>
      <c r="M954" s="85"/>
      <c r="N954" s="85"/>
      <c r="O954" s="85"/>
      <c r="P954" s="85"/>
      <c r="Q954" s="85"/>
      <c r="R954" s="85"/>
      <c r="S954" s="20"/>
      <c r="T954" s="20"/>
      <c r="U954" s="20"/>
      <c r="V954" s="20"/>
      <c r="W954" s="20"/>
      <c r="X954" s="20"/>
      <c r="Y954" s="20"/>
      <c r="Z954" s="20"/>
      <c r="AA954" s="20"/>
      <c r="AB954" s="20"/>
      <c r="AC954" s="20"/>
      <c r="AD954" s="20"/>
      <c r="AE954" s="20"/>
      <c r="AF954" s="20"/>
      <c r="AG954" s="20"/>
      <c r="AH954" s="20"/>
      <c r="AI954" s="20"/>
      <c r="AJ954" s="20"/>
      <c r="AK954" s="20"/>
      <c r="AL954" s="20"/>
      <c r="AM954" s="20"/>
    </row>
    <row r="955" spans="1:39" ht="13.5" customHeight="1">
      <c r="A955" s="20"/>
      <c r="B955" s="20"/>
      <c r="C955" s="85"/>
      <c r="D955" s="85"/>
      <c r="E955" s="85"/>
      <c r="F955" s="85"/>
      <c r="G955" s="85"/>
      <c r="H955" s="85"/>
      <c r="I955" s="85"/>
      <c r="J955" s="85"/>
      <c r="K955" s="85"/>
      <c r="L955" s="85"/>
      <c r="M955" s="85"/>
      <c r="N955" s="85"/>
      <c r="O955" s="85"/>
      <c r="P955" s="85"/>
      <c r="Q955" s="85"/>
      <c r="R955" s="85"/>
      <c r="S955" s="20"/>
      <c r="T955" s="20"/>
      <c r="U955" s="20"/>
      <c r="V955" s="20"/>
      <c r="W955" s="20"/>
      <c r="X955" s="20"/>
      <c r="Y955" s="20"/>
      <c r="Z955" s="20"/>
      <c r="AA955" s="20"/>
      <c r="AB955" s="20"/>
      <c r="AC955" s="20"/>
      <c r="AD955" s="20"/>
      <c r="AE955" s="20"/>
      <c r="AF955" s="20"/>
      <c r="AG955" s="20"/>
      <c r="AH955" s="20"/>
      <c r="AI955" s="20"/>
      <c r="AJ955" s="20"/>
      <c r="AK955" s="20"/>
      <c r="AL955" s="20"/>
      <c r="AM955" s="20"/>
    </row>
    <row r="956" spans="1:39" ht="13.5" customHeight="1">
      <c r="A956" s="20"/>
      <c r="B956" s="20"/>
      <c r="C956" s="85"/>
      <c r="D956" s="85"/>
      <c r="E956" s="85"/>
      <c r="F956" s="85"/>
      <c r="G956" s="85"/>
      <c r="H956" s="85"/>
      <c r="I956" s="85"/>
      <c r="J956" s="85"/>
      <c r="K956" s="85"/>
      <c r="L956" s="85"/>
      <c r="M956" s="85"/>
      <c r="N956" s="85"/>
      <c r="O956" s="85"/>
      <c r="P956" s="85"/>
      <c r="Q956" s="85"/>
      <c r="R956" s="85"/>
      <c r="S956" s="20"/>
      <c r="T956" s="20"/>
      <c r="U956" s="20"/>
      <c r="V956" s="20"/>
      <c r="W956" s="20"/>
      <c r="X956" s="20"/>
      <c r="Y956" s="20"/>
      <c r="Z956" s="20"/>
      <c r="AA956" s="20"/>
      <c r="AB956" s="20"/>
      <c r="AC956" s="20"/>
      <c r="AD956" s="20"/>
      <c r="AE956" s="20"/>
      <c r="AF956" s="20"/>
      <c r="AG956" s="20"/>
      <c r="AH956" s="20"/>
      <c r="AI956" s="20"/>
      <c r="AJ956" s="20"/>
      <c r="AK956" s="20"/>
      <c r="AL956" s="20"/>
      <c r="AM956" s="20"/>
    </row>
    <row r="957" spans="1:39" ht="13.5" customHeight="1">
      <c r="A957" s="20"/>
      <c r="B957" s="20"/>
      <c r="C957" s="85"/>
      <c r="D957" s="85"/>
      <c r="E957" s="85"/>
      <c r="F957" s="85"/>
      <c r="G957" s="85"/>
      <c r="H957" s="85"/>
      <c r="I957" s="85"/>
      <c r="J957" s="85"/>
      <c r="K957" s="85"/>
      <c r="L957" s="85"/>
      <c r="M957" s="85"/>
      <c r="N957" s="85"/>
      <c r="O957" s="85"/>
      <c r="P957" s="85"/>
      <c r="Q957" s="85"/>
      <c r="R957" s="85"/>
      <c r="S957" s="20"/>
      <c r="T957" s="20"/>
      <c r="U957" s="20"/>
      <c r="V957" s="20"/>
      <c r="W957" s="20"/>
      <c r="X957" s="20"/>
      <c r="Y957" s="20"/>
      <c r="Z957" s="20"/>
      <c r="AA957" s="20"/>
      <c r="AB957" s="20"/>
      <c r="AC957" s="20"/>
      <c r="AD957" s="20"/>
      <c r="AE957" s="20"/>
      <c r="AF957" s="20"/>
      <c r="AG957" s="20"/>
      <c r="AH957" s="20"/>
      <c r="AI957" s="20"/>
      <c r="AJ957" s="20"/>
      <c r="AK957" s="20"/>
      <c r="AL957" s="20"/>
      <c r="AM957" s="20"/>
    </row>
    <row r="958" spans="1:39" ht="13.5" customHeight="1">
      <c r="A958" s="20"/>
      <c r="B958" s="20"/>
      <c r="C958" s="85"/>
      <c r="D958" s="85"/>
      <c r="E958" s="85"/>
      <c r="F958" s="85"/>
      <c r="G958" s="85"/>
      <c r="H958" s="85"/>
      <c r="I958" s="85"/>
      <c r="J958" s="85"/>
      <c r="K958" s="85"/>
      <c r="L958" s="85"/>
      <c r="M958" s="85"/>
      <c r="N958" s="85"/>
      <c r="O958" s="85"/>
      <c r="P958" s="85"/>
      <c r="Q958" s="85"/>
      <c r="R958" s="85"/>
      <c r="S958" s="20"/>
      <c r="T958" s="20"/>
      <c r="U958" s="20"/>
      <c r="V958" s="20"/>
      <c r="W958" s="20"/>
      <c r="X958" s="20"/>
      <c r="Y958" s="20"/>
      <c r="Z958" s="20"/>
      <c r="AA958" s="20"/>
      <c r="AB958" s="20"/>
      <c r="AC958" s="20"/>
      <c r="AD958" s="20"/>
      <c r="AE958" s="20"/>
      <c r="AF958" s="20"/>
      <c r="AG958" s="20"/>
      <c r="AH958" s="20"/>
      <c r="AI958" s="20"/>
      <c r="AJ958" s="20"/>
      <c r="AK958" s="20"/>
      <c r="AL958" s="20"/>
      <c r="AM958" s="20"/>
    </row>
    <row r="959" spans="1:39" ht="13.5" customHeight="1">
      <c r="A959" s="20"/>
      <c r="B959" s="20"/>
      <c r="C959" s="85"/>
      <c r="D959" s="85"/>
      <c r="E959" s="85"/>
      <c r="F959" s="85"/>
      <c r="G959" s="85"/>
      <c r="H959" s="85"/>
      <c r="I959" s="85"/>
      <c r="J959" s="85"/>
      <c r="K959" s="85"/>
      <c r="L959" s="85"/>
      <c r="M959" s="85"/>
      <c r="N959" s="85"/>
      <c r="O959" s="85"/>
      <c r="P959" s="85"/>
      <c r="Q959" s="85"/>
      <c r="R959" s="85"/>
      <c r="S959" s="20"/>
      <c r="T959" s="20"/>
      <c r="U959" s="20"/>
      <c r="V959" s="20"/>
      <c r="W959" s="20"/>
      <c r="X959" s="20"/>
      <c r="Y959" s="20"/>
      <c r="Z959" s="20"/>
      <c r="AA959" s="20"/>
      <c r="AB959" s="20"/>
      <c r="AC959" s="20"/>
      <c r="AD959" s="20"/>
      <c r="AE959" s="20"/>
      <c r="AF959" s="20"/>
      <c r="AG959" s="20"/>
      <c r="AH959" s="20"/>
      <c r="AI959" s="20"/>
      <c r="AJ959" s="20"/>
      <c r="AK959" s="20"/>
      <c r="AL959" s="20"/>
      <c r="AM959" s="20"/>
    </row>
    <row r="960" spans="1:39" ht="13.5" customHeight="1">
      <c r="A960" s="20"/>
      <c r="B960" s="20"/>
      <c r="C960" s="85"/>
      <c r="D960" s="85"/>
      <c r="E960" s="85"/>
      <c r="F960" s="85"/>
      <c r="G960" s="85"/>
      <c r="H960" s="85"/>
      <c r="I960" s="85"/>
      <c r="J960" s="85"/>
      <c r="K960" s="85"/>
      <c r="L960" s="85"/>
      <c r="M960" s="85"/>
      <c r="N960" s="85"/>
      <c r="O960" s="85"/>
      <c r="P960" s="85"/>
      <c r="Q960" s="85"/>
      <c r="R960" s="85"/>
      <c r="S960" s="20"/>
      <c r="T960" s="20"/>
      <c r="U960" s="20"/>
      <c r="V960" s="20"/>
      <c r="W960" s="20"/>
      <c r="X960" s="20"/>
      <c r="Y960" s="20"/>
      <c r="Z960" s="20"/>
      <c r="AA960" s="20"/>
      <c r="AB960" s="20"/>
      <c r="AC960" s="20"/>
      <c r="AD960" s="20"/>
      <c r="AE960" s="20"/>
      <c r="AF960" s="20"/>
      <c r="AG960" s="20"/>
      <c r="AH960" s="20"/>
      <c r="AI960" s="20"/>
      <c r="AJ960" s="20"/>
      <c r="AK960" s="20"/>
      <c r="AL960" s="20"/>
      <c r="AM960" s="20"/>
    </row>
    <row r="961" spans="1:39" ht="13.5" customHeight="1">
      <c r="A961" s="20"/>
      <c r="B961" s="20"/>
      <c r="C961" s="85"/>
      <c r="D961" s="85"/>
      <c r="E961" s="85"/>
      <c r="F961" s="85"/>
      <c r="G961" s="85"/>
      <c r="H961" s="85"/>
      <c r="I961" s="85"/>
      <c r="J961" s="85"/>
      <c r="K961" s="85"/>
      <c r="L961" s="85"/>
      <c r="M961" s="85"/>
      <c r="N961" s="85"/>
      <c r="O961" s="85"/>
      <c r="P961" s="85"/>
      <c r="Q961" s="85"/>
      <c r="R961" s="85"/>
      <c r="S961" s="20"/>
      <c r="T961" s="20"/>
      <c r="U961" s="20"/>
      <c r="V961" s="20"/>
      <c r="W961" s="20"/>
      <c r="X961" s="20"/>
      <c r="Y961" s="20"/>
      <c r="Z961" s="20"/>
      <c r="AA961" s="20"/>
      <c r="AB961" s="20"/>
      <c r="AC961" s="20"/>
      <c r="AD961" s="20"/>
      <c r="AE961" s="20"/>
      <c r="AF961" s="20"/>
      <c r="AG961" s="20"/>
      <c r="AH961" s="20"/>
      <c r="AI961" s="20"/>
      <c r="AJ961" s="20"/>
      <c r="AK961" s="20"/>
      <c r="AL961" s="20"/>
      <c r="AM961" s="20"/>
    </row>
    <row r="962" spans="1:39" ht="13.5" customHeight="1">
      <c r="A962" s="20"/>
      <c r="B962" s="20"/>
      <c r="C962" s="85"/>
      <c r="D962" s="85"/>
      <c r="E962" s="85"/>
      <c r="F962" s="85"/>
      <c r="G962" s="85"/>
      <c r="H962" s="85"/>
      <c r="I962" s="85"/>
      <c r="J962" s="85"/>
      <c r="K962" s="85"/>
      <c r="L962" s="85"/>
      <c r="M962" s="85"/>
      <c r="N962" s="85"/>
      <c r="O962" s="85"/>
      <c r="P962" s="85"/>
      <c r="Q962" s="85"/>
      <c r="R962" s="85"/>
      <c r="S962" s="20"/>
      <c r="T962" s="20"/>
      <c r="U962" s="20"/>
      <c r="V962" s="20"/>
      <c r="W962" s="20"/>
      <c r="X962" s="20"/>
      <c r="Y962" s="20"/>
      <c r="Z962" s="20"/>
      <c r="AA962" s="20"/>
      <c r="AB962" s="20"/>
      <c r="AC962" s="20"/>
      <c r="AD962" s="20"/>
      <c r="AE962" s="20"/>
      <c r="AF962" s="20"/>
      <c r="AG962" s="20"/>
      <c r="AH962" s="20"/>
      <c r="AI962" s="20"/>
      <c r="AJ962" s="20"/>
      <c r="AK962" s="20"/>
      <c r="AL962" s="20"/>
      <c r="AM962" s="20"/>
    </row>
    <row r="963" spans="1:39" ht="13.5" customHeight="1">
      <c r="A963" s="20"/>
      <c r="B963" s="20"/>
      <c r="C963" s="85"/>
      <c r="D963" s="85"/>
      <c r="E963" s="85"/>
      <c r="F963" s="85"/>
      <c r="G963" s="85"/>
      <c r="H963" s="85"/>
      <c r="I963" s="85"/>
      <c r="J963" s="85"/>
      <c r="K963" s="85"/>
      <c r="L963" s="85"/>
      <c r="M963" s="85"/>
      <c r="N963" s="85"/>
      <c r="O963" s="85"/>
      <c r="P963" s="85"/>
      <c r="Q963" s="85"/>
      <c r="R963" s="85"/>
      <c r="S963" s="20"/>
      <c r="T963" s="20"/>
      <c r="U963" s="20"/>
      <c r="V963" s="20"/>
      <c r="W963" s="20"/>
      <c r="X963" s="20"/>
      <c r="Y963" s="20"/>
      <c r="Z963" s="20"/>
      <c r="AA963" s="20"/>
      <c r="AB963" s="20"/>
      <c r="AC963" s="20"/>
      <c r="AD963" s="20"/>
      <c r="AE963" s="20"/>
      <c r="AF963" s="20"/>
      <c r="AG963" s="20"/>
      <c r="AH963" s="20"/>
      <c r="AI963" s="20"/>
      <c r="AJ963" s="20"/>
      <c r="AK963" s="20"/>
      <c r="AL963" s="20"/>
      <c r="AM963" s="20"/>
    </row>
    <row r="964" spans="1:39" ht="13.5" customHeight="1">
      <c r="A964" s="20"/>
      <c r="B964" s="20"/>
      <c r="C964" s="85"/>
      <c r="D964" s="85"/>
      <c r="E964" s="85"/>
      <c r="F964" s="85"/>
      <c r="G964" s="85"/>
      <c r="H964" s="85"/>
      <c r="I964" s="85"/>
      <c r="J964" s="85"/>
      <c r="K964" s="85"/>
      <c r="L964" s="85"/>
      <c r="M964" s="85"/>
      <c r="N964" s="85"/>
      <c r="O964" s="85"/>
      <c r="P964" s="85"/>
      <c r="Q964" s="85"/>
      <c r="R964" s="85"/>
      <c r="S964" s="20"/>
      <c r="T964" s="20"/>
      <c r="U964" s="20"/>
      <c r="V964" s="20"/>
      <c r="W964" s="20"/>
      <c r="X964" s="20"/>
      <c r="Y964" s="20"/>
      <c r="Z964" s="20"/>
      <c r="AA964" s="20"/>
      <c r="AB964" s="20"/>
      <c r="AC964" s="20"/>
      <c r="AD964" s="20"/>
      <c r="AE964" s="20"/>
      <c r="AF964" s="20"/>
      <c r="AG964" s="20"/>
      <c r="AH964" s="20"/>
      <c r="AI964" s="20"/>
      <c r="AJ964" s="20"/>
      <c r="AK964" s="20"/>
      <c r="AL964" s="20"/>
      <c r="AM964" s="20"/>
    </row>
    <row r="965" spans="1:39" ht="13.5" customHeight="1">
      <c r="A965" s="20"/>
      <c r="B965" s="20"/>
      <c r="C965" s="85"/>
      <c r="D965" s="85"/>
      <c r="E965" s="85"/>
      <c r="F965" s="85"/>
      <c r="G965" s="85"/>
      <c r="H965" s="85"/>
      <c r="I965" s="85"/>
      <c r="J965" s="85"/>
      <c r="K965" s="85"/>
      <c r="L965" s="85"/>
      <c r="M965" s="85"/>
      <c r="N965" s="85"/>
      <c r="O965" s="85"/>
      <c r="P965" s="85"/>
      <c r="Q965" s="85"/>
      <c r="R965" s="85"/>
      <c r="S965" s="20"/>
      <c r="T965" s="20"/>
      <c r="U965" s="20"/>
      <c r="V965" s="20"/>
      <c r="W965" s="20"/>
      <c r="X965" s="20"/>
      <c r="Y965" s="20"/>
      <c r="Z965" s="20"/>
      <c r="AA965" s="20"/>
      <c r="AB965" s="20"/>
      <c r="AC965" s="20"/>
      <c r="AD965" s="20"/>
      <c r="AE965" s="20"/>
      <c r="AF965" s="20"/>
      <c r="AG965" s="20"/>
      <c r="AH965" s="20"/>
      <c r="AI965" s="20"/>
      <c r="AJ965" s="20"/>
      <c r="AK965" s="20"/>
      <c r="AL965" s="20"/>
      <c r="AM965" s="20"/>
    </row>
    <row r="966" spans="1:39" ht="13.5" customHeight="1">
      <c r="A966" s="20"/>
      <c r="B966" s="20"/>
      <c r="C966" s="85"/>
      <c r="D966" s="85"/>
      <c r="E966" s="85"/>
      <c r="F966" s="85"/>
      <c r="G966" s="85"/>
      <c r="H966" s="85"/>
      <c r="I966" s="85"/>
      <c r="J966" s="85"/>
      <c r="K966" s="85"/>
      <c r="L966" s="85"/>
      <c r="M966" s="85"/>
      <c r="N966" s="85"/>
      <c r="O966" s="85"/>
      <c r="P966" s="85"/>
      <c r="Q966" s="85"/>
      <c r="R966" s="85"/>
      <c r="S966" s="20"/>
      <c r="T966" s="20"/>
      <c r="U966" s="20"/>
      <c r="V966" s="20"/>
      <c r="W966" s="20"/>
      <c r="X966" s="20"/>
      <c r="Y966" s="20"/>
      <c r="Z966" s="20"/>
      <c r="AA966" s="20"/>
      <c r="AB966" s="20"/>
      <c r="AC966" s="20"/>
      <c r="AD966" s="20"/>
      <c r="AE966" s="20"/>
      <c r="AF966" s="20"/>
      <c r="AG966" s="20"/>
      <c r="AH966" s="20"/>
      <c r="AI966" s="20"/>
      <c r="AJ966" s="20"/>
      <c r="AK966" s="20"/>
      <c r="AL966" s="20"/>
      <c r="AM966" s="20"/>
    </row>
    <row r="967" spans="1:39" ht="13.5" customHeight="1">
      <c r="A967" s="20"/>
      <c r="B967" s="20"/>
      <c r="C967" s="85"/>
      <c r="D967" s="85"/>
      <c r="E967" s="85"/>
      <c r="F967" s="85"/>
      <c r="G967" s="85"/>
      <c r="H967" s="85"/>
      <c r="I967" s="85"/>
      <c r="J967" s="85"/>
      <c r="K967" s="85"/>
      <c r="L967" s="85"/>
      <c r="M967" s="85"/>
      <c r="N967" s="85"/>
      <c r="O967" s="85"/>
      <c r="P967" s="85"/>
      <c r="Q967" s="85"/>
      <c r="R967" s="85"/>
      <c r="S967" s="20"/>
      <c r="T967" s="20"/>
      <c r="U967" s="20"/>
      <c r="V967" s="20"/>
      <c r="W967" s="20"/>
      <c r="X967" s="20"/>
      <c r="Y967" s="20"/>
      <c r="Z967" s="20"/>
      <c r="AA967" s="20"/>
      <c r="AB967" s="20"/>
      <c r="AC967" s="20"/>
      <c r="AD967" s="20"/>
      <c r="AE967" s="20"/>
      <c r="AF967" s="20"/>
      <c r="AG967" s="20"/>
      <c r="AH967" s="20"/>
      <c r="AI967" s="20"/>
      <c r="AJ967" s="20"/>
      <c r="AK967" s="20"/>
      <c r="AL967" s="20"/>
      <c r="AM967" s="20"/>
    </row>
    <row r="968" spans="1:39" ht="13.5" customHeight="1">
      <c r="A968" s="20"/>
      <c r="B968" s="20"/>
      <c r="C968" s="85"/>
      <c r="D968" s="85"/>
      <c r="E968" s="85"/>
      <c r="F968" s="85"/>
      <c r="G968" s="85"/>
      <c r="H968" s="85"/>
      <c r="I968" s="85"/>
      <c r="J968" s="85"/>
      <c r="K968" s="85"/>
      <c r="L968" s="85"/>
      <c r="M968" s="85"/>
      <c r="N968" s="85"/>
      <c r="O968" s="85"/>
      <c r="P968" s="85"/>
      <c r="Q968" s="85"/>
      <c r="R968" s="85"/>
      <c r="S968" s="20"/>
      <c r="T968" s="20"/>
      <c r="U968" s="20"/>
      <c r="V968" s="20"/>
      <c r="W968" s="20"/>
      <c r="X968" s="20"/>
      <c r="Y968" s="20"/>
      <c r="Z968" s="20"/>
      <c r="AA968" s="20"/>
      <c r="AB968" s="20"/>
      <c r="AC968" s="20"/>
      <c r="AD968" s="20"/>
      <c r="AE968" s="20"/>
      <c r="AF968" s="20"/>
      <c r="AG968" s="20"/>
      <c r="AH968" s="20"/>
      <c r="AI968" s="20"/>
      <c r="AJ968" s="20"/>
      <c r="AK968" s="20"/>
      <c r="AL968" s="20"/>
      <c r="AM968" s="20"/>
    </row>
    <row r="969" spans="1:39" ht="13.5" customHeight="1">
      <c r="A969" s="20"/>
      <c r="B969" s="20"/>
      <c r="C969" s="85"/>
      <c r="D969" s="85"/>
      <c r="E969" s="85"/>
      <c r="F969" s="85"/>
      <c r="G969" s="85"/>
      <c r="H969" s="85"/>
      <c r="I969" s="85"/>
      <c r="J969" s="85"/>
      <c r="K969" s="85"/>
      <c r="L969" s="85"/>
      <c r="M969" s="85"/>
      <c r="N969" s="85"/>
      <c r="O969" s="85"/>
      <c r="P969" s="85"/>
      <c r="Q969" s="85"/>
      <c r="R969" s="85"/>
      <c r="S969" s="20"/>
      <c r="T969" s="20"/>
      <c r="U969" s="20"/>
      <c r="V969" s="20"/>
      <c r="W969" s="20"/>
      <c r="X969" s="20"/>
      <c r="Y969" s="20"/>
      <c r="Z969" s="20"/>
      <c r="AA969" s="20"/>
      <c r="AB969" s="20"/>
      <c r="AC969" s="20"/>
      <c r="AD969" s="20"/>
      <c r="AE969" s="20"/>
      <c r="AF969" s="20"/>
      <c r="AG969" s="20"/>
      <c r="AH969" s="20"/>
      <c r="AI969" s="20"/>
      <c r="AJ969" s="20"/>
      <c r="AK969" s="20"/>
      <c r="AL969" s="20"/>
      <c r="AM969" s="20"/>
    </row>
    <row r="970" spans="1:39" ht="13.5" customHeight="1">
      <c r="A970" s="20"/>
      <c r="B970" s="20"/>
      <c r="C970" s="85"/>
      <c r="D970" s="85"/>
      <c r="E970" s="85"/>
      <c r="F970" s="85"/>
      <c r="G970" s="85"/>
      <c r="H970" s="85"/>
      <c r="I970" s="85"/>
      <c r="J970" s="85"/>
      <c r="K970" s="85"/>
      <c r="L970" s="85"/>
      <c r="M970" s="85"/>
      <c r="N970" s="85"/>
      <c r="O970" s="85"/>
      <c r="P970" s="85"/>
      <c r="Q970" s="85"/>
      <c r="R970" s="85"/>
      <c r="S970" s="20"/>
      <c r="T970" s="20"/>
      <c r="U970" s="20"/>
      <c r="V970" s="20"/>
      <c r="W970" s="20"/>
      <c r="X970" s="20"/>
      <c r="Y970" s="20"/>
      <c r="Z970" s="20"/>
      <c r="AA970" s="20"/>
      <c r="AB970" s="20"/>
      <c r="AC970" s="20"/>
      <c r="AD970" s="20"/>
      <c r="AE970" s="20"/>
      <c r="AF970" s="20"/>
      <c r="AG970" s="20"/>
      <c r="AH970" s="20"/>
      <c r="AI970" s="20"/>
      <c r="AJ970" s="20"/>
      <c r="AK970" s="20"/>
      <c r="AL970" s="20"/>
      <c r="AM970" s="20"/>
    </row>
    <row r="971" spans="1:39" ht="13.5" customHeight="1">
      <c r="A971" s="20"/>
      <c r="B971" s="20"/>
      <c r="C971" s="85"/>
      <c r="D971" s="85"/>
      <c r="E971" s="85"/>
      <c r="F971" s="85"/>
      <c r="G971" s="85"/>
      <c r="H971" s="85"/>
      <c r="I971" s="85"/>
      <c r="J971" s="85"/>
      <c r="K971" s="85"/>
      <c r="L971" s="85"/>
      <c r="M971" s="85"/>
      <c r="N971" s="85"/>
      <c r="O971" s="85"/>
      <c r="P971" s="85"/>
      <c r="Q971" s="85"/>
      <c r="R971" s="85"/>
      <c r="S971" s="20"/>
      <c r="T971" s="20"/>
      <c r="U971" s="20"/>
      <c r="V971" s="20"/>
      <c r="W971" s="20"/>
      <c r="X971" s="20"/>
      <c r="Y971" s="20"/>
      <c r="Z971" s="20"/>
      <c r="AA971" s="20"/>
      <c r="AB971" s="20"/>
      <c r="AC971" s="20"/>
      <c r="AD971" s="20"/>
      <c r="AE971" s="20"/>
      <c r="AF971" s="20"/>
      <c r="AG971" s="20"/>
      <c r="AH971" s="20"/>
      <c r="AI971" s="20"/>
      <c r="AJ971" s="20"/>
      <c r="AK971" s="20"/>
      <c r="AL971" s="20"/>
      <c r="AM971" s="20"/>
    </row>
    <row r="972" spans="1:39" ht="13.5" customHeight="1">
      <c r="A972" s="20"/>
      <c r="B972" s="20"/>
      <c r="C972" s="85"/>
      <c r="D972" s="85"/>
      <c r="E972" s="85"/>
      <c r="F972" s="85"/>
      <c r="G972" s="85"/>
      <c r="H972" s="85"/>
      <c r="I972" s="85"/>
      <c r="J972" s="85"/>
      <c r="K972" s="85"/>
      <c r="L972" s="85"/>
      <c r="M972" s="85"/>
      <c r="N972" s="85"/>
      <c r="O972" s="85"/>
      <c r="P972" s="85"/>
      <c r="Q972" s="85"/>
      <c r="R972" s="85"/>
      <c r="S972" s="20"/>
      <c r="T972" s="20"/>
      <c r="U972" s="20"/>
      <c r="V972" s="20"/>
      <c r="W972" s="20"/>
      <c r="X972" s="20"/>
      <c r="Y972" s="20"/>
      <c r="Z972" s="20"/>
      <c r="AA972" s="20"/>
      <c r="AB972" s="20"/>
      <c r="AC972" s="20"/>
      <c r="AD972" s="20"/>
      <c r="AE972" s="20"/>
      <c r="AF972" s="20"/>
      <c r="AG972" s="20"/>
      <c r="AH972" s="20"/>
      <c r="AI972" s="20"/>
      <c r="AJ972" s="20"/>
      <c r="AK972" s="20"/>
      <c r="AL972" s="20"/>
      <c r="AM972" s="20"/>
    </row>
    <row r="973" spans="1:39" ht="13.5" customHeight="1">
      <c r="A973" s="20"/>
      <c r="B973" s="20"/>
      <c r="C973" s="85"/>
      <c r="D973" s="85"/>
      <c r="E973" s="85"/>
      <c r="F973" s="85"/>
      <c r="G973" s="85"/>
      <c r="H973" s="85"/>
      <c r="I973" s="85"/>
      <c r="J973" s="85"/>
      <c r="K973" s="85"/>
      <c r="L973" s="85"/>
      <c r="M973" s="85"/>
      <c r="N973" s="85"/>
      <c r="O973" s="85"/>
      <c r="P973" s="85"/>
      <c r="Q973" s="85"/>
      <c r="R973" s="85"/>
      <c r="S973" s="20"/>
      <c r="T973" s="20"/>
      <c r="U973" s="20"/>
      <c r="V973" s="20"/>
      <c r="W973" s="20"/>
      <c r="X973" s="20"/>
      <c r="Y973" s="20"/>
      <c r="Z973" s="20"/>
      <c r="AA973" s="20"/>
      <c r="AB973" s="20"/>
      <c r="AC973" s="20"/>
      <c r="AD973" s="20"/>
      <c r="AE973" s="20"/>
      <c r="AF973" s="20"/>
      <c r="AG973" s="20"/>
      <c r="AH973" s="20"/>
      <c r="AI973" s="20"/>
      <c r="AJ973" s="20"/>
      <c r="AK973" s="20"/>
      <c r="AL973" s="20"/>
      <c r="AM973" s="20"/>
    </row>
    <row r="974" spans="1:39" ht="13.5" customHeight="1">
      <c r="A974" s="20"/>
      <c r="B974" s="20"/>
      <c r="C974" s="85"/>
      <c r="D974" s="85"/>
      <c r="E974" s="85"/>
      <c r="F974" s="85"/>
      <c r="G974" s="85"/>
      <c r="H974" s="85"/>
      <c r="I974" s="85"/>
      <c r="J974" s="85"/>
      <c r="K974" s="85"/>
      <c r="L974" s="85"/>
      <c r="M974" s="85"/>
      <c r="N974" s="85"/>
      <c r="O974" s="85"/>
      <c r="P974" s="85"/>
      <c r="Q974" s="85"/>
      <c r="R974" s="85"/>
      <c r="S974" s="20"/>
      <c r="T974" s="20"/>
      <c r="U974" s="20"/>
      <c r="V974" s="20"/>
      <c r="W974" s="20"/>
      <c r="X974" s="20"/>
      <c r="Y974" s="20"/>
      <c r="Z974" s="20"/>
      <c r="AA974" s="20"/>
      <c r="AB974" s="20"/>
      <c r="AC974" s="20"/>
      <c r="AD974" s="20"/>
      <c r="AE974" s="20"/>
      <c r="AF974" s="20"/>
      <c r="AG974" s="20"/>
      <c r="AH974" s="20"/>
      <c r="AI974" s="20"/>
      <c r="AJ974" s="20"/>
      <c r="AK974" s="20"/>
      <c r="AL974" s="20"/>
      <c r="AM974" s="20"/>
    </row>
    <row r="975" spans="1:39" ht="13.5" customHeight="1">
      <c r="A975" s="20"/>
      <c r="B975" s="20"/>
      <c r="C975" s="85"/>
      <c r="D975" s="85"/>
      <c r="E975" s="85"/>
      <c r="F975" s="85"/>
      <c r="G975" s="85"/>
      <c r="H975" s="85"/>
      <c r="I975" s="85"/>
      <c r="J975" s="85"/>
      <c r="K975" s="85"/>
      <c r="L975" s="85"/>
      <c r="M975" s="85"/>
      <c r="N975" s="85"/>
      <c r="O975" s="85"/>
      <c r="P975" s="85"/>
      <c r="Q975" s="85"/>
      <c r="R975" s="85"/>
      <c r="S975" s="20"/>
      <c r="T975" s="20"/>
      <c r="U975" s="20"/>
      <c r="V975" s="20"/>
      <c r="W975" s="20"/>
      <c r="X975" s="20"/>
      <c r="Y975" s="20"/>
      <c r="Z975" s="20"/>
      <c r="AA975" s="20"/>
      <c r="AB975" s="20"/>
      <c r="AC975" s="20"/>
      <c r="AD975" s="20"/>
      <c r="AE975" s="20"/>
      <c r="AF975" s="20"/>
      <c r="AG975" s="20"/>
      <c r="AH975" s="20"/>
      <c r="AI975" s="20"/>
      <c r="AJ975" s="20"/>
      <c r="AK975" s="20"/>
      <c r="AL975" s="20"/>
      <c r="AM975" s="20"/>
    </row>
    <row r="976" spans="1:39" ht="13.5" customHeight="1">
      <c r="A976" s="20"/>
      <c r="B976" s="20"/>
      <c r="C976" s="85"/>
      <c r="D976" s="85"/>
      <c r="E976" s="85"/>
      <c r="F976" s="85"/>
      <c r="G976" s="85"/>
      <c r="H976" s="85"/>
      <c r="I976" s="85"/>
      <c r="J976" s="85"/>
      <c r="K976" s="85"/>
      <c r="L976" s="85"/>
      <c r="M976" s="85"/>
      <c r="N976" s="85"/>
      <c r="O976" s="85"/>
      <c r="P976" s="85"/>
      <c r="Q976" s="85"/>
      <c r="R976" s="85"/>
      <c r="S976" s="20"/>
      <c r="T976" s="20"/>
      <c r="U976" s="20"/>
      <c r="V976" s="20"/>
      <c r="W976" s="20"/>
      <c r="X976" s="20"/>
      <c r="Y976" s="20"/>
      <c r="Z976" s="20"/>
      <c r="AA976" s="20"/>
      <c r="AB976" s="20"/>
      <c r="AC976" s="20"/>
      <c r="AD976" s="20"/>
      <c r="AE976" s="20"/>
      <c r="AF976" s="20"/>
      <c r="AG976" s="20"/>
      <c r="AH976" s="20"/>
      <c r="AI976" s="20"/>
      <c r="AJ976" s="20"/>
      <c r="AK976" s="20"/>
      <c r="AL976" s="20"/>
      <c r="AM976" s="20"/>
    </row>
    <row r="977" spans="1:39" ht="13.5" customHeight="1">
      <c r="A977" s="20"/>
      <c r="B977" s="20"/>
      <c r="C977" s="85"/>
      <c r="D977" s="85"/>
      <c r="E977" s="85"/>
      <c r="F977" s="85"/>
      <c r="G977" s="85"/>
      <c r="H977" s="85"/>
      <c r="I977" s="85"/>
      <c r="J977" s="85"/>
      <c r="K977" s="85"/>
      <c r="L977" s="85"/>
      <c r="M977" s="85"/>
      <c r="N977" s="85"/>
      <c r="O977" s="85"/>
      <c r="P977" s="85"/>
      <c r="Q977" s="85"/>
      <c r="R977" s="85"/>
      <c r="S977" s="20"/>
      <c r="T977" s="20"/>
      <c r="U977" s="20"/>
      <c r="V977" s="20"/>
      <c r="W977" s="20"/>
      <c r="X977" s="20"/>
      <c r="Y977" s="20"/>
      <c r="Z977" s="20"/>
      <c r="AA977" s="20"/>
      <c r="AB977" s="20"/>
      <c r="AC977" s="20"/>
      <c r="AD977" s="20"/>
      <c r="AE977" s="20"/>
      <c r="AF977" s="20"/>
      <c r="AG977" s="20"/>
      <c r="AH977" s="20"/>
      <c r="AI977" s="20"/>
      <c r="AJ977" s="20"/>
      <c r="AK977" s="20"/>
      <c r="AL977" s="20"/>
      <c r="AM977" s="20"/>
    </row>
    <row r="978" spans="1:39" ht="13.5" customHeight="1">
      <c r="A978" s="20"/>
      <c r="B978" s="20"/>
      <c r="C978" s="85"/>
      <c r="D978" s="85"/>
      <c r="E978" s="85"/>
      <c r="F978" s="85"/>
      <c r="G978" s="85"/>
      <c r="H978" s="85"/>
      <c r="I978" s="85"/>
      <c r="J978" s="85"/>
      <c r="K978" s="85"/>
      <c r="L978" s="85"/>
      <c r="M978" s="85"/>
      <c r="N978" s="85"/>
      <c r="O978" s="85"/>
      <c r="P978" s="85"/>
      <c r="Q978" s="85"/>
      <c r="R978" s="85"/>
      <c r="S978" s="20"/>
      <c r="T978" s="20"/>
      <c r="U978" s="20"/>
      <c r="V978" s="20"/>
      <c r="W978" s="20"/>
      <c r="X978" s="20"/>
      <c r="Y978" s="20"/>
      <c r="Z978" s="20"/>
      <c r="AA978" s="20"/>
      <c r="AB978" s="20"/>
      <c r="AC978" s="20"/>
      <c r="AD978" s="20"/>
      <c r="AE978" s="20"/>
      <c r="AF978" s="20"/>
      <c r="AG978" s="20"/>
      <c r="AH978" s="20"/>
      <c r="AI978" s="20"/>
      <c r="AJ978" s="20"/>
      <c r="AK978" s="20"/>
      <c r="AL978" s="20"/>
      <c r="AM978" s="20"/>
    </row>
    <row r="979" spans="1:39" ht="13.5" customHeight="1">
      <c r="A979" s="20"/>
      <c r="B979" s="20"/>
      <c r="C979" s="85"/>
      <c r="D979" s="85"/>
      <c r="E979" s="85"/>
      <c r="F979" s="85"/>
      <c r="G979" s="85"/>
      <c r="H979" s="85"/>
      <c r="I979" s="85"/>
      <c r="J979" s="85"/>
      <c r="K979" s="85"/>
      <c r="L979" s="85"/>
      <c r="M979" s="85"/>
      <c r="N979" s="85"/>
      <c r="O979" s="85"/>
      <c r="P979" s="85"/>
      <c r="Q979" s="85"/>
      <c r="R979" s="85"/>
      <c r="S979" s="20"/>
      <c r="T979" s="20"/>
      <c r="U979" s="20"/>
      <c r="V979" s="20"/>
      <c r="W979" s="20"/>
      <c r="X979" s="20"/>
      <c r="Y979" s="20"/>
      <c r="Z979" s="20"/>
      <c r="AA979" s="20"/>
      <c r="AB979" s="20"/>
      <c r="AC979" s="20"/>
      <c r="AD979" s="20"/>
      <c r="AE979" s="20"/>
      <c r="AF979" s="20"/>
      <c r="AG979" s="20"/>
      <c r="AH979" s="20"/>
      <c r="AI979" s="20"/>
      <c r="AJ979" s="20"/>
      <c r="AK979" s="20"/>
      <c r="AL979" s="20"/>
      <c r="AM979" s="20"/>
    </row>
    <row r="980" spans="1:39" ht="13.5" customHeight="1">
      <c r="A980" s="20"/>
      <c r="B980" s="20"/>
      <c r="C980" s="85"/>
      <c r="D980" s="85"/>
      <c r="E980" s="85"/>
      <c r="F980" s="85"/>
      <c r="G980" s="85"/>
      <c r="H980" s="85"/>
      <c r="I980" s="85"/>
      <c r="J980" s="85"/>
      <c r="K980" s="85"/>
      <c r="L980" s="85"/>
      <c r="M980" s="85"/>
      <c r="N980" s="85"/>
      <c r="O980" s="85"/>
      <c r="P980" s="85"/>
      <c r="Q980" s="85"/>
      <c r="R980" s="85"/>
      <c r="S980" s="20"/>
      <c r="T980" s="20"/>
      <c r="U980" s="20"/>
      <c r="V980" s="20"/>
      <c r="W980" s="20"/>
      <c r="X980" s="20"/>
      <c r="Y980" s="20"/>
      <c r="Z980" s="20"/>
      <c r="AA980" s="20"/>
      <c r="AB980" s="20"/>
      <c r="AC980" s="20"/>
      <c r="AD980" s="20"/>
      <c r="AE980" s="20"/>
      <c r="AF980" s="20"/>
      <c r="AG980" s="20"/>
      <c r="AH980" s="20"/>
      <c r="AI980" s="20"/>
      <c r="AJ980" s="20"/>
      <c r="AK980" s="20"/>
      <c r="AL980" s="20"/>
      <c r="AM980" s="20"/>
    </row>
    <row r="981" spans="1:39" ht="13.5" customHeight="1">
      <c r="A981" s="20"/>
      <c r="B981" s="20"/>
      <c r="C981" s="85"/>
      <c r="D981" s="85"/>
      <c r="E981" s="85"/>
      <c r="F981" s="85"/>
      <c r="G981" s="85"/>
      <c r="H981" s="85"/>
      <c r="I981" s="85"/>
      <c r="J981" s="85"/>
      <c r="K981" s="85"/>
      <c r="L981" s="85"/>
      <c r="M981" s="85"/>
      <c r="N981" s="85"/>
      <c r="O981" s="85"/>
      <c r="P981" s="85"/>
      <c r="Q981" s="85"/>
      <c r="R981" s="85"/>
      <c r="S981" s="20"/>
      <c r="T981" s="20"/>
      <c r="U981" s="20"/>
      <c r="V981" s="20"/>
      <c r="W981" s="20"/>
      <c r="X981" s="20"/>
      <c r="Y981" s="20"/>
      <c r="Z981" s="20"/>
      <c r="AA981" s="20"/>
      <c r="AB981" s="20"/>
      <c r="AC981" s="20"/>
      <c r="AD981" s="20"/>
      <c r="AE981" s="20"/>
      <c r="AF981" s="20"/>
      <c r="AG981" s="20"/>
      <c r="AH981" s="20"/>
      <c r="AI981" s="20"/>
      <c r="AJ981" s="20"/>
      <c r="AK981" s="20"/>
      <c r="AL981" s="20"/>
      <c r="AM981" s="20"/>
    </row>
    <row r="982" spans="1:39" ht="13.5" customHeight="1">
      <c r="A982" s="20"/>
      <c r="B982" s="20"/>
      <c r="C982" s="85"/>
      <c r="D982" s="85"/>
      <c r="E982" s="85"/>
      <c r="F982" s="85"/>
      <c r="G982" s="85"/>
      <c r="H982" s="85"/>
      <c r="I982" s="85"/>
      <c r="J982" s="85"/>
      <c r="K982" s="85"/>
      <c r="L982" s="85"/>
      <c r="M982" s="85"/>
      <c r="N982" s="85"/>
      <c r="O982" s="85"/>
      <c r="P982" s="85"/>
      <c r="Q982" s="85"/>
      <c r="R982" s="85"/>
      <c r="S982" s="20"/>
      <c r="T982" s="20"/>
      <c r="U982" s="20"/>
      <c r="V982" s="20"/>
      <c r="W982" s="20"/>
      <c r="X982" s="20"/>
      <c r="Y982" s="20"/>
      <c r="Z982" s="20"/>
      <c r="AA982" s="20"/>
      <c r="AB982" s="20"/>
      <c r="AC982" s="20"/>
      <c r="AD982" s="20"/>
      <c r="AE982" s="20"/>
      <c r="AF982" s="20"/>
      <c r="AG982" s="20"/>
      <c r="AH982" s="20"/>
      <c r="AI982" s="20"/>
      <c r="AJ982" s="20"/>
      <c r="AK982" s="20"/>
      <c r="AL982" s="20"/>
      <c r="AM982" s="20"/>
    </row>
    <row r="983" spans="1:39" ht="13.5" customHeight="1">
      <c r="A983" s="20"/>
      <c r="B983" s="20"/>
      <c r="C983" s="85"/>
      <c r="D983" s="85"/>
      <c r="E983" s="85"/>
      <c r="F983" s="85"/>
      <c r="G983" s="85"/>
      <c r="H983" s="85"/>
      <c r="I983" s="85"/>
      <c r="J983" s="85"/>
      <c r="K983" s="85"/>
      <c r="L983" s="85"/>
      <c r="M983" s="85"/>
      <c r="N983" s="85"/>
      <c r="O983" s="85"/>
      <c r="P983" s="85"/>
      <c r="Q983" s="85"/>
      <c r="R983" s="85"/>
      <c r="S983" s="20"/>
      <c r="T983" s="20"/>
      <c r="U983" s="20"/>
      <c r="V983" s="20"/>
      <c r="W983" s="20"/>
      <c r="X983" s="20"/>
      <c r="Y983" s="20"/>
      <c r="Z983" s="20"/>
      <c r="AA983" s="20"/>
      <c r="AB983" s="20"/>
      <c r="AC983" s="20"/>
      <c r="AD983" s="20"/>
      <c r="AE983" s="20"/>
      <c r="AF983" s="20"/>
      <c r="AG983" s="20"/>
      <c r="AH983" s="20"/>
      <c r="AI983" s="20"/>
      <c r="AJ983" s="20"/>
      <c r="AK983" s="20"/>
      <c r="AL983" s="20"/>
      <c r="AM983" s="20"/>
    </row>
    <row r="984" spans="1:39" ht="13.5" customHeight="1">
      <c r="A984" s="20"/>
      <c r="B984" s="20"/>
      <c r="C984" s="85"/>
      <c r="D984" s="85"/>
      <c r="E984" s="85"/>
      <c r="F984" s="85"/>
      <c r="G984" s="85"/>
      <c r="H984" s="85"/>
      <c r="I984" s="85"/>
      <c r="J984" s="85"/>
      <c r="K984" s="85"/>
      <c r="L984" s="85"/>
      <c r="M984" s="85"/>
      <c r="N984" s="85"/>
      <c r="O984" s="85"/>
      <c r="P984" s="85"/>
      <c r="Q984" s="85"/>
      <c r="R984" s="85"/>
      <c r="S984" s="20"/>
      <c r="T984" s="20"/>
      <c r="U984" s="20"/>
      <c r="V984" s="20"/>
      <c r="W984" s="20"/>
      <c r="X984" s="20"/>
      <c r="Y984" s="20"/>
      <c r="Z984" s="20"/>
      <c r="AA984" s="20"/>
      <c r="AB984" s="20"/>
      <c r="AC984" s="20"/>
      <c r="AD984" s="20"/>
      <c r="AE984" s="20"/>
      <c r="AF984" s="20"/>
      <c r="AG984" s="20"/>
      <c r="AH984" s="20"/>
      <c r="AI984" s="20"/>
      <c r="AJ984" s="20"/>
      <c r="AK984" s="20"/>
      <c r="AL984" s="20"/>
      <c r="AM984" s="20"/>
    </row>
    <row r="985" spans="1:39" ht="13.5" customHeight="1">
      <c r="A985" s="20"/>
      <c r="B985" s="20"/>
      <c r="C985" s="85"/>
      <c r="D985" s="85"/>
      <c r="E985" s="85"/>
      <c r="F985" s="85"/>
      <c r="G985" s="85"/>
      <c r="H985" s="85"/>
      <c r="I985" s="85"/>
      <c r="J985" s="85"/>
      <c r="K985" s="85"/>
      <c r="L985" s="85"/>
      <c r="M985" s="85"/>
      <c r="N985" s="85"/>
      <c r="O985" s="85"/>
      <c r="P985" s="85"/>
      <c r="Q985" s="85"/>
      <c r="R985" s="85"/>
      <c r="S985" s="20"/>
      <c r="T985" s="20"/>
      <c r="U985" s="20"/>
      <c r="V985" s="20"/>
      <c r="W985" s="20"/>
      <c r="X985" s="20"/>
      <c r="Y985" s="20"/>
      <c r="Z985" s="20"/>
      <c r="AA985" s="20"/>
      <c r="AB985" s="20"/>
      <c r="AC985" s="20"/>
      <c r="AD985" s="20"/>
      <c r="AE985" s="20"/>
      <c r="AF985" s="20"/>
      <c r="AG985" s="20"/>
      <c r="AH985" s="20"/>
      <c r="AI985" s="20"/>
      <c r="AJ985" s="20"/>
      <c r="AK985" s="20"/>
      <c r="AL985" s="20"/>
      <c r="AM985" s="20"/>
    </row>
    <row r="986" spans="1:39" ht="13.5" customHeight="1">
      <c r="A986" s="20"/>
      <c r="B986" s="20"/>
      <c r="C986" s="85"/>
      <c r="D986" s="85"/>
      <c r="E986" s="85"/>
      <c r="F986" s="85"/>
      <c r="G986" s="85"/>
      <c r="H986" s="85"/>
      <c r="I986" s="85"/>
      <c r="J986" s="85"/>
      <c r="K986" s="85"/>
      <c r="L986" s="85"/>
      <c r="M986" s="85"/>
      <c r="N986" s="85"/>
      <c r="O986" s="85"/>
      <c r="P986" s="85"/>
      <c r="Q986" s="85"/>
      <c r="R986" s="85"/>
      <c r="S986" s="20"/>
      <c r="T986" s="20"/>
      <c r="U986" s="20"/>
      <c r="V986" s="20"/>
      <c r="W986" s="20"/>
      <c r="X986" s="20"/>
      <c r="Y986" s="20"/>
      <c r="Z986" s="20"/>
      <c r="AA986" s="20"/>
      <c r="AB986" s="20"/>
      <c r="AC986" s="20"/>
      <c r="AD986" s="20"/>
      <c r="AE986" s="20"/>
      <c r="AF986" s="20"/>
      <c r="AG986" s="20"/>
      <c r="AH986" s="20"/>
      <c r="AI986" s="20"/>
      <c r="AJ986" s="20"/>
      <c r="AK986" s="20"/>
      <c r="AL986" s="20"/>
      <c r="AM986" s="20"/>
    </row>
    <row r="987" spans="1:39" ht="13.5" customHeight="1">
      <c r="A987" s="20"/>
      <c r="B987" s="20"/>
      <c r="C987" s="85"/>
      <c r="D987" s="85"/>
      <c r="E987" s="85"/>
      <c r="F987" s="85"/>
      <c r="G987" s="85"/>
      <c r="H987" s="85"/>
      <c r="I987" s="85"/>
      <c r="J987" s="85"/>
      <c r="K987" s="85"/>
      <c r="L987" s="85"/>
      <c r="M987" s="85"/>
      <c r="N987" s="85"/>
      <c r="O987" s="85"/>
      <c r="P987" s="85"/>
      <c r="Q987" s="85"/>
      <c r="R987" s="85"/>
      <c r="S987" s="20"/>
      <c r="T987" s="20"/>
      <c r="U987" s="20"/>
      <c r="V987" s="20"/>
      <c r="W987" s="20"/>
      <c r="X987" s="20"/>
      <c r="Y987" s="20"/>
      <c r="Z987" s="20"/>
      <c r="AA987" s="20"/>
      <c r="AB987" s="20"/>
      <c r="AC987" s="20"/>
      <c r="AD987" s="20"/>
      <c r="AE987" s="20"/>
      <c r="AF987" s="20"/>
      <c r="AG987" s="20"/>
      <c r="AH987" s="20"/>
      <c r="AI987" s="20"/>
      <c r="AJ987" s="20"/>
      <c r="AK987" s="20"/>
      <c r="AL987" s="20"/>
      <c r="AM987" s="20"/>
    </row>
    <row r="988" spans="1:39" ht="13.5" customHeight="1">
      <c r="A988" s="20"/>
      <c r="B988" s="20"/>
      <c r="C988" s="85"/>
      <c r="D988" s="85"/>
      <c r="E988" s="85"/>
      <c r="F988" s="85"/>
      <c r="G988" s="85"/>
      <c r="H988" s="85"/>
      <c r="I988" s="85"/>
      <c r="J988" s="85"/>
      <c r="K988" s="85"/>
      <c r="L988" s="85"/>
      <c r="M988" s="85"/>
      <c r="N988" s="85"/>
      <c r="O988" s="85"/>
      <c r="P988" s="85"/>
      <c r="Q988" s="85"/>
      <c r="R988" s="85"/>
      <c r="S988" s="20"/>
      <c r="T988" s="20"/>
      <c r="U988" s="20"/>
      <c r="V988" s="20"/>
      <c r="W988" s="20"/>
      <c r="X988" s="20"/>
      <c r="Y988" s="20"/>
      <c r="Z988" s="20"/>
      <c r="AA988" s="20"/>
      <c r="AB988" s="20"/>
      <c r="AC988" s="20"/>
      <c r="AD988" s="20"/>
      <c r="AE988" s="20"/>
      <c r="AF988" s="20"/>
      <c r="AG988" s="20"/>
      <c r="AH988" s="20"/>
      <c r="AI988" s="20"/>
      <c r="AJ988" s="20"/>
      <c r="AK988" s="20"/>
      <c r="AL988" s="20"/>
      <c r="AM988" s="20"/>
    </row>
    <row r="989" spans="1:39" ht="13.5" customHeight="1">
      <c r="A989" s="20"/>
      <c r="B989" s="20"/>
      <c r="C989" s="85"/>
      <c r="D989" s="85"/>
      <c r="E989" s="85"/>
      <c r="F989" s="85"/>
      <c r="G989" s="85"/>
      <c r="H989" s="85"/>
      <c r="I989" s="85"/>
      <c r="J989" s="85"/>
      <c r="K989" s="85"/>
      <c r="L989" s="85"/>
      <c r="M989" s="85"/>
      <c r="N989" s="85"/>
      <c r="O989" s="85"/>
      <c r="P989" s="85"/>
      <c r="Q989" s="85"/>
      <c r="R989" s="85"/>
      <c r="S989" s="20"/>
      <c r="T989" s="20"/>
      <c r="U989" s="20"/>
      <c r="V989" s="20"/>
      <c r="W989" s="20"/>
      <c r="X989" s="20"/>
      <c r="Y989" s="20"/>
      <c r="Z989" s="20"/>
      <c r="AA989" s="20"/>
      <c r="AB989" s="20"/>
      <c r="AC989" s="20"/>
      <c r="AD989" s="20"/>
      <c r="AE989" s="20"/>
      <c r="AF989" s="20"/>
      <c r="AG989" s="20"/>
      <c r="AH989" s="20"/>
      <c r="AI989" s="20"/>
      <c r="AJ989" s="20"/>
      <c r="AK989" s="20"/>
      <c r="AL989" s="20"/>
      <c r="AM989" s="20"/>
    </row>
    <row r="990" spans="1:39" ht="13.5" customHeight="1">
      <c r="A990" s="20"/>
      <c r="B990" s="20"/>
      <c r="C990" s="85"/>
      <c r="D990" s="85"/>
      <c r="E990" s="85"/>
      <c r="F990" s="85"/>
      <c r="G990" s="85"/>
      <c r="H990" s="85"/>
      <c r="I990" s="85"/>
      <c r="J990" s="85"/>
      <c r="K990" s="85"/>
      <c r="L990" s="85"/>
      <c r="M990" s="85"/>
      <c r="N990" s="85"/>
      <c r="O990" s="85"/>
      <c r="P990" s="85"/>
      <c r="Q990" s="85"/>
      <c r="R990" s="85"/>
      <c r="S990" s="20"/>
      <c r="T990" s="20"/>
      <c r="U990" s="20"/>
      <c r="V990" s="20"/>
      <c r="W990" s="20"/>
      <c r="X990" s="20"/>
      <c r="Y990" s="20"/>
      <c r="Z990" s="20"/>
      <c r="AA990" s="20"/>
      <c r="AB990" s="20"/>
      <c r="AC990" s="20"/>
      <c r="AD990" s="20"/>
      <c r="AE990" s="20"/>
      <c r="AF990" s="20"/>
      <c r="AG990" s="20"/>
      <c r="AH990" s="20"/>
      <c r="AI990" s="20"/>
      <c r="AJ990" s="20"/>
      <c r="AK990" s="20"/>
      <c r="AL990" s="20"/>
      <c r="AM990" s="20"/>
    </row>
    <row r="991" spans="1:39" ht="13.5" customHeight="1">
      <c r="A991" s="20"/>
      <c r="B991" s="20"/>
      <c r="C991" s="85"/>
      <c r="D991" s="85"/>
      <c r="E991" s="85"/>
      <c r="F991" s="85"/>
      <c r="G991" s="85"/>
      <c r="H991" s="85"/>
      <c r="I991" s="85"/>
      <c r="J991" s="85"/>
      <c r="K991" s="85"/>
      <c r="L991" s="85"/>
      <c r="M991" s="85"/>
      <c r="N991" s="85"/>
      <c r="O991" s="85"/>
      <c r="P991" s="85"/>
      <c r="Q991" s="85"/>
      <c r="R991" s="85"/>
      <c r="S991" s="20"/>
      <c r="T991" s="20"/>
      <c r="U991" s="20"/>
      <c r="V991" s="20"/>
      <c r="W991" s="20"/>
      <c r="X991" s="20"/>
      <c r="Y991" s="20"/>
      <c r="Z991" s="20"/>
      <c r="AA991" s="20"/>
      <c r="AB991" s="20"/>
      <c r="AC991" s="20"/>
      <c r="AD991" s="20"/>
      <c r="AE991" s="20"/>
      <c r="AF991" s="20"/>
      <c r="AG991" s="20"/>
      <c r="AH991" s="20"/>
      <c r="AI991" s="20"/>
      <c r="AJ991" s="20"/>
      <c r="AK991" s="20"/>
      <c r="AL991" s="20"/>
      <c r="AM991" s="20"/>
    </row>
    <row r="992" spans="1:39" ht="13.5" customHeight="1">
      <c r="A992" s="20"/>
      <c r="B992" s="20"/>
      <c r="C992" s="85"/>
      <c r="D992" s="85"/>
      <c r="E992" s="85"/>
      <c r="F992" s="85"/>
      <c r="G992" s="85"/>
      <c r="H992" s="85"/>
      <c r="I992" s="85"/>
      <c r="J992" s="85"/>
      <c r="K992" s="85"/>
      <c r="L992" s="85"/>
      <c r="M992" s="85"/>
      <c r="N992" s="85"/>
      <c r="O992" s="85"/>
      <c r="P992" s="85"/>
      <c r="Q992" s="85"/>
      <c r="R992" s="85"/>
      <c r="S992" s="20"/>
      <c r="T992" s="20"/>
      <c r="U992" s="20"/>
      <c r="V992" s="20"/>
      <c r="W992" s="20"/>
      <c r="X992" s="20"/>
      <c r="Y992" s="20"/>
      <c r="Z992" s="20"/>
      <c r="AA992" s="20"/>
      <c r="AB992" s="20"/>
      <c r="AC992" s="20"/>
      <c r="AD992" s="20"/>
      <c r="AE992" s="20"/>
      <c r="AF992" s="20"/>
      <c r="AG992" s="20"/>
      <c r="AH992" s="20"/>
      <c r="AI992" s="20"/>
      <c r="AJ992" s="20"/>
      <c r="AK992" s="20"/>
      <c r="AL992" s="20"/>
      <c r="AM992" s="20"/>
    </row>
    <row r="993" spans="1:39" ht="13.5" customHeight="1">
      <c r="A993" s="20"/>
      <c r="B993" s="20"/>
      <c r="C993" s="85"/>
      <c r="D993" s="85"/>
      <c r="E993" s="85"/>
      <c r="F993" s="85"/>
      <c r="G993" s="85"/>
      <c r="H993" s="85"/>
      <c r="I993" s="85"/>
      <c r="J993" s="85"/>
      <c r="K993" s="85"/>
      <c r="L993" s="85"/>
      <c r="M993" s="85"/>
      <c r="N993" s="85"/>
      <c r="O993" s="85"/>
      <c r="P993" s="85"/>
      <c r="Q993" s="85"/>
      <c r="R993" s="85"/>
      <c r="S993" s="20"/>
      <c r="T993" s="20"/>
      <c r="U993" s="20"/>
      <c r="V993" s="20"/>
      <c r="W993" s="20"/>
      <c r="X993" s="20"/>
      <c r="Y993" s="20"/>
      <c r="Z993" s="20"/>
      <c r="AA993" s="20"/>
      <c r="AB993" s="20"/>
      <c r="AC993" s="20"/>
      <c r="AD993" s="20"/>
      <c r="AE993" s="20"/>
      <c r="AF993" s="20"/>
      <c r="AG993" s="20"/>
      <c r="AH993" s="20"/>
      <c r="AI993" s="20"/>
      <c r="AJ993" s="20"/>
      <c r="AK993" s="20"/>
      <c r="AL993" s="20"/>
      <c r="AM993" s="20"/>
    </row>
    <row r="994" spans="1:39" ht="13.5" customHeight="1">
      <c r="A994" s="20"/>
      <c r="B994" s="20"/>
      <c r="C994" s="85"/>
      <c r="D994" s="85"/>
      <c r="E994" s="85"/>
      <c r="F994" s="85"/>
      <c r="G994" s="85"/>
      <c r="H994" s="85"/>
      <c r="I994" s="85"/>
      <c r="J994" s="85"/>
      <c r="K994" s="85"/>
      <c r="L994" s="85"/>
      <c r="M994" s="85"/>
      <c r="N994" s="85"/>
      <c r="O994" s="85"/>
      <c r="P994" s="85"/>
      <c r="Q994" s="85"/>
      <c r="R994" s="85"/>
      <c r="S994" s="20"/>
      <c r="T994" s="20"/>
      <c r="U994" s="20"/>
      <c r="V994" s="20"/>
      <c r="W994" s="20"/>
      <c r="X994" s="20"/>
      <c r="Y994" s="20"/>
      <c r="Z994" s="20"/>
      <c r="AA994" s="20"/>
      <c r="AB994" s="20"/>
      <c r="AC994" s="20"/>
      <c r="AD994" s="20"/>
      <c r="AE994" s="20"/>
      <c r="AF994" s="20"/>
      <c r="AG994" s="20"/>
      <c r="AH994" s="20"/>
      <c r="AI994" s="20"/>
      <c r="AJ994" s="20"/>
      <c r="AK994" s="20"/>
      <c r="AL994" s="20"/>
      <c r="AM994" s="20"/>
    </row>
    <row r="995" spans="1:39" ht="13.5" customHeight="1">
      <c r="A995" s="20"/>
      <c r="B995" s="20"/>
      <c r="C995" s="85"/>
      <c r="D995" s="85"/>
      <c r="E995" s="85"/>
      <c r="F995" s="85"/>
      <c r="G995" s="85"/>
      <c r="H995" s="85"/>
      <c r="I995" s="85"/>
      <c r="J995" s="85"/>
      <c r="K995" s="85"/>
      <c r="L995" s="85"/>
      <c r="M995" s="85"/>
      <c r="N995" s="85"/>
      <c r="O995" s="85"/>
      <c r="P995" s="85"/>
      <c r="Q995" s="85"/>
      <c r="R995" s="85"/>
      <c r="S995" s="20"/>
      <c r="T995" s="20"/>
      <c r="U995" s="20"/>
      <c r="V995" s="20"/>
      <c r="W995" s="20"/>
      <c r="X995" s="20"/>
      <c r="Y995" s="20"/>
      <c r="Z995" s="20"/>
      <c r="AA995" s="20"/>
      <c r="AB995" s="20"/>
      <c r="AC995" s="20"/>
      <c r="AD995" s="20"/>
      <c r="AE995" s="20"/>
      <c r="AF995" s="20"/>
      <c r="AG995" s="20"/>
      <c r="AH995" s="20"/>
      <c r="AI995" s="20"/>
      <c r="AJ995" s="20"/>
      <c r="AK995" s="20"/>
      <c r="AL995" s="20"/>
      <c r="AM995" s="20"/>
    </row>
    <row r="996" spans="1:39" ht="13.5" customHeight="1">
      <c r="A996" s="20"/>
      <c r="B996" s="20"/>
      <c r="C996" s="85"/>
      <c r="D996" s="85"/>
      <c r="E996" s="85"/>
      <c r="F996" s="85"/>
      <c r="G996" s="85"/>
      <c r="H996" s="85"/>
      <c r="I996" s="85"/>
      <c r="J996" s="85"/>
      <c r="K996" s="85"/>
      <c r="L996" s="85"/>
      <c r="M996" s="85"/>
      <c r="N996" s="85"/>
      <c r="O996" s="85"/>
      <c r="P996" s="85"/>
      <c r="Q996" s="85"/>
      <c r="R996" s="85"/>
      <c r="S996" s="20"/>
      <c r="T996" s="20"/>
      <c r="U996" s="20"/>
      <c r="V996" s="20"/>
      <c r="W996" s="20"/>
      <c r="X996" s="20"/>
      <c r="Y996" s="20"/>
      <c r="Z996" s="20"/>
      <c r="AA996" s="20"/>
      <c r="AB996" s="20"/>
      <c r="AC996" s="20"/>
      <c r="AD996" s="20"/>
      <c r="AE996" s="20"/>
      <c r="AF996" s="20"/>
      <c r="AG996" s="20"/>
      <c r="AH996" s="20"/>
      <c r="AI996" s="20"/>
      <c r="AJ996" s="20"/>
      <c r="AK996" s="20"/>
      <c r="AL996" s="20"/>
      <c r="AM996" s="20"/>
    </row>
    <row r="997" spans="1:39" ht="13.5" customHeight="1">
      <c r="A997" s="20"/>
      <c r="B997" s="20"/>
      <c r="C997" s="85"/>
      <c r="D997" s="85"/>
      <c r="E997" s="85"/>
      <c r="F997" s="85"/>
      <c r="G997" s="85"/>
      <c r="H997" s="85"/>
      <c r="I997" s="85"/>
      <c r="J997" s="85"/>
      <c r="K997" s="85"/>
      <c r="L997" s="85"/>
      <c r="M997" s="85"/>
      <c r="N997" s="85"/>
      <c r="O997" s="85"/>
      <c r="P997" s="85"/>
      <c r="Q997" s="85"/>
      <c r="R997" s="85"/>
      <c r="S997" s="20"/>
      <c r="T997" s="20"/>
      <c r="U997" s="20"/>
      <c r="V997" s="20"/>
      <c r="W997" s="20"/>
      <c r="X997" s="20"/>
      <c r="Y997" s="20"/>
      <c r="Z997" s="20"/>
      <c r="AA997" s="20"/>
      <c r="AB997" s="20"/>
      <c r="AC997" s="20"/>
      <c r="AD997" s="20"/>
      <c r="AE997" s="20"/>
      <c r="AF997" s="20"/>
      <c r="AG997" s="20"/>
      <c r="AH997" s="20"/>
      <c r="AI997" s="20"/>
      <c r="AJ997" s="20"/>
      <c r="AK997" s="20"/>
      <c r="AL997" s="20"/>
      <c r="AM997" s="20"/>
    </row>
    <row r="998" spans="1:39" ht="13.5" customHeight="1">
      <c r="A998" s="20"/>
      <c r="B998" s="20"/>
      <c r="C998" s="85"/>
      <c r="D998" s="85"/>
      <c r="E998" s="85"/>
      <c r="F998" s="85"/>
      <c r="G998" s="85"/>
      <c r="H998" s="85"/>
      <c r="I998" s="85"/>
      <c r="J998" s="85"/>
      <c r="K998" s="85"/>
      <c r="L998" s="85"/>
      <c r="M998" s="85"/>
      <c r="N998" s="85"/>
      <c r="O998" s="85"/>
      <c r="P998" s="85"/>
      <c r="Q998" s="85"/>
      <c r="R998" s="85"/>
      <c r="S998" s="20"/>
      <c r="T998" s="20"/>
      <c r="U998" s="20"/>
      <c r="V998" s="20"/>
      <c r="W998" s="20"/>
      <c r="X998" s="20"/>
      <c r="Y998" s="20"/>
      <c r="Z998" s="20"/>
      <c r="AA998" s="20"/>
      <c r="AB998" s="20"/>
      <c r="AC998" s="20"/>
      <c r="AD998" s="20"/>
      <c r="AE998" s="20"/>
      <c r="AF998" s="20"/>
      <c r="AG998" s="20"/>
      <c r="AH998" s="20"/>
      <c r="AI998" s="20"/>
      <c r="AJ998" s="20"/>
      <c r="AK998" s="20"/>
      <c r="AL998" s="20"/>
      <c r="AM998" s="20"/>
    </row>
    <row r="999" spans="1:39" ht="13.5" customHeight="1">
      <c r="A999" s="20"/>
      <c r="B999" s="20"/>
      <c r="C999" s="85"/>
      <c r="D999" s="85"/>
      <c r="E999" s="85"/>
      <c r="F999" s="85"/>
      <c r="G999" s="85"/>
      <c r="H999" s="85"/>
      <c r="I999" s="85"/>
      <c r="J999" s="85"/>
      <c r="K999" s="85"/>
      <c r="L999" s="85"/>
      <c r="M999" s="85"/>
      <c r="N999" s="85"/>
      <c r="O999" s="85"/>
      <c r="P999" s="85"/>
      <c r="Q999" s="85"/>
      <c r="R999" s="85"/>
      <c r="S999" s="20"/>
      <c r="T999" s="20"/>
      <c r="U999" s="20"/>
      <c r="V999" s="20"/>
      <c r="W999" s="20"/>
      <c r="X999" s="20"/>
      <c r="Y999" s="20"/>
      <c r="Z999" s="20"/>
      <c r="AA999" s="20"/>
      <c r="AB999" s="20"/>
      <c r="AC999" s="20"/>
      <c r="AD999" s="20"/>
      <c r="AE999" s="20"/>
      <c r="AF999" s="20"/>
      <c r="AG999" s="20"/>
      <c r="AH999" s="20"/>
      <c r="AI999" s="20"/>
      <c r="AJ999" s="20"/>
      <c r="AK999" s="20"/>
      <c r="AL999" s="20"/>
      <c r="AM999" s="20"/>
    </row>
    <row r="1000" spans="1:39" ht="13.5" customHeight="1">
      <c r="A1000" s="20"/>
      <c r="B1000" s="20"/>
      <c r="C1000" s="85"/>
      <c r="D1000" s="85"/>
      <c r="E1000" s="85"/>
      <c r="F1000" s="85"/>
      <c r="G1000" s="85"/>
      <c r="H1000" s="85"/>
      <c r="I1000" s="85"/>
      <c r="J1000" s="85"/>
      <c r="K1000" s="85"/>
      <c r="L1000" s="85"/>
      <c r="M1000" s="85"/>
      <c r="N1000" s="85"/>
      <c r="O1000" s="85"/>
      <c r="P1000" s="85"/>
      <c r="Q1000" s="85"/>
      <c r="R1000" s="85"/>
      <c r="S1000" s="20"/>
      <c r="T1000" s="20"/>
      <c r="U1000" s="20"/>
      <c r="V1000" s="20"/>
      <c r="W1000" s="20"/>
      <c r="X1000" s="20"/>
      <c r="Y1000" s="20"/>
      <c r="Z1000" s="20"/>
      <c r="AA1000" s="20"/>
      <c r="AB1000" s="20"/>
      <c r="AC1000" s="20"/>
      <c r="AD1000" s="20"/>
      <c r="AE1000" s="20"/>
      <c r="AF1000" s="20"/>
      <c r="AG1000" s="20"/>
      <c r="AH1000" s="20"/>
      <c r="AI1000" s="20"/>
      <c r="AJ1000" s="20"/>
      <c r="AK1000" s="20"/>
      <c r="AL1000" s="20"/>
      <c r="AM1000" s="20"/>
    </row>
  </sheetData>
  <phoneticPr fontId="18"/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1" width="3.125" customWidth="1"/>
    <col min="2" max="2" width="11" customWidth="1"/>
    <col min="3" max="3" width="6.875" customWidth="1"/>
    <col min="4" max="17" width="7.875" customWidth="1"/>
    <col min="18" max="18" width="7.375" customWidth="1"/>
    <col min="19" max="19" width="9" customWidth="1"/>
    <col min="20" max="31" width="4.875" customWidth="1"/>
  </cols>
  <sheetData>
    <row r="1" spans="1:31" ht="19.5" customHeight="1">
      <c r="A1" s="20"/>
      <c r="B1" s="20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</row>
    <row r="2" spans="1:31" ht="19.5" customHeight="1">
      <c r="A2" s="191"/>
      <c r="B2" s="192" t="s">
        <v>176</v>
      </c>
      <c r="C2" s="191" t="s">
        <v>177</v>
      </c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20" t="s">
        <v>149</v>
      </c>
      <c r="T2" s="20">
        <f>COUNT(C5:N56)</f>
        <v>498</v>
      </c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</row>
    <row r="3" spans="1:31" ht="19.5" customHeight="1">
      <c r="A3" s="20"/>
      <c r="B3" s="20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 t="s">
        <v>150</v>
      </c>
      <c r="Q3" s="85"/>
      <c r="R3" s="85"/>
      <c r="S3" s="20" t="s">
        <v>178</v>
      </c>
      <c r="T3" s="29">
        <f>COUNTBLANK(C5:N56)-12*6</f>
        <v>54</v>
      </c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</row>
    <row r="4" spans="1:31" ht="19.5" customHeight="1">
      <c r="A4" s="89"/>
      <c r="B4" s="194" t="s">
        <v>1</v>
      </c>
      <c r="C4" s="195" t="s">
        <v>152</v>
      </c>
      <c r="D4" s="196" t="s">
        <v>153</v>
      </c>
      <c r="E4" s="196" t="s">
        <v>154</v>
      </c>
      <c r="F4" s="196" t="s">
        <v>155</v>
      </c>
      <c r="G4" s="196" t="s">
        <v>156</v>
      </c>
      <c r="H4" s="196" t="s">
        <v>157</v>
      </c>
      <c r="I4" s="196" t="s">
        <v>158</v>
      </c>
      <c r="J4" s="196" t="s">
        <v>159</v>
      </c>
      <c r="K4" s="196" t="s">
        <v>160</v>
      </c>
      <c r="L4" s="196" t="s">
        <v>161</v>
      </c>
      <c r="M4" s="196" t="s">
        <v>162</v>
      </c>
      <c r="N4" s="197" t="s">
        <v>163</v>
      </c>
      <c r="O4" s="198" t="s">
        <v>164</v>
      </c>
      <c r="P4" s="195" t="s">
        <v>165</v>
      </c>
      <c r="Q4" s="196" t="s">
        <v>166</v>
      </c>
      <c r="R4" s="199" t="s">
        <v>167</v>
      </c>
      <c r="S4" s="2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</row>
    <row r="5" spans="1:31" ht="19.5" customHeight="1">
      <c r="A5" s="97">
        <v>1</v>
      </c>
      <c r="B5" s="201" t="s">
        <v>2</v>
      </c>
      <c r="C5" s="106">
        <v>78.5</v>
      </c>
      <c r="D5" s="107">
        <v>45</v>
      </c>
      <c r="E5" s="107">
        <v>47</v>
      </c>
      <c r="F5" s="107">
        <v>119.5</v>
      </c>
      <c r="G5" s="107">
        <v>93</v>
      </c>
      <c r="H5" s="107">
        <v>123</v>
      </c>
      <c r="I5" s="107">
        <v>37</v>
      </c>
      <c r="J5" s="107">
        <v>105.5</v>
      </c>
      <c r="K5" s="107">
        <v>57.5</v>
      </c>
      <c r="L5" s="107">
        <v>99</v>
      </c>
      <c r="M5" s="107">
        <v>112.5</v>
      </c>
      <c r="N5" s="108">
        <v>102.5</v>
      </c>
      <c r="O5" s="109">
        <f>SUM(C5:N5)</f>
        <v>1020</v>
      </c>
      <c r="P5" s="109">
        <f>MAX(C5:N5)</f>
        <v>123</v>
      </c>
      <c r="Q5" s="167">
        <f>MIN(C5:N5)</f>
        <v>37</v>
      </c>
      <c r="R5" s="202">
        <f>AVERAGE(C5:N5)</f>
        <v>85</v>
      </c>
      <c r="S5" s="184" t="s">
        <v>179</v>
      </c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</row>
    <row r="6" spans="1:31" ht="19.5" customHeight="1">
      <c r="A6" s="110">
        <v>2</v>
      </c>
      <c r="B6" s="203" t="s">
        <v>3</v>
      </c>
      <c r="C6" s="106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8"/>
      <c r="O6" s="106"/>
      <c r="P6" s="106"/>
      <c r="Q6" s="107"/>
      <c r="R6" s="204"/>
      <c r="S6" s="187" t="s">
        <v>180</v>
      </c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</row>
    <row r="7" spans="1:31" ht="19.5" customHeight="1">
      <c r="A7" s="110">
        <v>3</v>
      </c>
      <c r="B7" s="203" t="s">
        <v>4</v>
      </c>
      <c r="C7" s="106">
        <v>57.07006369426751</v>
      </c>
      <c r="D7" s="107">
        <v>55.318471337579624</v>
      </c>
      <c r="E7" s="107">
        <v>59.522292993630572</v>
      </c>
      <c r="F7" s="107">
        <v>173.98089171974522</v>
      </c>
      <c r="G7" s="107">
        <v>81.783439490445872</v>
      </c>
      <c r="H7" s="107">
        <v>125</v>
      </c>
      <c r="I7" s="107">
        <v>50.318471337579624</v>
      </c>
      <c r="J7" s="107">
        <v>63.057324840764331</v>
      </c>
      <c r="K7" s="107">
        <v>49.36305732484076</v>
      </c>
      <c r="L7" s="107">
        <v>60.031847133757957</v>
      </c>
      <c r="M7" s="107">
        <v>89.140127388535021</v>
      </c>
      <c r="N7" s="108">
        <v>75.445859872611464</v>
      </c>
      <c r="O7" s="106">
        <f t="shared" ref="O7:O12" si="0">SUM(C7:N7)</f>
        <v>940.03184713375788</v>
      </c>
      <c r="P7" s="106">
        <f t="shared" ref="P7:P12" si="1">MAX(C7:N7)</f>
        <v>173.98089171974522</v>
      </c>
      <c r="Q7" s="107">
        <f t="shared" ref="Q7:Q12" si="2">MIN(C7:N7)</f>
        <v>49.36305732484076</v>
      </c>
      <c r="R7" s="204">
        <f t="shared" ref="R7:R12" si="3">AVERAGE(C7:N7)</f>
        <v>78.335987261146485</v>
      </c>
      <c r="S7" s="205" t="s">
        <v>174</v>
      </c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</row>
    <row r="8" spans="1:31" ht="19.5" customHeight="1">
      <c r="A8" s="110">
        <v>4</v>
      </c>
      <c r="B8" s="203" t="s">
        <v>5</v>
      </c>
      <c r="C8" s="106"/>
      <c r="D8" s="107"/>
      <c r="E8" s="107"/>
      <c r="F8" s="107"/>
      <c r="G8" s="107"/>
      <c r="H8" s="107"/>
      <c r="I8" s="107">
        <v>147.21019108280254</v>
      </c>
      <c r="J8" s="107">
        <v>76.388535031847127</v>
      </c>
      <c r="K8" s="107">
        <v>47.388535031847134</v>
      </c>
      <c r="L8" s="107">
        <v>45.187898089171981</v>
      </c>
      <c r="M8" s="107">
        <v>38.745222929936304</v>
      </c>
      <c r="N8" s="108">
        <v>86.646496815286611</v>
      </c>
      <c r="O8" s="117">
        <f t="shared" si="0"/>
        <v>441.56687898089172</v>
      </c>
      <c r="P8" s="106">
        <f t="shared" si="1"/>
        <v>147.21019108280254</v>
      </c>
      <c r="Q8" s="107">
        <f t="shared" si="2"/>
        <v>38.745222929936304</v>
      </c>
      <c r="R8" s="204">
        <f t="shared" si="3"/>
        <v>73.594479830148614</v>
      </c>
      <c r="S8" s="206" t="s">
        <v>181</v>
      </c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</row>
    <row r="9" spans="1:31" ht="19.5" customHeight="1">
      <c r="A9" s="110">
        <v>5</v>
      </c>
      <c r="B9" s="203" t="s">
        <v>6</v>
      </c>
      <c r="C9" s="106"/>
      <c r="D9" s="107"/>
      <c r="E9" s="107">
        <v>117.07006369426752</v>
      </c>
      <c r="F9" s="107"/>
      <c r="G9" s="107">
        <v>106.62420382165605</v>
      </c>
      <c r="H9" s="107"/>
      <c r="I9" s="107">
        <v>231.84713375796179</v>
      </c>
      <c r="J9" s="107"/>
      <c r="K9" s="107"/>
      <c r="L9" s="107"/>
      <c r="M9" s="107">
        <v>198.53503184713375</v>
      </c>
      <c r="N9" s="108"/>
      <c r="O9" s="117">
        <f t="shared" si="0"/>
        <v>654.07643312101914</v>
      </c>
      <c r="P9" s="106">
        <f t="shared" si="1"/>
        <v>231.84713375796179</v>
      </c>
      <c r="Q9" s="107">
        <f t="shared" si="2"/>
        <v>106.62420382165605</v>
      </c>
      <c r="R9" s="204">
        <f t="shared" si="3"/>
        <v>163.51910828025478</v>
      </c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</row>
    <row r="10" spans="1:31" ht="19.5" customHeight="1">
      <c r="A10" s="110">
        <v>6</v>
      </c>
      <c r="B10" s="203" t="s">
        <v>7</v>
      </c>
      <c r="C10" s="119">
        <v>46</v>
      </c>
      <c r="D10" s="107">
        <v>220.9</v>
      </c>
      <c r="E10" s="107">
        <v>136.19999999999999</v>
      </c>
      <c r="F10" s="107">
        <v>158.74</v>
      </c>
      <c r="G10" s="107">
        <v>143</v>
      </c>
      <c r="H10" s="107">
        <v>159.19999999999999</v>
      </c>
      <c r="I10" s="107">
        <v>78.5</v>
      </c>
      <c r="J10" s="107">
        <v>64.5</v>
      </c>
      <c r="K10" s="107">
        <v>84.3</v>
      </c>
      <c r="L10" s="107">
        <v>58.3</v>
      </c>
      <c r="M10" s="107">
        <v>42.6</v>
      </c>
      <c r="N10" s="108">
        <v>122.1</v>
      </c>
      <c r="O10" s="106">
        <f t="shared" si="0"/>
        <v>1314.3399999999997</v>
      </c>
      <c r="P10" s="106">
        <f t="shared" si="1"/>
        <v>220.9</v>
      </c>
      <c r="Q10" s="107">
        <f t="shared" si="2"/>
        <v>42.6</v>
      </c>
      <c r="R10" s="204">
        <f t="shared" si="3"/>
        <v>109.52833333333331</v>
      </c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</row>
    <row r="11" spans="1:31" ht="19.5" customHeight="1">
      <c r="A11" s="110">
        <v>7</v>
      </c>
      <c r="B11" s="207" t="s">
        <v>8</v>
      </c>
      <c r="C11" s="106">
        <v>442.5</v>
      </c>
      <c r="D11" s="107">
        <v>35.5</v>
      </c>
      <c r="E11" s="107">
        <v>249.5</v>
      </c>
      <c r="F11" s="107">
        <v>273.5</v>
      </c>
      <c r="G11" s="107">
        <v>224</v>
      </c>
      <c r="H11" s="107">
        <v>423</v>
      </c>
      <c r="I11" s="107">
        <v>191</v>
      </c>
      <c r="J11" s="107">
        <v>39</v>
      </c>
      <c r="K11" s="107">
        <v>13</v>
      </c>
      <c r="L11" s="208">
        <v>0</v>
      </c>
      <c r="M11" s="107">
        <v>17.5</v>
      </c>
      <c r="N11" s="108">
        <v>47</v>
      </c>
      <c r="O11" s="106">
        <f t="shared" si="0"/>
        <v>1955.5</v>
      </c>
      <c r="P11" s="106">
        <f t="shared" si="1"/>
        <v>442.5</v>
      </c>
      <c r="Q11" s="107">
        <f t="shared" si="2"/>
        <v>0</v>
      </c>
      <c r="R11" s="204">
        <f t="shared" si="3"/>
        <v>162.95833333333334</v>
      </c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</row>
    <row r="12" spans="1:31" ht="19.5" customHeight="1">
      <c r="A12" s="110">
        <v>8</v>
      </c>
      <c r="B12" s="209" t="s">
        <v>10</v>
      </c>
      <c r="C12" s="106">
        <v>80.25477707006371</v>
      </c>
      <c r="D12" s="107">
        <v>67.675159235668787</v>
      </c>
      <c r="E12" s="107">
        <v>190.63694267515925</v>
      </c>
      <c r="F12" s="107">
        <v>185.60796178343949</v>
      </c>
      <c r="G12" s="107">
        <v>215.50955414012742</v>
      </c>
      <c r="H12" s="107">
        <v>243.12101910828028</v>
      </c>
      <c r="I12" s="107">
        <v>187.73885350318471</v>
      </c>
      <c r="J12" s="107">
        <v>203.66242038216564</v>
      </c>
      <c r="K12" s="107">
        <v>200.03184713375794</v>
      </c>
      <c r="L12" s="107">
        <v>157.7996815286624</v>
      </c>
      <c r="M12" s="107">
        <v>88.776114649681531</v>
      </c>
      <c r="N12" s="108">
        <v>94.104458598726112</v>
      </c>
      <c r="O12" s="106">
        <f t="shared" si="0"/>
        <v>1914.9187898089174</v>
      </c>
      <c r="P12" s="162">
        <f t="shared" si="1"/>
        <v>243.12101910828028</v>
      </c>
      <c r="Q12" s="159">
        <f t="shared" si="2"/>
        <v>67.675159235668787</v>
      </c>
      <c r="R12" s="210">
        <f t="shared" si="3"/>
        <v>159.57656581740977</v>
      </c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</row>
    <row r="13" spans="1:31" ht="19.5" customHeight="1">
      <c r="A13" s="124">
        <v>9</v>
      </c>
      <c r="B13" s="211" t="s">
        <v>11</v>
      </c>
      <c r="C13" s="132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4"/>
      <c r="O13" s="132"/>
      <c r="P13" s="132"/>
      <c r="Q13" s="133"/>
      <c r="R13" s="212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</row>
    <row r="14" spans="1:31" ht="19.5" customHeight="1">
      <c r="A14" s="97">
        <v>10</v>
      </c>
      <c r="B14" s="213" t="s">
        <v>12</v>
      </c>
      <c r="C14" s="143">
        <v>141.80000000000001</v>
      </c>
      <c r="D14" s="144">
        <v>132.4</v>
      </c>
      <c r="E14" s="145">
        <v>144.9</v>
      </c>
      <c r="F14" s="145">
        <v>335.4</v>
      </c>
      <c r="G14" s="145">
        <v>6</v>
      </c>
      <c r="H14" s="145"/>
      <c r="I14" s="145"/>
      <c r="J14" s="145"/>
      <c r="K14" s="145">
        <v>4.7</v>
      </c>
      <c r="L14" s="144">
        <v>51.8</v>
      </c>
      <c r="M14" s="145">
        <v>8.5</v>
      </c>
      <c r="N14" s="146">
        <v>67.5</v>
      </c>
      <c r="O14" s="143">
        <f t="shared" ref="O14:O15" si="4">SUM(C14:N14)</f>
        <v>893</v>
      </c>
      <c r="P14" s="173">
        <f t="shared" ref="P14:P15" si="5">MAX(C14:N14)</f>
        <v>335.4</v>
      </c>
      <c r="Q14" s="145">
        <f t="shared" ref="Q14:Q15" si="6">MIN(C14:N14)</f>
        <v>4.7</v>
      </c>
      <c r="R14" s="214">
        <f t="shared" ref="R14:R15" si="7">AVERAGE(C14:N14)</f>
        <v>99.222222222222229</v>
      </c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</row>
    <row r="15" spans="1:31" ht="19.5" customHeight="1">
      <c r="A15" s="110">
        <v>11</v>
      </c>
      <c r="B15" s="203" t="s">
        <v>13</v>
      </c>
      <c r="C15" s="117">
        <v>188</v>
      </c>
      <c r="D15" s="148">
        <v>162.19999999999999</v>
      </c>
      <c r="E15" s="107">
        <v>200</v>
      </c>
      <c r="F15" s="107">
        <v>235.2</v>
      </c>
      <c r="G15" s="107">
        <v>106.5</v>
      </c>
      <c r="H15" s="107">
        <v>98.8</v>
      </c>
      <c r="I15" s="107">
        <v>35</v>
      </c>
      <c r="J15" s="107">
        <v>58.7</v>
      </c>
      <c r="K15" s="107">
        <v>12.8</v>
      </c>
      <c r="L15" s="148">
        <v>72</v>
      </c>
      <c r="M15" s="107">
        <v>25.2</v>
      </c>
      <c r="N15" s="108">
        <v>61.5</v>
      </c>
      <c r="O15" s="106">
        <f t="shared" si="4"/>
        <v>1255.9000000000001</v>
      </c>
      <c r="P15" s="106">
        <f t="shared" si="5"/>
        <v>235.2</v>
      </c>
      <c r="Q15" s="107">
        <f t="shared" si="6"/>
        <v>12.8</v>
      </c>
      <c r="R15" s="204">
        <f t="shared" si="7"/>
        <v>104.65833333333335</v>
      </c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</row>
    <row r="16" spans="1:31" ht="19.5" customHeight="1">
      <c r="A16" s="110">
        <v>12</v>
      </c>
      <c r="B16" s="203" t="s">
        <v>14</v>
      </c>
      <c r="C16" s="106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8"/>
      <c r="O16" s="106"/>
      <c r="P16" s="106"/>
      <c r="Q16" s="107"/>
      <c r="R16" s="204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</row>
    <row r="17" spans="1:31" ht="19.5" customHeight="1">
      <c r="A17" s="110">
        <v>13</v>
      </c>
      <c r="B17" s="203" t="s">
        <v>15</v>
      </c>
      <c r="C17" s="117">
        <v>208.54</v>
      </c>
      <c r="D17" s="148">
        <v>92.76</v>
      </c>
      <c r="E17" s="107">
        <v>72.7</v>
      </c>
      <c r="F17" s="107">
        <v>305.51</v>
      </c>
      <c r="G17" s="107">
        <v>179.05</v>
      </c>
      <c r="H17" s="107">
        <v>143.82</v>
      </c>
      <c r="I17" s="107">
        <v>149.51</v>
      </c>
      <c r="J17" s="107">
        <v>48.45</v>
      </c>
      <c r="K17" s="107">
        <v>2.71</v>
      </c>
      <c r="L17" s="148">
        <v>58.04</v>
      </c>
      <c r="M17" s="122">
        <v>2.1800000000000002</v>
      </c>
      <c r="N17" s="108"/>
      <c r="O17" s="106">
        <f>SUM(C17:N17)</f>
        <v>1263.27</v>
      </c>
      <c r="P17" s="106">
        <f>MAX(C17:N17)</f>
        <v>305.51</v>
      </c>
      <c r="Q17" s="107">
        <f>MIN(C17:N17)</f>
        <v>2.1800000000000002</v>
      </c>
      <c r="R17" s="204">
        <f>AVERAGE(C17:N17)</f>
        <v>114.84272727272727</v>
      </c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</row>
    <row r="18" spans="1:31" ht="19.5" customHeight="1">
      <c r="A18" s="110">
        <v>14</v>
      </c>
      <c r="B18" s="203" t="s">
        <v>16</v>
      </c>
      <c r="C18" s="106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8"/>
      <c r="O18" s="106"/>
      <c r="P18" s="106"/>
      <c r="Q18" s="107"/>
      <c r="R18" s="204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</row>
    <row r="19" spans="1:31" ht="19.5" customHeight="1">
      <c r="A19" s="110">
        <v>15</v>
      </c>
      <c r="B19" s="203" t="s">
        <v>17</v>
      </c>
      <c r="C19" s="106">
        <v>200.63694267515925</v>
      </c>
      <c r="D19" s="148">
        <v>53.503184713375795</v>
      </c>
      <c r="E19" s="107">
        <v>110.828025477707</v>
      </c>
      <c r="F19" s="107">
        <v>192.03821656050957</v>
      </c>
      <c r="G19" s="107">
        <v>106.05095541401272</v>
      </c>
      <c r="H19" s="107">
        <v>68.789808917197448</v>
      </c>
      <c r="I19" s="107">
        <v>89.808917197452232</v>
      </c>
      <c r="J19" s="107">
        <v>47.770700636942671</v>
      </c>
      <c r="K19" s="107">
        <v>13.6</v>
      </c>
      <c r="L19" s="107">
        <v>64.968152866242036</v>
      </c>
      <c r="M19" s="107">
        <v>3.3439490445859872</v>
      </c>
      <c r="N19" s="108">
        <v>76.433121019108285</v>
      </c>
      <c r="O19" s="106">
        <f t="shared" ref="O19:O29" si="8">SUM(C19:N19)</f>
        <v>1027.771974522293</v>
      </c>
      <c r="P19" s="106">
        <f t="shared" ref="P19:P29" si="9">MAX(C19:N19)</f>
        <v>200.63694267515925</v>
      </c>
      <c r="Q19" s="107">
        <f t="shared" ref="Q19:Q29" si="10">MIN(C19:N19)</f>
        <v>3.3439490445859872</v>
      </c>
      <c r="R19" s="204">
        <f t="shared" ref="R19:R29" si="11">AVERAGE(C19:N19)</f>
        <v>85.647664543524414</v>
      </c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</row>
    <row r="20" spans="1:31" ht="19.5" customHeight="1">
      <c r="A20" s="110">
        <v>16</v>
      </c>
      <c r="B20" s="203" t="s">
        <v>18</v>
      </c>
      <c r="C20" s="106">
        <v>421.33757961783436</v>
      </c>
      <c r="D20" s="107">
        <v>110.828025477707</v>
      </c>
      <c r="E20" s="107">
        <v>143.31210191082801</v>
      </c>
      <c r="F20" s="107">
        <v>159.55414012738854</v>
      </c>
      <c r="G20" s="107">
        <v>77.388535031847127</v>
      </c>
      <c r="H20" s="107">
        <v>129.93630573248407</v>
      </c>
      <c r="I20" s="107">
        <v>215.92356687898089</v>
      </c>
      <c r="J20" s="122">
        <v>139.49044585987261</v>
      </c>
      <c r="K20" s="107">
        <v>25.796178343949045</v>
      </c>
      <c r="L20" s="107">
        <v>112.73885350318471</v>
      </c>
      <c r="M20" s="107">
        <v>15.286624203821654</v>
      </c>
      <c r="N20" s="108">
        <v>210.19108280254778</v>
      </c>
      <c r="O20" s="106">
        <f t="shared" si="8"/>
        <v>1761.783439490446</v>
      </c>
      <c r="P20" s="106">
        <f t="shared" si="9"/>
        <v>421.33757961783436</v>
      </c>
      <c r="Q20" s="107">
        <f t="shared" si="10"/>
        <v>15.286624203821654</v>
      </c>
      <c r="R20" s="204">
        <f t="shared" si="11"/>
        <v>146.81528662420382</v>
      </c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</row>
    <row r="21" spans="1:31" ht="19.5" customHeight="1">
      <c r="A21" s="110">
        <v>17</v>
      </c>
      <c r="B21" s="149" t="s">
        <v>19</v>
      </c>
      <c r="C21" s="117">
        <v>308.5</v>
      </c>
      <c r="D21" s="148">
        <v>37.5</v>
      </c>
      <c r="E21" s="107">
        <v>77</v>
      </c>
      <c r="F21" s="107">
        <v>229.5</v>
      </c>
      <c r="G21" s="107">
        <v>102.5</v>
      </c>
      <c r="H21" s="107">
        <v>34.5</v>
      </c>
      <c r="I21" s="107">
        <v>139.5</v>
      </c>
      <c r="J21" s="107">
        <v>77</v>
      </c>
      <c r="K21" s="107">
        <v>31.5</v>
      </c>
      <c r="L21" s="148">
        <v>75</v>
      </c>
      <c r="M21" s="107">
        <v>22.5</v>
      </c>
      <c r="N21" s="108">
        <v>99</v>
      </c>
      <c r="O21" s="106">
        <f t="shared" si="8"/>
        <v>1234</v>
      </c>
      <c r="P21" s="106">
        <f t="shared" si="9"/>
        <v>308.5</v>
      </c>
      <c r="Q21" s="107">
        <f t="shared" si="10"/>
        <v>22.5</v>
      </c>
      <c r="R21" s="204">
        <f t="shared" si="11"/>
        <v>102.83333333333333</v>
      </c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</row>
    <row r="22" spans="1:31" ht="19.5" customHeight="1">
      <c r="A22" s="110">
        <v>18</v>
      </c>
      <c r="B22" s="203" t="s">
        <v>20</v>
      </c>
      <c r="C22" s="106">
        <v>253.50318471337579</v>
      </c>
      <c r="D22" s="107">
        <v>55.891719745222929</v>
      </c>
      <c r="E22" s="107">
        <v>160.828025477707</v>
      </c>
      <c r="F22" s="107">
        <v>275.15923566878985</v>
      </c>
      <c r="G22" s="107">
        <v>159.87261146496814</v>
      </c>
      <c r="H22" s="107">
        <v>87.579617834394909</v>
      </c>
      <c r="I22" s="107">
        <v>96.178343949044574</v>
      </c>
      <c r="J22" s="107">
        <v>55.573248407643312</v>
      </c>
      <c r="K22" s="107">
        <v>11.146496815286625</v>
      </c>
      <c r="L22" s="107">
        <v>76.114649681528661</v>
      </c>
      <c r="M22" s="107">
        <v>5.4140127388535033</v>
      </c>
      <c r="N22" s="108">
        <v>73.089171974522287</v>
      </c>
      <c r="O22" s="106">
        <f t="shared" si="8"/>
        <v>1310.3503184713375</v>
      </c>
      <c r="P22" s="106">
        <f t="shared" si="9"/>
        <v>275.15923566878985</v>
      </c>
      <c r="Q22" s="107">
        <f t="shared" si="10"/>
        <v>5.4140127388535033</v>
      </c>
      <c r="R22" s="204">
        <f t="shared" si="11"/>
        <v>109.19585987261145</v>
      </c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</row>
    <row r="23" spans="1:31" ht="19.5" customHeight="1">
      <c r="A23" s="110">
        <v>19</v>
      </c>
      <c r="B23" s="203" t="s">
        <v>21</v>
      </c>
      <c r="C23" s="117">
        <v>190.48556430446195</v>
      </c>
      <c r="D23" s="148">
        <v>187.82808398950129</v>
      </c>
      <c r="E23" s="107">
        <v>79.10104986876641</v>
      </c>
      <c r="F23" s="107">
        <v>255.74146981627294</v>
      </c>
      <c r="G23" s="107">
        <v>151.18110236220471</v>
      </c>
      <c r="H23" s="107">
        <v>98.392388451443566</v>
      </c>
      <c r="I23" s="107">
        <v>91.240157480314963</v>
      </c>
      <c r="J23" s="107">
        <v>52.132545931758528</v>
      </c>
      <c r="K23" s="107">
        <v>2.7887139107611549</v>
      </c>
      <c r="L23" s="148">
        <v>62.664041994750654</v>
      </c>
      <c r="M23" s="107">
        <v>2.6246719160104988</v>
      </c>
      <c r="N23" s="108">
        <v>107.11942257217848</v>
      </c>
      <c r="O23" s="106">
        <f t="shared" si="8"/>
        <v>1281.2992125984254</v>
      </c>
      <c r="P23" s="106">
        <f t="shared" si="9"/>
        <v>255.74146981627294</v>
      </c>
      <c r="Q23" s="107">
        <f t="shared" si="10"/>
        <v>2.6246719160104988</v>
      </c>
      <c r="R23" s="204">
        <f t="shared" si="11"/>
        <v>106.77493438320211</v>
      </c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</row>
    <row r="24" spans="1:31" ht="19.5" customHeight="1">
      <c r="A24" s="110">
        <v>20</v>
      </c>
      <c r="B24" s="203" t="s">
        <v>22</v>
      </c>
      <c r="C24" s="117">
        <v>294.26751592356686</v>
      </c>
      <c r="D24" s="148">
        <v>155.25477707006371</v>
      </c>
      <c r="E24" s="107">
        <v>122.61146496815286</v>
      </c>
      <c r="F24" s="107">
        <v>362.42038216560508</v>
      </c>
      <c r="G24" s="107">
        <v>137.26114649681529</v>
      </c>
      <c r="H24" s="107">
        <v>105.73248407643312</v>
      </c>
      <c r="I24" s="107">
        <v>110.828025477707</v>
      </c>
      <c r="J24" s="107">
        <v>135.35031847133757</v>
      </c>
      <c r="K24" s="107">
        <v>7.0063694267515917</v>
      </c>
      <c r="L24" s="148">
        <v>89.649681528662413</v>
      </c>
      <c r="M24" s="107">
        <v>3.5031847133757958</v>
      </c>
      <c r="N24" s="108">
        <v>121.65605095541402</v>
      </c>
      <c r="O24" s="106">
        <f t="shared" si="8"/>
        <v>1645.5414012738854</v>
      </c>
      <c r="P24" s="106">
        <f t="shared" si="9"/>
        <v>362.42038216560508</v>
      </c>
      <c r="Q24" s="107">
        <f t="shared" si="10"/>
        <v>3.5031847133757958</v>
      </c>
      <c r="R24" s="204">
        <f t="shared" si="11"/>
        <v>137.12845010615712</v>
      </c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</row>
    <row r="25" spans="1:31" ht="19.5" customHeight="1">
      <c r="A25" s="124">
        <v>21</v>
      </c>
      <c r="B25" s="207" t="s">
        <v>23</v>
      </c>
      <c r="C25" s="158">
        <v>147.92719919110212</v>
      </c>
      <c r="D25" s="148">
        <v>177.8244153429662</v>
      </c>
      <c r="E25" s="159">
        <v>190.18429229574411</v>
      </c>
      <c r="F25" s="159">
        <v>207.6232438274171</v>
      </c>
      <c r="G25" s="159">
        <v>166.63296258847322</v>
      </c>
      <c r="H25" s="159">
        <v>178.46309403437814</v>
      </c>
      <c r="I25" s="159">
        <v>73.077287664307391</v>
      </c>
      <c r="J25" s="159">
        <v>131.22335271317831</v>
      </c>
      <c r="K25" s="159">
        <v>0.1482979440512302</v>
      </c>
      <c r="L25" s="160">
        <v>107.98786653185034</v>
      </c>
      <c r="M25" s="159">
        <v>30.434782608695656</v>
      </c>
      <c r="N25" s="161">
        <v>35.894843276036397</v>
      </c>
      <c r="O25" s="162">
        <f t="shared" si="8"/>
        <v>1447.4216380182004</v>
      </c>
      <c r="P25" s="162">
        <f t="shared" si="9"/>
        <v>207.6232438274171</v>
      </c>
      <c r="Q25" s="159">
        <f t="shared" si="10"/>
        <v>0.1482979440512302</v>
      </c>
      <c r="R25" s="210">
        <f t="shared" si="11"/>
        <v>120.61846983485003</v>
      </c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</row>
    <row r="26" spans="1:31" ht="19.5" customHeight="1">
      <c r="A26" s="163">
        <v>22</v>
      </c>
      <c r="B26" s="215" t="s">
        <v>24</v>
      </c>
      <c r="C26" s="109">
        <v>101.2</v>
      </c>
      <c r="D26" s="167">
        <v>87.2</v>
      </c>
      <c r="E26" s="167">
        <v>101.2</v>
      </c>
      <c r="F26" s="167">
        <v>30</v>
      </c>
      <c r="G26" s="167">
        <v>205.3</v>
      </c>
      <c r="H26" s="167">
        <v>349.6</v>
      </c>
      <c r="I26" s="167">
        <v>145.4</v>
      </c>
      <c r="J26" s="167">
        <v>238.9</v>
      </c>
      <c r="K26" s="167">
        <v>312.60000000000002</v>
      </c>
      <c r="L26" s="167">
        <v>164.8</v>
      </c>
      <c r="M26" s="167">
        <v>231.3</v>
      </c>
      <c r="N26" s="168">
        <v>20.9</v>
      </c>
      <c r="O26" s="109">
        <f t="shared" si="8"/>
        <v>1988.4</v>
      </c>
      <c r="P26" s="109">
        <f t="shared" si="9"/>
        <v>349.6</v>
      </c>
      <c r="Q26" s="167">
        <f t="shared" si="10"/>
        <v>20.9</v>
      </c>
      <c r="R26" s="202">
        <f t="shared" si="11"/>
        <v>165.70000000000002</v>
      </c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</row>
    <row r="27" spans="1:31" ht="19.5" customHeight="1">
      <c r="A27" s="110">
        <v>23</v>
      </c>
      <c r="B27" s="203" t="s">
        <v>25</v>
      </c>
      <c r="C27" s="106">
        <v>219.19159770846593</v>
      </c>
      <c r="D27" s="107">
        <v>96.880967536600892</v>
      </c>
      <c r="E27" s="107">
        <v>380.87205601527694</v>
      </c>
      <c r="F27" s="107">
        <v>58.147676639083386</v>
      </c>
      <c r="G27" s="107">
        <v>187.17377466581794</v>
      </c>
      <c r="H27" s="107">
        <v>343.41183959261622</v>
      </c>
      <c r="I27" s="107">
        <v>188.51050286441759</v>
      </c>
      <c r="J27" s="107">
        <v>336.09166136218965</v>
      </c>
      <c r="K27" s="107">
        <v>324.15658816040741</v>
      </c>
      <c r="L27" s="107">
        <v>198.53596435391469</v>
      </c>
      <c r="M27" s="107">
        <v>237.11012094207513</v>
      </c>
      <c r="N27" s="108">
        <v>215.62698917886695</v>
      </c>
      <c r="O27" s="106">
        <f t="shared" si="8"/>
        <v>2785.7097390197323</v>
      </c>
      <c r="P27" s="106">
        <f t="shared" si="9"/>
        <v>380.87205601527694</v>
      </c>
      <c r="Q27" s="107">
        <f t="shared" si="10"/>
        <v>58.147676639083386</v>
      </c>
      <c r="R27" s="204">
        <f t="shared" si="11"/>
        <v>232.14247825164435</v>
      </c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</row>
    <row r="28" spans="1:31" ht="19.5" customHeight="1">
      <c r="A28" s="110">
        <v>24</v>
      </c>
      <c r="B28" s="203" t="s">
        <v>27</v>
      </c>
      <c r="C28" s="106">
        <v>234.21387651177596</v>
      </c>
      <c r="D28" s="107">
        <v>94.971355824315737</v>
      </c>
      <c r="E28" s="107">
        <v>321.2285168682368</v>
      </c>
      <c r="F28" s="107">
        <v>66.931890515595157</v>
      </c>
      <c r="G28" s="107">
        <v>245.54423933800126</v>
      </c>
      <c r="H28" s="107">
        <v>286.60089115213242</v>
      </c>
      <c r="I28" s="107">
        <v>173.16995544239342</v>
      </c>
      <c r="J28" s="107">
        <v>369.19159770846596</v>
      </c>
      <c r="K28" s="107">
        <v>370.78294080203693</v>
      </c>
      <c r="L28" s="107">
        <v>177.2756206238065</v>
      </c>
      <c r="M28" s="107">
        <v>302.51432208784217</v>
      </c>
      <c r="N28" s="108">
        <v>285.16868236791856</v>
      </c>
      <c r="O28" s="106">
        <f t="shared" si="8"/>
        <v>2927.5938892425211</v>
      </c>
      <c r="P28" s="106">
        <f t="shared" si="9"/>
        <v>370.78294080203693</v>
      </c>
      <c r="Q28" s="107">
        <f t="shared" si="10"/>
        <v>66.931890515595157</v>
      </c>
      <c r="R28" s="204">
        <f t="shared" si="11"/>
        <v>243.96615743687676</v>
      </c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</row>
    <row r="29" spans="1:31" ht="19.5" customHeight="1">
      <c r="A29" s="110">
        <v>25</v>
      </c>
      <c r="B29" s="203" t="s">
        <v>28</v>
      </c>
      <c r="C29" s="106">
        <v>156.36942675159236</v>
      </c>
      <c r="D29" s="107">
        <v>92.388535031847141</v>
      </c>
      <c r="E29" s="107">
        <v>258.28025477707007</v>
      </c>
      <c r="F29" s="107">
        <v>76.433121019108285</v>
      </c>
      <c r="G29" s="107">
        <v>156.84713375796179</v>
      </c>
      <c r="H29" s="107">
        <v>157.48407643312103</v>
      </c>
      <c r="I29" s="107">
        <v>96.815286624203821</v>
      </c>
      <c r="J29" s="107">
        <v>228.66242038216564</v>
      </c>
      <c r="K29" s="107">
        <v>259.07643312101914</v>
      </c>
      <c r="L29" s="107">
        <v>112.10191082802547</v>
      </c>
      <c r="M29" s="107">
        <v>165.92356687898089</v>
      </c>
      <c r="N29" s="108">
        <v>227.70700636942675</v>
      </c>
      <c r="O29" s="106">
        <f t="shared" si="8"/>
        <v>1988.0891719745225</v>
      </c>
      <c r="P29" s="106">
        <f t="shared" si="9"/>
        <v>259.07643312101914</v>
      </c>
      <c r="Q29" s="107">
        <f t="shared" si="10"/>
        <v>76.433121019108285</v>
      </c>
      <c r="R29" s="204">
        <f t="shared" si="11"/>
        <v>165.67409766454355</v>
      </c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</row>
    <row r="30" spans="1:31" ht="19.5" customHeight="1">
      <c r="A30" s="110">
        <v>26</v>
      </c>
      <c r="B30" s="203" t="s">
        <v>29</v>
      </c>
      <c r="C30" s="106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8"/>
      <c r="O30" s="106"/>
      <c r="P30" s="106"/>
      <c r="Q30" s="107"/>
      <c r="R30" s="204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</row>
    <row r="31" spans="1:31" ht="19.5" customHeight="1">
      <c r="A31" s="110">
        <v>27</v>
      </c>
      <c r="B31" s="203" t="s">
        <v>30</v>
      </c>
      <c r="C31" s="106">
        <v>279.61783439490443</v>
      </c>
      <c r="D31" s="107">
        <v>95.382165605095537</v>
      </c>
      <c r="E31" s="107">
        <v>403.98089171974516</v>
      </c>
      <c r="F31" s="107">
        <v>165.60509554140128</v>
      </c>
      <c r="G31" s="107">
        <v>127.19745222929936</v>
      </c>
      <c r="H31" s="107">
        <v>200</v>
      </c>
      <c r="I31" s="107">
        <v>57.961783439490446</v>
      </c>
      <c r="J31" s="107">
        <v>98.089171974522301</v>
      </c>
      <c r="K31" s="208">
        <v>0</v>
      </c>
      <c r="L31" s="107">
        <v>61.082802547770704</v>
      </c>
      <c r="M31" s="107">
        <v>46.337579617834393</v>
      </c>
      <c r="N31" s="108">
        <v>65.732484076433124</v>
      </c>
      <c r="O31" s="106">
        <f t="shared" ref="O31:O51" si="12">SUM(C31:N31)</f>
        <v>1600.9872611464966</v>
      </c>
      <c r="P31" s="106">
        <f t="shared" ref="P31:P51" si="13">MAX(C31:N31)</f>
        <v>403.98089171974516</v>
      </c>
      <c r="Q31" s="107">
        <f t="shared" ref="Q31:Q51" si="14">MIN(C31:N31)</f>
        <v>0</v>
      </c>
      <c r="R31" s="204">
        <f t="shared" ref="R31:R51" si="15">AVERAGE(C31:N31)</f>
        <v>133.41560509554139</v>
      </c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</row>
    <row r="32" spans="1:31" ht="19.5" customHeight="1">
      <c r="A32" s="110">
        <v>28</v>
      </c>
      <c r="B32" s="203" t="s">
        <v>31</v>
      </c>
      <c r="C32" s="106">
        <v>239.171974522293</v>
      </c>
      <c r="D32" s="107">
        <v>135.50955414012739</v>
      </c>
      <c r="E32" s="107">
        <v>381.52866242038215</v>
      </c>
      <c r="F32" s="107">
        <v>58.121019108280258</v>
      </c>
      <c r="G32" s="107">
        <v>191.33757961783436</v>
      </c>
      <c r="H32" s="107">
        <v>297.77070063694271</v>
      </c>
      <c r="I32" s="107">
        <v>100</v>
      </c>
      <c r="J32" s="107">
        <v>52.006369426751597</v>
      </c>
      <c r="K32" s="107">
        <v>0.70063694267515919</v>
      </c>
      <c r="L32" s="107">
        <v>60.191082802547768</v>
      </c>
      <c r="M32" s="107">
        <v>45.191082802547768</v>
      </c>
      <c r="N32" s="108">
        <v>92.070063694267517</v>
      </c>
      <c r="O32" s="106">
        <f t="shared" si="12"/>
        <v>1653.5987261146497</v>
      </c>
      <c r="P32" s="106">
        <f t="shared" si="13"/>
        <v>381.52866242038215</v>
      </c>
      <c r="Q32" s="107">
        <f t="shared" si="14"/>
        <v>0.70063694267515919</v>
      </c>
      <c r="R32" s="204">
        <f t="shared" si="15"/>
        <v>137.79989384288749</v>
      </c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</row>
    <row r="33" spans="1:31" ht="19.5" customHeight="1">
      <c r="A33" s="110">
        <v>29</v>
      </c>
      <c r="B33" s="203" t="s">
        <v>32</v>
      </c>
      <c r="C33" s="106"/>
      <c r="D33" s="107"/>
      <c r="E33" s="107"/>
      <c r="F33" s="107"/>
      <c r="G33" s="107"/>
      <c r="H33" s="107"/>
      <c r="I33" s="107"/>
      <c r="J33" s="122">
        <v>54.973738659875863</v>
      </c>
      <c r="K33" s="208">
        <v>0</v>
      </c>
      <c r="L33" s="107">
        <v>57.934107910233969</v>
      </c>
      <c r="M33" s="107">
        <v>59.239216934585393</v>
      </c>
      <c r="N33" s="108">
        <v>101.38468884290944</v>
      </c>
      <c r="O33" s="117">
        <f t="shared" si="12"/>
        <v>273.53175234760465</v>
      </c>
      <c r="P33" s="106">
        <f t="shared" si="13"/>
        <v>101.38468884290944</v>
      </c>
      <c r="Q33" s="107">
        <f t="shared" si="14"/>
        <v>0</v>
      </c>
      <c r="R33" s="204">
        <f t="shared" si="15"/>
        <v>54.706350469520928</v>
      </c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</row>
    <row r="34" spans="1:31" ht="19.5" customHeight="1">
      <c r="A34" s="110">
        <v>30</v>
      </c>
      <c r="B34" s="203" t="s">
        <v>33</v>
      </c>
      <c r="C34" s="106"/>
      <c r="D34" s="107"/>
      <c r="E34" s="107"/>
      <c r="F34" s="107"/>
      <c r="G34" s="107"/>
      <c r="H34" s="107">
        <v>162.73885350318471</v>
      </c>
      <c r="I34" s="107">
        <v>102.22929936305732</v>
      </c>
      <c r="J34" s="107">
        <v>56.687898089171973</v>
      </c>
      <c r="K34" s="107">
        <v>5.7643312101910826</v>
      </c>
      <c r="L34" s="107">
        <v>81.783439490445872</v>
      </c>
      <c r="M34" s="107">
        <v>71.878980891719749</v>
      </c>
      <c r="N34" s="108">
        <v>81.050955414012748</v>
      </c>
      <c r="O34" s="117">
        <f t="shared" si="12"/>
        <v>562.13375796178343</v>
      </c>
      <c r="P34" s="106">
        <f t="shared" si="13"/>
        <v>162.73885350318471</v>
      </c>
      <c r="Q34" s="107">
        <f t="shared" si="14"/>
        <v>5.7643312101910826</v>
      </c>
      <c r="R34" s="204">
        <f t="shared" si="15"/>
        <v>80.304822565969062</v>
      </c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</row>
    <row r="35" spans="1:31" ht="19.5" customHeight="1">
      <c r="A35" s="110">
        <v>31</v>
      </c>
      <c r="B35" s="203" t="s">
        <v>35</v>
      </c>
      <c r="C35" s="106">
        <v>69.8</v>
      </c>
      <c r="D35" s="107">
        <v>75.099999999999994</v>
      </c>
      <c r="E35" s="107">
        <v>270.2</v>
      </c>
      <c r="F35" s="107">
        <v>149.80000000000001</v>
      </c>
      <c r="G35" s="107">
        <v>146.9</v>
      </c>
      <c r="H35" s="107">
        <v>172</v>
      </c>
      <c r="I35" s="107">
        <v>62.7</v>
      </c>
      <c r="J35" s="107">
        <v>118.5</v>
      </c>
      <c r="K35" s="107">
        <v>11.8</v>
      </c>
      <c r="L35" s="107">
        <v>58.3</v>
      </c>
      <c r="M35" s="107">
        <v>39.700000000000003</v>
      </c>
      <c r="N35" s="108">
        <v>82.2</v>
      </c>
      <c r="O35" s="106">
        <f t="shared" si="12"/>
        <v>1257</v>
      </c>
      <c r="P35" s="106">
        <f t="shared" si="13"/>
        <v>270.2</v>
      </c>
      <c r="Q35" s="107">
        <f t="shared" si="14"/>
        <v>11.8</v>
      </c>
      <c r="R35" s="204">
        <f t="shared" si="15"/>
        <v>104.75</v>
      </c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</row>
    <row r="36" spans="1:31" ht="19.5" customHeight="1">
      <c r="A36" s="110">
        <v>32</v>
      </c>
      <c r="B36" s="203" t="s">
        <v>36</v>
      </c>
      <c r="C36" s="107">
        <v>122.42038216560509</v>
      </c>
      <c r="D36" s="107">
        <v>102.51592356687897</v>
      </c>
      <c r="E36" s="107">
        <v>591.27388535031844</v>
      </c>
      <c r="F36" s="107">
        <v>63.535031847133759</v>
      </c>
      <c r="G36" s="107">
        <v>105.79617834394904</v>
      </c>
      <c r="H36" s="107">
        <v>244.07643312101911</v>
      </c>
      <c r="I36" s="107">
        <v>202.22929936305732</v>
      </c>
      <c r="J36" s="107">
        <v>66.178343949044589</v>
      </c>
      <c r="K36" s="208">
        <v>0</v>
      </c>
      <c r="L36" s="107">
        <v>78.757961783439484</v>
      </c>
      <c r="M36" s="107">
        <v>79.29936305732484</v>
      </c>
      <c r="N36" s="108">
        <v>86.019108280254784</v>
      </c>
      <c r="O36" s="106">
        <f t="shared" si="12"/>
        <v>1742.1019108280254</v>
      </c>
      <c r="P36" s="106">
        <f t="shared" si="13"/>
        <v>591.27388535031844</v>
      </c>
      <c r="Q36" s="107">
        <f t="shared" si="14"/>
        <v>0</v>
      </c>
      <c r="R36" s="204">
        <f t="shared" si="15"/>
        <v>145.17515923566879</v>
      </c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</row>
    <row r="37" spans="1:31" ht="19.5" customHeight="1">
      <c r="A37" s="110">
        <v>33</v>
      </c>
      <c r="B37" s="203" t="s">
        <v>37</v>
      </c>
      <c r="C37" s="106">
        <v>121.33757961783439</v>
      </c>
      <c r="D37" s="107">
        <v>95.222929936305732</v>
      </c>
      <c r="E37" s="107">
        <v>383.43949044585992</v>
      </c>
      <c r="F37" s="107">
        <v>12.420382165605094</v>
      </c>
      <c r="G37" s="107">
        <v>307.32484076433121</v>
      </c>
      <c r="H37" s="107">
        <v>269.10828025477707</v>
      </c>
      <c r="I37" s="107">
        <v>111.46496815286625</v>
      </c>
      <c r="J37" s="107">
        <v>50.955414012738849</v>
      </c>
      <c r="K37" s="208">
        <v>0</v>
      </c>
      <c r="L37" s="107">
        <v>70.063694267515928</v>
      </c>
      <c r="M37" s="107">
        <v>65.923566878980893</v>
      </c>
      <c r="N37" s="108">
        <v>79.936305732484072</v>
      </c>
      <c r="O37" s="106">
        <f t="shared" si="12"/>
        <v>1567.1974522292994</v>
      </c>
      <c r="P37" s="106">
        <f t="shared" si="13"/>
        <v>383.43949044585992</v>
      </c>
      <c r="Q37" s="107">
        <f t="shared" si="14"/>
        <v>0</v>
      </c>
      <c r="R37" s="204">
        <f t="shared" si="15"/>
        <v>130.59978768577494</v>
      </c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</row>
    <row r="38" spans="1:31" ht="19.5" customHeight="1">
      <c r="A38" s="110">
        <v>34</v>
      </c>
      <c r="B38" s="203" t="s">
        <v>38</v>
      </c>
      <c r="C38" s="106"/>
      <c r="D38" s="107"/>
      <c r="E38" s="107"/>
      <c r="F38" s="107">
        <v>34.41438574156588</v>
      </c>
      <c r="G38" s="107">
        <v>85.416931890515599</v>
      </c>
      <c r="H38" s="107">
        <v>71.562698917886692</v>
      </c>
      <c r="I38" s="107">
        <v>55.432845321451303</v>
      </c>
      <c r="J38" s="107">
        <v>24.583068109484401</v>
      </c>
      <c r="K38" s="107">
        <v>1.5117759388924255</v>
      </c>
      <c r="L38" s="107">
        <v>15.859325270528327</v>
      </c>
      <c r="M38" s="107">
        <v>18.491406747294718</v>
      </c>
      <c r="N38" s="108">
        <v>38.516868236791858</v>
      </c>
      <c r="O38" s="117">
        <f t="shared" si="12"/>
        <v>345.78930617441119</v>
      </c>
      <c r="P38" s="106">
        <f t="shared" si="13"/>
        <v>85.416931890515599</v>
      </c>
      <c r="Q38" s="107">
        <f t="shared" si="14"/>
        <v>1.5117759388924255</v>
      </c>
      <c r="R38" s="204">
        <f t="shared" si="15"/>
        <v>38.421034019379022</v>
      </c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</row>
    <row r="39" spans="1:31" ht="19.5" customHeight="1">
      <c r="A39" s="169">
        <v>35</v>
      </c>
      <c r="B39" s="207" t="s">
        <v>40</v>
      </c>
      <c r="C39" s="162">
        <v>72.602163721317723</v>
      </c>
      <c r="D39" s="159">
        <v>61.932887699484027</v>
      </c>
      <c r="E39" s="159">
        <v>311.03985161257361</v>
      </c>
      <c r="F39" s="159">
        <v>80.343774683753239</v>
      </c>
      <c r="G39" s="159">
        <v>125.85030003654668</v>
      </c>
      <c r="H39" s="159">
        <v>148.19093877839737</v>
      </c>
      <c r="I39" s="159">
        <v>151.34456456385652</v>
      </c>
      <c r="J39" s="159">
        <v>52.069210787954525</v>
      </c>
      <c r="K39" s="159">
        <v>1.208398665456303</v>
      </c>
      <c r="L39" s="159">
        <v>39.886980339451959</v>
      </c>
      <c r="M39" s="159">
        <v>43.934624649760877</v>
      </c>
      <c r="N39" s="161">
        <v>66.216317115247833</v>
      </c>
      <c r="O39" s="162">
        <f t="shared" si="12"/>
        <v>1154.6200126538008</v>
      </c>
      <c r="P39" s="162">
        <f t="shared" si="13"/>
        <v>311.03985161257361</v>
      </c>
      <c r="Q39" s="159">
        <f t="shared" si="14"/>
        <v>1.208398665456303</v>
      </c>
      <c r="R39" s="210">
        <f t="shared" si="15"/>
        <v>96.218334387816739</v>
      </c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</row>
    <row r="40" spans="1:31" ht="19.5" customHeight="1">
      <c r="A40" s="97">
        <v>36</v>
      </c>
      <c r="B40" s="215" t="s">
        <v>41</v>
      </c>
      <c r="C40" s="171"/>
      <c r="D40" s="167">
        <v>80.562135796175795</v>
      </c>
      <c r="E40" s="167">
        <v>290.86329425170169</v>
      </c>
      <c r="F40" s="167">
        <v>127.24019710735953</v>
      </c>
      <c r="G40" s="167">
        <v>48.377262686537328</v>
      </c>
      <c r="H40" s="167">
        <v>109.84837126550522</v>
      </c>
      <c r="I40" s="167">
        <v>72.865753096044855</v>
      </c>
      <c r="J40" s="167">
        <v>38.0821014123362</v>
      </c>
      <c r="K40" s="167">
        <v>1.939088628344678</v>
      </c>
      <c r="L40" s="167">
        <v>57.572940717862608</v>
      </c>
      <c r="M40" s="167">
        <v>32.48473217587734</v>
      </c>
      <c r="N40" s="168">
        <v>70.566833588213541</v>
      </c>
      <c r="O40" s="109">
        <f t="shared" si="12"/>
        <v>930.40271072595874</v>
      </c>
      <c r="P40" s="109">
        <f t="shared" si="13"/>
        <v>290.86329425170169</v>
      </c>
      <c r="Q40" s="167">
        <f t="shared" si="14"/>
        <v>1.939088628344678</v>
      </c>
      <c r="R40" s="202">
        <f t="shared" si="15"/>
        <v>84.582064611450789</v>
      </c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</row>
    <row r="41" spans="1:31" ht="19.5" customHeight="1">
      <c r="A41" s="163">
        <v>37</v>
      </c>
      <c r="B41" s="213" t="s">
        <v>42</v>
      </c>
      <c r="C41" s="145"/>
      <c r="D41" s="145"/>
      <c r="E41" s="145"/>
      <c r="F41" s="145"/>
      <c r="G41" s="145">
        <v>81.535031847133752</v>
      </c>
      <c r="H41" s="145">
        <v>252.79617834394907</v>
      </c>
      <c r="I41" s="145">
        <v>93.484076433121018</v>
      </c>
      <c r="J41" s="145">
        <v>211.23248407643314</v>
      </c>
      <c r="K41" s="145">
        <v>241.9076433121019</v>
      </c>
      <c r="L41" s="145">
        <v>158.36624203821654</v>
      </c>
      <c r="M41" s="145">
        <v>249.3503184713376</v>
      </c>
      <c r="N41" s="146">
        <v>175.28980891719749</v>
      </c>
      <c r="O41" s="143">
        <f t="shared" si="12"/>
        <v>1463.9617834394905</v>
      </c>
      <c r="P41" s="173">
        <f t="shared" si="13"/>
        <v>252.79617834394907</v>
      </c>
      <c r="Q41" s="145">
        <f t="shared" si="14"/>
        <v>81.535031847133752</v>
      </c>
      <c r="R41" s="214">
        <f t="shared" si="15"/>
        <v>182.99522292993632</v>
      </c>
      <c r="S41" s="20"/>
      <c r="T41" s="20"/>
      <c r="U41" s="86"/>
      <c r="V41" s="85"/>
      <c r="W41" s="85"/>
      <c r="X41" s="20"/>
      <c r="Y41" s="20"/>
      <c r="Z41" s="20"/>
      <c r="AA41" s="20"/>
      <c r="AB41" s="20"/>
      <c r="AC41" s="20"/>
      <c r="AD41" s="20"/>
      <c r="AE41" s="20"/>
    </row>
    <row r="42" spans="1:31" ht="19.5" customHeight="1">
      <c r="A42" s="110">
        <v>38</v>
      </c>
      <c r="B42" s="203" t="s">
        <v>44</v>
      </c>
      <c r="C42" s="106">
        <v>126.57542966263527</v>
      </c>
      <c r="D42" s="107">
        <v>102.19605346912795</v>
      </c>
      <c r="E42" s="107">
        <v>431.9541693189052</v>
      </c>
      <c r="F42" s="107">
        <v>37.714831317632083</v>
      </c>
      <c r="G42" s="107">
        <v>90.070019096117136</v>
      </c>
      <c r="H42" s="107">
        <v>165.62698917886695</v>
      </c>
      <c r="I42" s="107">
        <v>82.495225970719289</v>
      </c>
      <c r="J42" s="107">
        <v>146.43539147040102</v>
      </c>
      <c r="K42" s="107">
        <v>153.05537873965628</v>
      </c>
      <c r="L42" s="107">
        <v>148.34500318268618</v>
      </c>
      <c r="M42" s="107">
        <v>131.22215149586251</v>
      </c>
      <c r="N42" s="108">
        <v>121.99236155315086</v>
      </c>
      <c r="O42" s="106">
        <f t="shared" si="12"/>
        <v>1737.683004455761</v>
      </c>
      <c r="P42" s="106">
        <f t="shared" si="13"/>
        <v>431.9541693189052</v>
      </c>
      <c r="Q42" s="107">
        <f t="shared" si="14"/>
        <v>37.714831317632083</v>
      </c>
      <c r="R42" s="204">
        <f t="shared" si="15"/>
        <v>144.80691703798007</v>
      </c>
      <c r="S42" s="20"/>
      <c r="T42" s="20"/>
      <c r="U42" s="86"/>
      <c r="V42" s="85"/>
      <c r="W42" s="85"/>
      <c r="X42" s="20"/>
      <c r="Y42" s="20"/>
      <c r="Z42" s="20"/>
      <c r="AA42" s="20"/>
      <c r="AB42" s="20"/>
      <c r="AC42" s="20"/>
      <c r="AD42" s="20"/>
      <c r="AE42" s="20"/>
    </row>
    <row r="43" spans="1:31" ht="19.5" customHeight="1">
      <c r="A43" s="110">
        <v>39</v>
      </c>
      <c r="B43" s="203" t="s">
        <v>45</v>
      </c>
      <c r="C43" s="106">
        <v>110.4</v>
      </c>
      <c r="D43" s="107">
        <v>99.9</v>
      </c>
      <c r="E43" s="107">
        <v>507.8</v>
      </c>
      <c r="F43" s="107">
        <v>70.599999999999994</v>
      </c>
      <c r="G43" s="107">
        <v>152.9</v>
      </c>
      <c r="H43" s="107">
        <v>78</v>
      </c>
      <c r="I43" s="107">
        <v>22</v>
      </c>
      <c r="J43" s="107">
        <v>86.6</v>
      </c>
      <c r="K43" s="107">
        <v>24.3</v>
      </c>
      <c r="L43" s="148">
        <v>62.9</v>
      </c>
      <c r="M43" s="107">
        <v>33</v>
      </c>
      <c r="N43" s="108">
        <v>157.19999999999999</v>
      </c>
      <c r="O43" s="106">
        <f t="shared" si="12"/>
        <v>1405.6</v>
      </c>
      <c r="P43" s="106">
        <f t="shared" si="13"/>
        <v>507.8</v>
      </c>
      <c r="Q43" s="107">
        <f t="shared" si="14"/>
        <v>22</v>
      </c>
      <c r="R43" s="204">
        <f t="shared" si="15"/>
        <v>117.13333333333333</v>
      </c>
      <c r="S43" s="20"/>
      <c r="T43" s="20"/>
      <c r="U43" s="86"/>
      <c r="V43" s="85"/>
      <c r="W43" s="85"/>
      <c r="X43" s="20"/>
      <c r="Y43" s="20"/>
      <c r="Z43" s="20"/>
      <c r="AA43" s="20"/>
      <c r="AB43" s="20"/>
      <c r="AC43" s="20"/>
      <c r="AD43" s="20"/>
      <c r="AE43" s="20"/>
    </row>
    <row r="44" spans="1:31" ht="19.5" customHeight="1">
      <c r="A44" s="110">
        <v>40</v>
      </c>
      <c r="B44" s="203" t="s">
        <v>46</v>
      </c>
      <c r="C44" s="106"/>
      <c r="D44" s="107"/>
      <c r="E44" s="107"/>
      <c r="F44" s="107"/>
      <c r="G44" s="107"/>
      <c r="H44" s="107"/>
      <c r="I44" s="107">
        <v>65.70063694267516</v>
      </c>
      <c r="J44" s="122">
        <v>48.343949044585983</v>
      </c>
      <c r="K44" s="122">
        <v>13.407643312101911</v>
      </c>
      <c r="L44" s="148">
        <v>75.668789808917197</v>
      </c>
      <c r="M44" s="107">
        <v>55.318471337579624</v>
      </c>
      <c r="N44" s="108">
        <v>100.79617834394904</v>
      </c>
      <c r="O44" s="117">
        <f t="shared" si="12"/>
        <v>359.23566878980887</v>
      </c>
      <c r="P44" s="106">
        <f t="shared" si="13"/>
        <v>100.79617834394904</v>
      </c>
      <c r="Q44" s="107">
        <f t="shared" si="14"/>
        <v>13.407643312101911</v>
      </c>
      <c r="R44" s="204">
        <f t="shared" si="15"/>
        <v>59.872611464968145</v>
      </c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</row>
    <row r="45" spans="1:31" ht="19.5" customHeight="1">
      <c r="A45" s="110">
        <v>41</v>
      </c>
      <c r="B45" s="203" t="s">
        <v>47</v>
      </c>
      <c r="C45" s="107"/>
      <c r="D45" s="107"/>
      <c r="E45" s="107"/>
      <c r="F45" s="107"/>
      <c r="G45" s="216">
        <v>325.89171974522293</v>
      </c>
      <c r="H45" s="107">
        <v>312.0700636942675</v>
      </c>
      <c r="I45" s="107">
        <v>184.87261146496817</v>
      </c>
      <c r="J45" s="107">
        <v>95.828025477707001</v>
      </c>
      <c r="K45" s="107">
        <v>1.5605095541401273</v>
      </c>
      <c r="L45" s="107">
        <v>93.69426751592357</v>
      </c>
      <c r="M45" s="107">
        <v>84.808917197452232</v>
      </c>
      <c r="N45" s="108">
        <v>201.97452229299361</v>
      </c>
      <c r="O45" s="117">
        <f t="shared" si="12"/>
        <v>1300.7006369426751</v>
      </c>
      <c r="P45" s="217">
        <f t="shared" si="13"/>
        <v>325.89171974522293</v>
      </c>
      <c r="Q45" s="107">
        <f t="shared" si="14"/>
        <v>1.5605095541401273</v>
      </c>
      <c r="R45" s="218">
        <f t="shared" si="15"/>
        <v>162.58757961783439</v>
      </c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</row>
    <row r="46" spans="1:31" ht="19.5" customHeight="1">
      <c r="A46" s="124">
        <v>42</v>
      </c>
      <c r="B46" s="207" t="s">
        <v>49</v>
      </c>
      <c r="C46" s="162">
        <v>190.47770700636943</v>
      </c>
      <c r="D46" s="159">
        <v>168.78980891719746</v>
      </c>
      <c r="E46" s="159">
        <v>579.68152866242031</v>
      </c>
      <c r="F46" s="159">
        <v>222.61146496815286</v>
      </c>
      <c r="G46" s="159">
        <v>345.47770700636943</v>
      </c>
      <c r="H46" s="159">
        <v>216.40127388535032</v>
      </c>
      <c r="I46" s="159">
        <v>93.630573248407643</v>
      </c>
      <c r="J46" s="159">
        <v>93.757961783439484</v>
      </c>
      <c r="K46" s="159">
        <v>42.038216560509554</v>
      </c>
      <c r="L46" s="159">
        <v>100</v>
      </c>
      <c r="M46" s="159">
        <v>58.598726114649679</v>
      </c>
      <c r="N46" s="161">
        <v>151.11464968152865</v>
      </c>
      <c r="O46" s="162">
        <f t="shared" si="12"/>
        <v>2262.5796178343944</v>
      </c>
      <c r="P46" s="162">
        <f t="shared" si="13"/>
        <v>579.68152866242031</v>
      </c>
      <c r="Q46" s="159">
        <f t="shared" si="14"/>
        <v>42.038216560509554</v>
      </c>
      <c r="R46" s="210">
        <f t="shared" si="15"/>
        <v>188.54830148619953</v>
      </c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</row>
    <row r="47" spans="1:31" ht="19.5" customHeight="1">
      <c r="A47" s="163">
        <v>43</v>
      </c>
      <c r="B47" s="215" t="s">
        <v>51</v>
      </c>
      <c r="C47" s="109">
        <v>151</v>
      </c>
      <c r="D47" s="167">
        <v>76</v>
      </c>
      <c r="E47" s="167">
        <v>689</v>
      </c>
      <c r="F47" s="167">
        <v>175</v>
      </c>
      <c r="G47" s="167">
        <v>320</v>
      </c>
      <c r="H47" s="167">
        <v>179</v>
      </c>
      <c r="I47" s="167">
        <v>62</v>
      </c>
      <c r="J47" s="167">
        <v>60</v>
      </c>
      <c r="K47" s="167">
        <v>12.4</v>
      </c>
      <c r="L47" s="167">
        <v>62</v>
      </c>
      <c r="M47" s="167">
        <v>44</v>
      </c>
      <c r="N47" s="168">
        <v>87</v>
      </c>
      <c r="O47" s="109">
        <f t="shared" si="12"/>
        <v>1917.4</v>
      </c>
      <c r="P47" s="109">
        <f t="shared" si="13"/>
        <v>689</v>
      </c>
      <c r="Q47" s="167">
        <f t="shared" si="14"/>
        <v>12.4</v>
      </c>
      <c r="R47" s="202">
        <f t="shared" si="15"/>
        <v>159.78333333333333</v>
      </c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</row>
    <row r="48" spans="1:31" ht="19.5" customHeight="1">
      <c r="A48" s="110">
        <v>44</v>
      </c>
      <c r="B48" s="203" t="s">
        <v>52</v>
      </c>
      <c r="C48" s="106">
        <v>325.09554140127392</v>
      </c>
      <c r="D48" s="107">
        <v>154.96815286624204</v>
      </c>
      <c r="E48" s="107">
        <v>722.54777070063699</v>
      </c>
      <c r="F48" s="107">
        <v>156.94267515923568</v>
      </c>
      <c r="G48" s="107">
        <v>350.54140127388536</v>
      </c>
      <c r="H48" s="107">
        <v>253.08917197452229</v>
      </c>
      <c r="I48" s="107">
        <v>97.165605095541409</v>
      </c>
      <c r="J48" s="107">
        <v>103.72611464968152</v>
      </c>
      <c r="K48" s="107">
        <v>23.598726114649683</v>
      </c>
      <c r="L48" s="107">
        <v>100.09554140127389</v>
      </c>
      <c r="M48" s="107">
        <v>47.452229299363054</v>
      </c>
      <c r="N48" s="108">
        <v>119.39490445859873</v>
      </c>
      <c r="O48" s="173">
        <f t="shared" si="12"/>
        <v>2454.6178343949045</v>
      </c>
      <c r="P48" s="106">
        <f t="shared" si="13"/>
        <v>722.54777070063699</v>
      </c>
      <c r="Q48" s="107">
        <f t="shared" si="14"/>
        <v>23.598726114649683</v>
      </c>
      <c r="R48" s="204">
        <f t="shared" si="15"/>
        <v>204.55148619957538</v>
      </c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</row>
    <row r="49" spans="1:31" ht="19.5" customHeight="1">
      <c r="A49" s="110">
        <v>45</v>
      </c>
      <c r="B49" s="203" t="s">
        <v>54</v>
      </c>
      <c r="C49" s="106">
        <v>181.39700000000002</v>
      </c>
      <c r="D49" s="107">
        <v>94.38900000000001</v>
      </c>
      <c r="E49" s="107">
        <v>582.74671428571423</v>
      </c>
      <c r="F49" s="107">
        <v>253.78799999999998</v>
      </c>
      <c r="G49" s="107">
        <v>384.5</v>
      </c>
      <c r="H49" s="107">
        <v>241.32254545454543</v>
      </c>
      <c r="I49" s="107">
        <v>75.83</v>
      </c>
      <c r="J49" s="107">
        <v>80.703000000000003</v>
      </c>
      <c r="K49" s="107">
        <v>2.1790000000000003</v>
      </c>
      <c r="L49" s="107">
        <v>75.641000000000005</v>
      </c>
      <c r="M49" s="107">
        <v>58.872999999999998</v>
      </c>
      <c r="N49" s="108">
        <v>99.14100000000002</v>
      </c>
      <c r="O49" s="106">
        <f t="shared" si="12"/>
        <v>2130.5102597402597</v>
      </c>
      <c r="P49" s="106">
        <f t="shared" si="13"/>
        <v>582.74671428571423</v>
      </c>
      <c r="Q49" s="107">
        <f t="shared" si="14"/>
        <v>2.1790000000000003</v>
      </c>
      <c r="R49" s="204">
        <f t="shared" si="15"/>
        <v>177.54252164502165</v>
      </c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</row>
    <row r="50" spans="1:31" ht="19.5" customHeight="1">
      <c r="A50" s="110">
        <v>46</v>
      </c>
      <c r="B50" s="203" t="s">
        <v>55</v>
      </c>
      <c r="C50" s="106">
        <v>217.32484076433121</v>
      </c>
      <c r="D50" s="107">
        <v>73.789808917197462</v>
      </c>
      <c r="E50" s="107">
        <v>473.28025477707007</v>
      </c>
      <c r="F50" s="107">
        <v>345.54140127388536</v>
      </c>
      <c r="G50" s="107">
        <v>365.38216560509557</v>
      </c>
      <c r="H50" s="107">
        <v>443.15286624203821</v>
      </c>
      <c r="I50" s="107">
        <v>132.00636942675158</v>
      </c>
      <c r="J50" s="107">
        <v>114.01273885350319</v>
      </c>
      <c r="K50" s="107">
        <v>28.343949044585987</v>
      </c>
      <c r="L50" s="107">
        <v>89.171974522292999</v>
      </c>
      <c r="M50" s="107">
        <v>62.70700636942675</v>
      </c>
      <c r="N50" s="108">
        <v>76.955414012738856</v>
      </c>
      <c r="O50" s="106">
        <f t="shared" si="12"/>
        <v>2421.6687898089176</v>
      </c>
      <c r="P50" s="106">
        <f t="shared" si="13"/>
        <v>473.28025477707007</v>
      </c>
      <c r="Q50" s="107">
        <f t="shared" si="14"/>
        <v>28.343949044585987</v>
      </c>
      <c r="R50" s="204">
        <f t="shared" si="15"/>
        <v>201.80573248407646</v>
      </c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</row>
    <row r="51" spans="1:31" ht="19.5" customHeight="1">
      <c r="A51" s="110">
        <v>47</v>
      </c>
      <c r="B51" s="203" t="s">
        <v>56</v>
      </c>
      <c r="C51" s="106"/>
      <c r="D51" s="107"/>
      <c r="E51" s="107"/>
      <c r="F51" s="107"/>
      <c r="G51" s="107"/>
      <c r="H51" s="107"/>
      <c r="I51" s="107">
        <v>46.114649681528661</v>
      </c>
      <c r="J51" s="107">
        <v>65.891719745222929</v>
      </c>
      <c r="K51" s="107">
        <v>9.5859872611464976</v>
      </c>
      <c r="L51" s="107">
        <v>57.165605095541409</v>
      </c>
      <c r="M51" s="107">
        <v>63.375796178343947</v>
      </c>
      <c r="N51" s="108">
        <v>157.32484076433121</v>
      </c>
      <c r="O51" s="117">
        <f t="shared" si="12"/>
        <v>399.45859872611464</v>
      </c>
      <c r="P51" s="106">
        <f t="shared" si="13"/>
        <v>157.32484076433121</v>
      </c>
      <c r="Q51" s="107">
        <f t="shared" si="14"/>
        <v>9.5859872611464976</v>
      </c>
      <c r="R51" s="204">
        <f t="shared" si="15"/>
        <v>66.576433121019107</v>
      </c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</row>
    <row r="52" spans="1:31" ht="19.5" customHeight="1">
      <c r="A52" s="110">
        <v>48</v>
      </c>
      <c r="B52" s="203" t="s">
        <v>57</v>
      </c>
      <c r="C52" s="106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8"/>
      <c r="O52" s="106"/>
      <c r="P52" s="106"/>
      <c r="Q52" s="107"/>
      <c r="R52" s="204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</row>
    <row r="53" spans="1:31" ht="19.5" customHeight="1">
      <c r="A53" s="110">
        <v>49</v>
      </c>
      <c r="B53" s="203" t="s">
        <v>58</v>
      </c>
      <c r="C53" s="106">
        <v>64.171974522292999</v>
      </c>
      <c r="D53" s="107">
        <v>182.19745222929936</v>
      </c>
      <c r="E53" s="107">
        <v>507.515923566879</v>
      </c>
      <c r="F53" s="107">
        <v>197.70700636942675</v>
      </c>
      <c r="G53" s="107">
        <v>316.97452229299364</v>
      </c>
      <c r="H53" s="175">
        <v>260.19108280254778</v>
      </c>
      <c r="I53" s="107">
        <v>49.394904458598731</v>
      </c>
      <c r="J53" s="107">
        <v>93.69426751592357</v>
      </c>
      <c r="K53" s="107">
        <v>4.2993630573248414</v>
      </c>
      <c r="L53" s="107">
        <v>48.69426751592357</v>
      </c>
      <c r="M53" s="107">
        <v>36.019108280254777</v>
      </c>
      <c r="N53" s="108">
        <v>120.22292993630573</v>
      </c>
      <c r="O53" s="106">
        <f t="shared" ref="O53:O56" si="16">SUM(C53:N53)</f>
        <v>1881.0828025477708</v>
      </c>
      <c r="P53" s="106">
        <f t="shared" ref="P53:P56" si="17">MAX(C53:N53)</f>
        <v>507.515923566879</v>
      </c>
      <c r="Q53" s="107">
        <f t="shared" ref="Q53:Q56" si="18">MIN(C53:N53)</f>
        <v>4.2993630573248414</v>
      </c>
      <c r="R53" s="204">
        <f t="shared" ref="R53:R56" si="19">AVERAGE(C53:N53)</f>
        <v>156.75690021231424</v>
      </c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</row>
    <row r="54" spans="1:31" ht="19.5" customHeight="1">
      <c r="A54" s="110">
        <v>50</v>
      </c>
      <c r="B54" s="203" t="s">
        <v>60</v>
      </c>
      <c r="C54" s="106">
        <v>357.59569233659414</v>
      </c>
      <c r="D54" s="107">
        <v>186.1062411550769</v>
      </c>
      <c r="E54" s="107">
        <v>509.55046580301206</v>
      </c>
      <c r="F54" s="107">
        <v>500.56457771604369</v>
      </c>
      <c r="G54" s="107">
        <v>667.92554967375725</v>
      </c>
      <c r="H54" s="107">
        <v>757.17327556196835</v>
      </c>
      <c r="I54" s="107">
        <v>112.3793053171873</v>
      </c>
      <c r="J54" s="107">
        <v>46.113553211445755</v>
      </c>
      <c r="K54" s="107">
        <v>7.9577471545947667</v>
      </c>
      <c r="L54" s="107">
        <v>100.42040289326229</v>
      </c>
      <c r="M54" s="107">
        <v>67.800005757147403</v>
      </c>
      <c r="N54" s="108">
        <v>142.81291353521954</v>
      </c>
      <c r="O54" s="106">
        <f t="shared" si="16"/>
        <v>3456.3997301153095</v>
      </c>
      <c r="P54" s="106">
        <f t="shared" si="17"/>
        <v>757.17327556196835</v>
      </c>
      <c r="Q54" s="107">
        <f t="shared" si="18"/>
        <v>7.9577471545947667</v>
      </c>
      <c r="R54" s="204">
        <f t="shared" si="19"/>
        <v>288.03331084294246</v>
      </c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</row>
    <row r="55" spans="1:31" ht="19.5" customHeight="1">
      <c r="A55" s="110">
        <v>51</v>
      </c>
      <c r="B55" s="203" t="s">
        <v>61</v>
      </c>
      <c r="C55" s="106">
        <v>190</v>
      </c>
      <c r="D55" s="107">
        <v>167</v>
      </c>
      <c r="E55" s="107">
        <v>505.5</v>
      </c>
      <c r="F55" s="122">
        <v>229</v>
      </c>
      <c r="G55" s="122">
        <v>309.5</v>
      </c>
      <c r="H55" s="107">
        <v>153</v>
      </c>
      <c r="I55" s="107">
        <v>97.5</v>
      </c>
      <c r="J55" s="107">
        <v>49.5</v>
      </c>
      <c r="K55" s="107">
        <v>20</v>
      </c>
      <c r="L55" s="107">
        <v>78.5</v>
      </c>
      <c r="M55" s="107">
        <v>82</v>
      </c>
      <c r="N55" s="108">
        <v>142</v>
      </c>
      <c r="O55" s="106">
        <f t="shared" si="16"/>
        <v>2023.5</v>
      </c>
      <c r="P55" s="106">
        <f t="shared" si="17"/>
        <v>505.5</v>
      </c>
      <c r="Q55" s="107">
        <f t="shared" si="18"/>
        <v>20</v>
      </c>
      <c r="R55" s="204">
        <f t="shared" si="19"/>
        <v>168.625</v>
      </c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</row>
    <row r="56" spans="1:31" ht="19.5" customHeight="1">
      <c r="A56" s="124">
        <v>52</v>
      </c>
      <c r="B56" s="219" t="s">
        <v>63</v>
      </c>
      <c r="C56" s="132">
        <v>188.06384695510718</v>
      </c>
      <c r="D56" s="133">
        <v>194.99663627619017</v>
      </c>
      <c r="E56" s="133">
        <v>118.57043260346202</v>
      </c>
      <c r="F56" s="133">
        <v>330.91495767666879</v>
      </c>
      <c r="G56" s="133">
        <v>148.32604076392278</v>
      </c>
      <c r="H56" s="133">
        <v>397.26983655054175</v>
      </c>
      <c r="I56" s="133">
        <v>9.3805923458363107</v>
      </c>
      <c r="J56" s="133">
        <v>73.411809050567655</v>
      </c>
      <c r="K56" s="133">
        <v>70.932175037195918</v>
      </c>
      <c r="L56" s="133">
        <v>56.916990748523602</v>
      </c>
      <c r="M56" s="133">
        <v>74.01978093317868</v>
      </c>
      <c r="N56" s="134">
        <v>92.777782525989466</v>
      </c>
      <c r="O56" s="132">
        <f t="shared" si="16"/>
        <v>1755.5808814671846</v>
      </c>
      <c r="P56" s="132">
        <f t="shared" si="17"/>
        <v>397.26983655054175</v>
      </c>
      <c r="Q56" s="133">
        <f t="shared" si="18"/>
        <v>9.3805923458363107</v>
      </c>
      <c r="R56" s="212">
        <f t="shared" si="19"/>
        <v>146.29840678893206</v>
      </c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</row>
    <row r="57" spans="1:31" ht="13.5" customHeight="1">
      <c r="A57" s="20"/>
      <c r="B57" s="20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</row>
    <row r="58" spans="1:31" ht="13.5" customHeight="1">
      <c r="A58" s="20"/>
      <c r="B58" s="20"/>
      <c r="C58" s="85"/>
      <c r="D58" s="220"/>
      <c r="E58" s="85"/>
      <c r="F58" s="221" t="s">
        <v>182</v>
      </c>
      <c r="G58" s="220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20"/>
      <c r="T58" s="20"/>
      <c r="U58" s="20"/>
      <c r="V58" s="149"/>
      <c r="W58" s="86"/>
      <c r="X58" s="20"/>
      <c r="Y58" s="20"/>
      <c r="Z58" s="20"/>
      <c r="AA58" s="20"/>
      <c r="AB58" s="20"/>
      <c r="AC58" s="20"/>
      <c r="AD58" s="20"/>
      <c r="AE58" s="20"/>
    </row>
    <row r="59" spans="1:31" ht="13.5" customHeight="1">
      <c r="A59" s="20"/>
      <c r="B59" s="20"/>
      <c r="C59" s="85"/>
      <c r="D59" s="220"/>
      <c r="E59" s="85"/>
      <c r="F59" s="85"/>
      <c r="G59" s="220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20"/>
      <c r="T59" s="20"/>
      <c r="U59" s="20"/>
      <c r="V59" s="149"/>
      <c r="W59" s="86"/>
      <c r="X59" s="20"/>
      <c r="Y59" s="20"/>
      <c r="Z59" s="20"/>
      <c r="AA59" s="20"/>
      <c r="AB59" s="20"/>
      <c r="AC59" s="20"/>
      <c r="AD59" s="20"/>
      <c r="AE59" s="20"/>
    </row>
    <row r="60" spans="1:31" ht="13.5" customHeight="1">
      <c r="A60" s="20"/>
      <c r="B60" s="20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20"/>
      <c r="T60" s="20"/>
      <c r="U60" s="20"/>
      <c r="V60" s="20"/>
      <c r="W60" s="86"/>
      <c r="X60" s="20"/>
      <c r="Y60" s="20"/>
      <c r="Z60" s="20"/>
      <c r="AA60" s="20"/>
      <c r="AB60" s="20"/>
      <c r="AC60" s="20"/>
      <c r="AD60" s="20"/>
      <c r="AE60" s="20"/>
    </row>
    <row r="61" spans="1:31" ht="13.5" customHeight="1">
      <c r="A61" s="20"/>
      <c r="B61" s="20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</row>
    <row r="62" spans="1:31" ht="13.5" customHeight="1">
      <c r="A62" s="20"/>
      <c r="B62" s="20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</row>
    <row r="63" spans="1:31" ht="13.5" customHeight="1">
      <c r="A63" s="20"/>
      <c r="B63" s="20"/>
      <c r="C63" s="190">
        <v>36</v>
      </c>
      <c r="D63" s="190">
        <v>37</v>
      </c>
      <c r="E63" s="190">
        <v>38</v>
      </c>
      <c r="F63" s="190">
        <v>38</v>
      </c>
      <c r="G63" s="190">
        <v>41</v>
      </c>
      <c r="H63" s="190">
        <v>40</v>
      </c>
      <c r="I63" s="190">
        <v>44</v>
      </c>
      <c r="J63" s="190">
        <v>44</v>
      </c>
      <c r="K63" s="222">
        <v>45</v>
      </c>
      <c r="L63" s="222">
        <v>45</v>
      </c>
      <c r="M63" s="190">
        <v>46</v>
      </c>
      <c r="N63" s="190">
        <v>44</v>
      </c>
      <c r="O63" s="85"/>
      <c r="P63" s="85"/>
      <c r="Q63" s="85"/>
      <c r="R63" s="85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</row>
    <row r="64" spans="1:31" ht="13.5" customHeight="1">
      <c r="A64" s="20"/>
      <c r="B64" s="20"/>
      <c r="C64" s="190">
        <v>36</v>
      </c>
      <c r="D64" s="190">
        <v>37</v>
      </c>
      <c r="E64" s="190">
        <v>38</v>
      </c>
      <c r="F64" s="190">
        <v>38</v>
      </c>
      <c r="G64" s="190">
        <v>41</v>
      </c>
      <c r="H64" s="190">
        <v>40</v>
      </c>
      <c r="I64" s="190">
        <v>44</v>
      </c>
      <c r="J64" s="190">
        <v>44</v>
      </c>
      <c r="K64" s="190">
        <v>41</v>
      </c>
      <c r="L64" s="190">
        <v>44</v>
      </c>
      <c r="M64" s="190">
        <v>46</v>
      </c>
      <c r="N64" s="190">
        <v>44</v>
      </c>
      <c r="O64" s="85"/>
      <c r="P64" s="85"/>
      <c r="Q64" s="85"/>
      <c r="R64" s="85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</row>
    <row r="65" spans="1:31" ht="13.5" customHeight="1">
      <c r="A65" s="20"/>
      <c r="B65" s="20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</row>
    <row r="66" spans="1:31" ht="13.5" customHeight="1">
      <c r="A66" s="20"/>
      <c r="B66" s="20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</row>
    <row r="67" spans="1:31" ht="13.5" customHeight="1">
      <c r="A67" s="20"/>
      <c r="B67" s="20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</row>
    <row r="68" spans="1:31" ht="13.5" customHeight="1">
      <c r="A68" s="20"/>
      <c r="B68" s="20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</row>
    <row r="69" spans="1:31" ht="13.5" customHeight="1">
      <c r="A69" s="20"/>
      <c r="B69" s="20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</row>
    <row r="70" spans="1:31" ht="13.5" customHeight="1">
      <c r="A70" s="20"/>
      <c r="B70" s="20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</row>
    <row r="71" spans="1:31" ht="13.5" customHeight="1">
      <c r="A71" s="20"/>
      <c r="B71" s="20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</row>
    <row r="72" spans="1:31" ht="13.5" customHeight="1">
      <c r="A72" s="20"/>
      <c r="B72" s="20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</row>
    <row r="73" spans="1:31" ht="13.5" customHeight="1">
      <c r="A73" s="20"/>
      <c r="B73" s="20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</row>
    <row r="74" spans="1:31" ht="13.5" customHeight="1">
      <c r="A74" s="20"/>
      <c r="B74" s="20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</row>
    <row r="75" spans="1:31" ht="13.5" customHeight="1">
      <c r="A75" s="20"/>
      <c r="B75" s="20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</row>
    <row r="76" spans="1:31" ht="13.5" customHeight="1">
      <c r="A76" s="20"/>
      <c r="B76" s="20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</row>
    <row r="77" spans="1:31" ht="13.5" customHeight="1">
      <c r="A77" s="20"/>
      <c r="B77" s="20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</row>
    <row r="78" spans="1:31" ht="13.5" customHeight="1">
      <c r="A78" s="20"/>
      <c r="B78" s="20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</row>
    <row r="79" spans="1:31" ht="13.5" customHeight="1">
      <c r="A79" s="20"/>
      <c r="B79" s="20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</row>
    <row r="80" spans="1:31" ht="13.5" customHeight="1">
      <c r="A80" s="20"/>
      <c r="B80" s="20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</row>
    <row r="81" spans="1:31" ht="13.5" customHeight="1">
      <c r="A81" s="20"/>
      <c r="B81" s="20"/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</row>
    <row r="82" spans="1:31" ht="13.5" customHeight="1">
      <c r="A82" s="20"/>
      <c r="B82" s="20"/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</row>
    <row r="83" spans="1:31" ht="13.5" customHeight="1">
      <c r="A83" s="20"/>
      <c r="B83" s="20"/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</row>
    <row r="84" spans="1:31" ht="13.5" customHeight="1">
      <c r="A84" s="20"/>
      <c r="B84" s="20"/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</row>
    <row r="85" spans="1:31" ht="13.5" customHeight="1">
      <c r="A85" s="20"/>
      <c r="B85" s="20"/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</row>
    <row r="86" spans="1:31" ht="13.5" customHeight="1">
      <c r="A86" s="20"/>
      <c r="B86" s="20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</row>
    <row r="87" spans="1:31" ht="13.5" customHeight="1">
      <c r="A87" s="20"/>
      <c r="B87" s="20"/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</row>
    <row r="88" spans="1:31" ht="13.5" customHeight="1">
      <c r="A88" s="20"/>
      <c r="B88" s="20"/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</row>
    <row r="89" spans="1:31" ht="13.5" customHeight="1">
      <c r="A89" s="20"/>
      <c r="B89" s="20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</row>
    <row r="90" spans="1:31" ht="13.5" customHeight="1">
      <c r="A90" s="20"/>
      <c r="B90" s="20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</row>
    <row r="91" spans="1:31" ht="13.5" customHeight="1">
      <c r="A91" s="20"/>
      <c r="B91" s="20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</row>
    <row r="92" spans="1:31" ht="13.5" customHeight="1">
      <c r="A92" s="20"/>
      <c r="B92" s="20"/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</row>
    <row r="93" spans="1:31" ht="13.5" customHeight="1">
      <c r="A93" s="20"/>
      <c r="B93" s="20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</row>
    <row r="94" spans="1:31" ht="13.5" customHeight="1">
      <c r="A94" s="20"/>
      <c r="B94" s="20"/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</row>
    <row r="95" spans="1:31" ht="13.5" customHeight="1">
      <c r="A95" s="20"/>
      <c r="B95" s="20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</row>
    <row r="96" spans="1:31" ht="13.5" customHeight="1">
      <c r="A96" s="20"/>
      <c r="B96" s="20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</row>
    <row r="97" spans="1:31" ht="13.5" customHeight="1">
      <c r="A97" s="20"/>
      <c r="B97" s="20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</row>
    <row r="98" spans="1:31" ht="13.5" customHeight="1">
      <c r="A98" s="20"/>
      <c r="B98" s="20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</row>
    <row r="99" spans="1:31" ht="13.5" customHeight="1">
      <c r="A99" s="20"/>
      <c r="B99" s="20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</row>
    <row r="100" spans="1:31" ht="13.5" customHeight="1">
      <c r="A100" s="20"/>
      <c r="B100" s="20"/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</row>
    <row r="101" spans="1:31" ht="13.5" customHeight="1">
      <c r="A101" s="20"/>
      <c r="B101" s="20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</row>
    <row r="102" spans="1:31" ht="13.5" customHeight="1">
      <c r="A102" s="20"/>
      <c r="B102" s="20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</row>
    <row r="103" spans="1:31" ht="13.5" customHeight="1">
      <c r="A103" s="20"/>
      <c r="B103" s="20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</row>
    <row r="104" spans="1:31" ht="13.5" customHeight="1">
      <c r="A104" s="20"/>
      <c r="B104" s="20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</row>
    <row r="105" spans="1:31" ht="13.5" customHeight="1">
      <c r="A105" s="20"/>
      <c r="B105" s="20"/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</row>
    <row r="106" spans="1:31" ht="13.5" customHeight="1">
      <c r="A106" s="20"/>
      <c r="B106" s="20"/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</row>
    <row r="107" spans="1:31" ht="13.5" customHeight="1">
      <c r="A107" s="20"/>
      <c r="B107" s="20"/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</row>
    <row r="108" spans="1:31" ht="13.5" customHeight="1">
      <c r="A108" s="20"/>
      <c r="B108" s="20"/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</row>
    <row r="109" spans="1:31" ht="13.5" customHeight="1">
      <c r="A109" s="20"/>
      <c r="B109" s="20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</row>
    <row r="110" spans="1:31" ht="13.5" customHeight="1">
      <c r="A110" s="20"/>
      <c r="B110" s="20"/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</row>
    <row r="111" spans="1:31" ht="13.5" customHeight="1">
      <c r="A111" s="20"/>
      <c r="B111" s="20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</row>
    <row r="112" spans="1:31" ht="13.5" customHeight="1">
      <c r="A112" s="20"/>
      <c r="B112" s="20"/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</row>
    <row r="113" spans="1:31" ht="13.5" customHeight="1">
      <c r="A113" s="20"/>
      <c r="B113" s="20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</row>
    <row r="114" spans="1:31" ht="13.5" customHeight="1">
      <c r="A114" s="20"/>
      <c r="B114" s="20"/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</row>
    <row r="115" spans="1:31" ht="13.5" customHeight="1">
      <c r="A115" s="20"/>
      <c r="B115" s="20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</row>
    <row r="116" spans="1:31" ht="13.5" customHeight="1">
      <c r="A116" s="20"/>
      <c r="B116" s="20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</row>
    <row r="117" spans="1:31" ht="13.5" customHeight="1">
      <c r="A117" s="20"/>
      <c r="B117" s="20"/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</row>
    <row r="118" spans="1:31" ht="13.5" customHeight="1">
      <c r="A118" s="20"/>
      <c r="B118" s="20"/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</row>
    <row r="119" spans="1:31" ht="13.5" customHeight="1">
      <c r="A119" s="20"/>
      <c r="B119" s="20"/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</row>
    <row r="120" spans="1:31" ht="13.5" customHeight="1">
      <c r="A120" s="20"/>
      <c r="B120" s="20"/>
      <c r="C120" s="85"/>
      <c r="D120" s="85"/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</row>
    <row r="121" spans="1:31" ht="13.5" customHeight="1">
      <c r="A121" s="20"/>
      <c r="B121" s="20"/>
      <c r="C121" s="85"/>
      <c r="D121" s="85"/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</row>
    <row r="122" spans="1:31" ht="13.5" customHeight="1">
      <c r="A122" s="20"/>
      <c r="B122" s="20"/>
      <c r="C122" s="85"/>
      <c r="D122" s="85"/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</row>
    <row r="123" spans="1:31" ht="13.5" customHeight="1">
      <c r="A123" s="20"/>
      <c r="B123" s="20"/>
      <c r="C123" s="85"/>
      <c r="D123" s="85"/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</row>
    <row r="124" spans="1:31" ht="13.5" customHeight="1">
      <c r="A124" s="20"/>
      <c r="B124" s="20"/>
      <c r="C124" s="85"/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</row>
    <row r="125" spans="1:31" ht="13.5" customHeight="1">
      <c r="A125" s="20"/>
      <c r="B125" s="20"/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</row>
    <row r="126" spans="1:31" ht="13.5" customHeight="1">
      <c r="A126" s="20"/>
      <c r="B126" s="20"/>
      <c r="C126" s="85"/>
      <c r="D126" s="85"/>
      <c r="E126" s="85"/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</row>
    <row r="127" spans="1:31" ht="13.5" customHeight="1">
      <c r="A127" s="20"/>
      <c r="B127" s="20"/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</row>
    <row r="128" spans="1:31" ht="13.5" customHeight="1">
      <c r="A128" s="20"/>
      <c r="B128" s="20"/>
      <c r="C128" s="85"/>
      <c r="D128" s="85"/>
      <c r="E128" s="85"/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</row>
    <row r="129" spans="1:31" ht="13.5" customHeight="1">
      <c r="A129" s="20"/>
      <c r="B129" s="20"/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</row>
    <row r="130" spans="1:31" ht="13.5" customHeight="1">
      <c r="A130" s="20"/>
      <c r="B130" s="20"/>
      <c r="C130" s="85"/>
      <c r="D130" s="85"/>
      <c r="E130" s="85"/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</row>
    <row r="131" spans="1:31" ht="13.5" customHeight="1">
      <c r="A131" s="20"/>
      <c r="B131" s="20"/>
      <c r="C131" s="85"/>
      <c r="D131" s="85"/>
      <c r="E131" s="85"/>
      <c r="F131" s="85"/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</row>
    <row r="132" spans="1:31" ht="13.5" customHeight="1">
      <c r="A132" s="20"/>
      <c r="B132" s="20"/>
      <c r="C132" s="85"/>
      <c r="D132" s="85"/>
      <c r="E132" s="85"/>
      <c r="F132" s="85"/>
      <c r="G132" s="85"/>
      <c r="H132" s="85"/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</row>
    <row r="133" spans="1:31" ht="13.5" customHeight="1">
      <c r="A133" s="20"/>
      <c r="B133" s="20"/>
      <c r="C133" s="85"/>
      <c r="D133" s="85"/>
      <c r="E133" s="85"/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</row>
    <row r="134" spans="1:31" ht="13.5" customHeight="1">
      <c r="A134" s="20"/>
      <c r="B134" s="20"/>
      <c r="C134" s="85"/>
      <c r="D134" s="85"/>
      <c r="E134" s="85"/>
      <c r="F134" s="85"/>
      <c r="G134" s="85"/>
      <c r="H134" s="85"/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</row>
    <row r="135" spans="1:31" ht="13.5" customHeight="1">
      <c r="A135" s="20"/>
      <c r="B135" s="20"/>
      <c r="C135" s="85"/>
      <c r="D135" s="85"/>
      <c r="E135" s="85"/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</row>
    <row r="136" spans="1:31" ht="13.5" customHeight="1">
      <c r="A136" s="20"/>
      <c r="B136" s="20"/>
      <c r="C136" s="85"/>
      <c r="D136" s="85"/>
      <c r="E136" s="85"/>
      <c r="F136" s="85"/>
      <c r="G136" s="85"/>
      <c r="H136" s="85"/>
      <c r="I136" s="85"/>
      <c r="J136" s="85"/>
      <c r="K136" s="85"/>
      <c r="L136" s="85"/>
      <c r="M136" s="85"/>
      <c r="N136" s="85"/>
      <c r="O136" s="85"/>
      <c r="P136" s="85"/>
      <c r="Q136" s="85"/>
      <c r="R136" s="85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</row>
    <row r="137" spans="1:31" ht="13.5" customHeight="1">
      <c r="A137" s="20"/>
      <c r="B137" s="20"/>
      <c r="C137" s="85"/>
      <c r="D137" s="85"/>
      <c r="E137" s="85"/>
      <c r="F137" s="85"/>
      <c r="G137" s="85"/>
      <c r="H137" s="85"/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</row>
    <row r="138" spans="1:31" ht="13.5" customHeight="1">
      <c r="A138" s="20"/>
      <c r="B138" s="20"/>
      <c r="C138" s="85"/>
      <c r="D138" s="85"/>
      <c r="E138" s="85"/>
      <c r="F138" s="85"/>
      <c r="G138" s="85"/>
      <c r="H138" s="85"/>
      <c r="I138" s="85"/>
      <c r="J138" s="85"/>
      <c r="K138" s="85"/>
      <c r="L138" s="85"/>
      <c r="M138" s="85"/>
      <c r="N138" s="85"/>
      <c r="O138" s="85"/>
      <c r="P138" s="85"/>
      <c r="Q138" s="85"/>
      <c r="R138" s="85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</row>
    <row r="139" spans="1:31" ht="13.5" customHeight="1">
      <c r="A139" s="20"/>
      <c r="B139" s="20"/>
      <c r="C139" s="85"/>
      <c r="D139" s="85"/>
      <c r="E139" s="85"/>
      <c r="F139" s="85"/>
      <c r="G139" s="85"/>
      <c r="H139" s="85"/>
      <c r="I139" s="85"/>
      <c r="J139" s="85"/>
      <c r="K139" s="85"/>
      <c r="L139" s="85"/>
      <c r="M139" s="85"/>
      <c r="N139" s="85"/>
      <c r="O139" s="85"/>
      <c r="P139" s="85"/>
      <c r="Q139" s="85"/>
      <c r="R139" s="85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</row>
    <row r="140" spans="1:31" ht="13.5" customHeight="1">
      <c r="A140" s="20"/>
      <c r="B140" s="20"/>
      <c r="C140" s="85"/>
      <c r="D140" s="85"/>
      <c r="E140" s="85"/>
      <c r="F140" s="85"/>
      <c r="G140" s="85"/>
      <c r="H140" s="85"/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</row>
    <row r="141" spans="1:31" ht="13.5" customHeight="1">
      <c r="A141" s="20"/>
      <c r="B141" s="20"/>
      <c r="C141" s="85"/>
      <c r="D141" s="85"/>
      <c r="E141" s="85"/>
      <c r="F141" s="85"/>
      <c r="G141" s="85"/>
      <c r="H141" s="85"/>
      <c r="I141" s="85"/>
      <c r="J141" s="85"/>
      <c r="K141" s="85"/>
      <c r="L141" s="85"/>
      <c r="M141" s="85"/>
      <c r="N141" s="85"/>
      <c r="O141" s="85"/>
      <c r="P141" s="85"/>
      <c r="Q141" s="85"/>
      <c r="R141" s="85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</row>
    <row r="142" spans="1:31" ht="13.5" customHeight="1">
      <c r="A142" s="20"/>
      <c r="B142" s="20"/>
      <c r="C142" s="85"/>
      <c r="D142" s="85"/>
      <c r="E142" s="85"/>
      <c r="F142" s="85"/>
      <c r="G142" s="85"/>
      <c r="H142" s="85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</row>
    <row r="143" spans="1:31" ht="13.5" customHeight="1">
      <c r="A143" s="20"/>
      <c r="B143" s="20"/>
      <c r="C143" s="85"/>
      <c r="D143" s="85"/>
      <c r="E143" s="85"/>
      <c r="F143" s="85"/>
      <c r="G143" s="85"/>
      <c r="H143" s="85"/>
      <c r="I143" s="85"/>
      <c r="J143" s="85"/>
      <c r="K143" s="85"/>
      <c r="L143" s="85"/>
      <c r="M143" s="85"/>
      <c r="N143" s="85"/>
      <c r="O143" s="85"/>
      <c r="P143" s="85"/>
      <c r="Q143" s="85"/>
      <c r="R143" s="85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</row>
    <row r="144" spans="1:31" ht="13.5" customHeight="1">
      <c r="A144" s="20"/>
      <c r="B144" s="20"/>
      <c r="C144" s="85"/>
      <c r="D144" s="85"/>
      <c r="E144" s="85"/>
      <c r="F144" s="85"/>
      <c r="G144" s="85"/>
      <c r="H144" s="85"/>
      <c r="I144" s="85"/>
      <c r="J144" s="85"/>
      <c r="K144" s="85"/>
      <c r="L144" s="85"/>
      <c r="M144" s="85"/>
      <c r="N144" s="85"/>
      <c r="O144" s="85"/>
      <c r="P144" s="85"/>
      <c r="Q144" s="85"/>
      <c r="R144" s="85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</row>
    <row r="145" spans="1:31" ht="13.5" customHeight="1">
      <c r="A145" s="20"/>
      <c r="B145" s="20"/>
      <c r="C145" s="85"/>
      <c r="D145" s="85"/>
      <c r="E145" s="85"/>
      <c r="F145" s="85"/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</row>
    <row r="146" spans="1:31" ht="13.5" customHeight="1">
      <c r="A146" s="20"/>
      <c r="B146" s="20"/>
      <c r="C146" s="85"/>
      <c r="D146" s="85"/>
      <c r="E146" s="85"/>
      <c r="F146" s="85"/>
      <c r="G146" s="85"/>
      <c r="H146" s="85"/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</row>
    <row r="147" spans="1:31" ht="13.5" customHeight="1">
      <c r="A147" s="20"/>
      <c r="B147" s="20"/>
      <c r="C147" s="85"/>
      <c r="D147" s="85"/>
      <c r="E147" s="85"/>
      <c r="F147" s="85"/>
      <c r="G147" s="85"/>
      <c r="H147" s="85"/>
      <c r="I147" s="85"/>
      <c r="J147" s="85"/>
      <c r="K147" s="85"/>
      <c r="L147" s="85"/>
      <c r="M147" s="85"/>
      <c r="N147" s="85"/>
      <c r="O147" s="85"/>
      <c r="P147" s="85"/>
      <c r="Q147" s="85"/>
      <c r="R147" s="85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</row>
    <row r="148" spans="1:31" ht="13.5" customHeight="1">
      <c r="A148" s="20"/>
      <c r="B148" s="20"/>
      <c r="C148" s="85"/>
      <c r="D148" s="85"/>
      <c r="E148" s="85"/>
      <c r="F148" s="85"/>
      <c r="G148" s="85"/>
      <c r="H148" s="85"/>
      <c r="I148" s="85"/>
      <c r="J148" s="85"/>
      <c r="K148" s="85"/>
      <c r="L148" s="85"/>
      <c r="M148" s="85"/>
      <c r="N148" s="85"/>
      <c r="O148" s="85"/>
      <c r="P148" s="85"/>
      <c r="Q148" s="85"/>
      <c r="R148" s="85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</row>
    <row r="149" spans="1:31" ht="13.5" customHeight="1">
      <c r="A149" s="20"/>
      <c r="B149" s="20"/>
      <c r="C149" s="85"/>
      <c r="D149" s="85"/>
      <c r="E149" s="85"/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</row>
    <row r="150" spans="1:31" ht="13.5" customHeight="1">
      <c r="A150" s="20"/>
      <c r="B150" s="20"/>
      <c r="C150" s="85"/>
      <c r="D150" s="85"/>
      <c r="E150" s="85"/>
      <c r="F150" s="85"/>
      <c r="G150" s="85"/>
      <c r="H150" s="85"/>
      <c r="I150" s="85"/>
      <c r="J150" s="85"/>
      <c r="K150" s="85"/>
      <c r="L150" s="85"/>
      <c r="M150" s="85"/>
      <c r="N150" s="85"/>
      <c r="O150" s="85"/>
      <c r="P150" s="85"/>
      <c r="Q150" s="85"/>
      <c r="R150" s="85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</row>
    <row r="151" spans="1:31" ht="13.5" customHeight="1">
      <c r="A151" s="20"/>
      <c r="B151" s="20"/>
      <c r="C151" s="85"/>
      <c r="D151" s="85"/>
      <c r="E151" s="85"/>
      <c r="F151" s="85"/>
      <c r="G151" s="85"/>
      <c r="H151" s="85"/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</row>
    <row r="152" spans="1:31" ht="13.5" customHeight="1">
      <c r="A152" s="20"/>
      <c r="B152" s="20"/>
      <c r="C152" s="85"/>
      <c r="D152" s="85"/>
      <c r="E152" s="85"/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</row>
    <row r="153" spans="1:31" ht="13.5" customHeight="1">
      <c r="A153" s="20"/>
      <c r="B153" s="20"/>
      <c r="C153" s="85"/>
      <c r="D153" s="85"/>
      <c r="E153" s="85"/>
      <c r="F153" s="85"/>
      <c r="G153" s="85"/>
      <c r="H153" s="85"/>
      <c r="I153" s="85"/>
      <c r="J153" s="85"/>
      <c r="K153" s="85"/>
      <c r="L153" s="85"/>
      <c r="M153" s="85"/>
      <c r="N153" s="85"/>
      <c r="O153" s="85"/>
      <c r="P153" s="85"/>
      <c r="Q153" s="85"/>
      <c r="R153" s="85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</row>
    <row r="154" spans="1:31" ht="13.5" customHeight="1">
      <c r="A154" s="20"/>
      <c r="B154" s="20"/>
      <c r="C154" s="85"/>
      <c r="D154" s="85"/>
      <c r="E154" s="85"/>
      <c r="F154" s="85"/>
      <c r="G154" s="85"/>
      <c r="H154" s="85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</row>
    <row r="155" spans="1:31" ht="13.5" customHeight="1">
      <c r="A155" s="20"/>
      <c r="B155" s="20"/>
      <c r="C155" s="85"/>
      <c r="D155" s="85"/>
      <c r="E155" s="85"/>
      <c r="F155" s="85"/>
      <c r="G155" s="85"/>
      <c r="H155" s="85"/>
      <c r="I155" s="85"/>
      <c r="J155" s="85"/>
      <c r="K155" s="85"/>
      <c r="L155" s="85"/>
      <c r="M155" s="85"/>
      <c r="N155" s="85"/>
      <c r="O155" s="85"/>
      <c r="P155" s="85"/>
      <c r="Q155" s="85"/>
      <c r="R155" s="85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</row>
    <row r="156" spans="1:31" ht="13.5" customHeight="1">
      <c r="A156" s="20"/>
      <c r="B156" s="20"/>
      <c r="C156" s="85"/>
      <c r="D156" s="85"/>
      <c r="E156" s="85"/>
      <c r="F156" s="85"/>
      <c r="G156" s="85"/>
      <c r="H156" s="85"/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</row>
    <row r="157" spans="1:31" ht="13.5" customHeight="1">
      <c r="A157" s="20"/>
      <c r="B157" s="20"/>
      <c r="C157" s="85"/>
      <c r="D157" s="85"/>
      <c r="E157" s="85"/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</row>
    <row r="158" spans="1:31" ht="13.5" customHeight="1">
      <c r="A158" s="20"/>
      <c r="B158" s="20"/>
      <c r="C158" s="85"/>
      <c r="D158" s="85"/>
      <c r="E158" s="85"/>
      <c r="F158" s="85"/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</row>
    <row r="159" spans="1:31" ht="13.5" customHeight="1">
      <c r="A159" s="20"/>
      <c r="B159" s="20"/>
      <c r="C159" s="85"/>
      <c r="D159" s="85"/>
      <c r="E159" s="85"/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</row>
    <row r="160" spans="1:31" ht="13.5" customHeight="1">
      <c r="A160" s="20"/>
      <c r="B160" s="20"/>
      <c r="C160" s="85"/>
      <c r="D160" s="85"/>
      <c r="E160" s="85"/>
      <c r="F160" s="85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</row>
    <row r="161" spans="1:31" ht="13.5" customHeight="1">
      <c r="A161" s="20"/>
      <c r="B161" s="20"/>
      <c r="C161" s="85"/>
      <c r="D161" s="85"/>
      <c r="E161" s="85"/>
      <c r="F161" s="85"/>
      <c r="G161" s="85"/>
      <c r="H161" s="85"/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</row>
    <row r="162" spans="1:31" ht="13.5" customHeight="1">
      <c r="A162" s="20"/>
      <c r="B162" s="20"/>
      <c r="C162" s="85"/>
      <c r="D162" s="85"/>
      <c r="E162" s="85"/>
      <c r="F162" s="85"/>
      <c r="G162" s="85"/>
      <c r="H162" s="85"/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</row>
    <row r="163" spans="1:31" ht="13.5" customHeight="1">
      <c r="A163" s="20"/>
      <c r="B163" s="20"/>
      <c r="C163" s="85"/>
      <c r="D163" s="85"/>
      <c r="E163" s="85"/>
      <c r="F163" s="85"/>
      <c r="G163" s="85"/>
      <c r="H163" s="85"/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</row>
    <row r="164" spans="1:31" ht="13.5" customHeight="1">
      <c r="A164" s="20"/>
      <c r="B164" s="20"/>
      <c r="C164" s="85"/>
      <c r="D164" s="85"/>
      <c r="E164" s="85"/>
      <c r="F164" s="85"/>
      <c r="G164" s="85"/>
      <c r="H164" s="85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</row>
    <row r="165" spans="1:31" ht="13.5" customHeight="1">
      <c r="A165" s="20"/>
      <c r="B165" s="20"/>
      <c r="C165" s="85"/>
      <c r="D165" s="85"/>
      <c r="E165" s="85"/>
      <c r="F165" s="85"/>
      <c r="G165" s="85"/>
      <c r="H165" s="85"/>
      <c r="I165" s="85"/>
      <c r="J165" s="85"/>
      <c r="K165" s="85"/>
      <c r="L165" s="85"/>
      <c r="M165" s="85"/>
      <c r="N165" s="85"/>
      <c r="O165" s="85"/>
      <c r="P165" s="85"/>
      <c r="Q165" s="85"/>
      <c r="R165" s="85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</row>
    <row r="166" spans="1:31" ht="13.5" customHeight="1">
      <c r="A166" s="20"/>
      <c r="B166" s="20"/>
      <c r="C166" s="85"/>
      <c r="D166" s="85"/>
      <c r="E166" s="85"/>
      <c r="F166" s="85"/>
      <c r="G166" s="85"/>
      <c r="H166" s="85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</row>
    <row r="167" spans="1:31" ht="13.5" customHeight="1">
      <c r="A167" s="20"/>
      <c r="B167" s="20"/>
      <c r="C167" s="85"/>
      <c r="D167" s="85"/>
      <c r="E167" s="85"/>
      <c r="F167" s="85"/>
      <c r="G167" s="85"/>
      <c r="H167" s="85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</row>
    <row r="168" spans="1:31" ht="13.5" customHeight="1">
      <c r="A168" s="20"/>
      <c r="B168" s="20"/>
      <c r="C168" s="85"/>
      <c r="D168" s="85"/>
      <c r="E168" s="85"/>
      <c r="F168" s="85"/>
      <c r="G168" s="85"/>
      <c r="H168" s="85"/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</row>
    <row r="169" spans="1:31" ht="13.5" customHeight="1">
      <c r="A169" s="20"/>
      <c r="B169" s="20"/>
      <c r="C169" s="85"/>
      <c r="D169" s="85"/>
      <c r="E169" s="85"/>
      <c r="F169" s="85"/>
      <c r="G169" s="85"/>
      <c r="H169" s="85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</row>
    <row r="170" spans="1:31" ht="13.5" customHeight="1">
      <c r="A170" s="20"/>
      <c r="B170" s="20"/>
      <c r="C170" s="85"/>
      <c r="D170" s="85"/>
      <c r="E170" s="85"/>
      <c r="F170" s="85"/>
      <c r="G170" s="85"/>
      <c r="H170" s="85"/>
      <c r="I170" s="85"/>
      <c r="J170" s="85"/>
      <c r="K170" s="85"/>
      <c r="L170" s="85"/>
      <c r="M170" s="85"/>
      <c r="N170" s="85"/>
      <c r="O170" s="85"/>
      <c r="P170" s="85"/>
      <c r="Q170" s="85"/>
      <c r="R170" s="85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</row>
    <row r="171" spans="1:31" ht="13.5" customHeight="1">
      <c r="A171" s="20"/>
      <c r="B171" s="20"/>
      <c r="C171" s="85"/>
      <c r="D171" s="85"/>
      <c r="E171" s="85"/>
      <c r="F171" s="85"/>
      <c r="G171" s="85"/>
      <c r="H171" s="85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</row>
    <row r="172" spans="1:31" ht="13.5" customHeight="1">
      <c r="A172" s="20"/>
      <c r="B172" s="20"/>
      <c r="C172" s="85"/>
      <c r="D172" s="85"/>
      <c r="E172" s="85"/>
      <c r="F172" s="85"/>
      <c r="G172" s="85"/>
      <c r="H172" s="85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</row>
    <row r="173" spans="1:31" ht="13.5" customHeight="1">
      <c r="A173" s="20"/>
      <c r="B173" s="20"/>
      <c r="C173" s="85"/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</row>
    <row r="174" spans="1:31" ht="13.5" customHeight="1">
      <c r="A174" s="20"/>
      <c r="B174" s="20"/>
      <c r="C174" s="85"/>
      <c r="D174" s="85"/>
      <c r="E174" s="85"/>
      <c r="F174" s="85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</row>
    <row r="175" spans="1:31" ht="13.5" customHeight="1">
      <c r="A175" s="20"/>
      <c r="B175" s="20"/>
      <c r="C175" s="85"/>
      <c r="D175" s="85"/>
      <c r="E175" s="85"/>
      <c r="F175" s="85"/>
      <c r="G175" s="85"/>
      <c r="H175" s="85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</row>
    <row r="176" spans="1:31" ht="13.5" customHeight="1">
      <c r="A176" s="20"/>
      <c r="B176" s="20"/>
      <c r="C176" s="85"/>
      <c r="D176" s="85"/>
      <c r="E176" s="85"/>
      <c r="F176" s="85"/>
      <c r="G176" s="85"/>
      <c r="H176" s="85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</row>
    <row r="177" spans="1:31" ht="13.5" customHeight="1">
      <c r="A177" s="20"/>
      <c r="B177" s="20"/>
      <c r="C177" s="85"/>
      <c r="D177" s="85"/>
      <c r="E177" s="85"/>
      <c r="F177" s="85"/>
      <c r="G177" s="85"/>
      <c r="H177" s="85"/>
      <c r="I177" s="85"/>
      <c r="J177" s="85"/>
      <c r="K177" s="85"/>
      <c r="L177" s="85"/>
      <c r="M177" s="85"/>
      <c r="N177" s="85"/>
      <c r="O177" s="85"/>
      <c r="P177" s="85"/>
      <c r="Q177" s="85"/>
      <c r="R177" s="85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</row>
    <row r="178" spans="1:31" ht="13.5" customHeight="1">
      <c r="A178" s="20"/>
      <c r="B178" s="20"/>
      <c r="C178" s="85"/>
      <c r="D178" s="85"/>
      <c r="E178" s="85"/>
      <c r="F178" s="85"/>
      <c r="G178" s="85"/>
      <c r="H178" s="85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</row>
    <row r="179" spans="1:31" ht="13.5" customHeight="1">
      <c r="A179" s="20"/>
      <c r="B179" s="20"/>
      <c r="C179" s="85"/>
      <c r="D179" s="85"/>
      <c r="E179" s="85"/>
      <c r="F179" s="85"/>
      <c r="G179" s="85"/>
      <c r="H179" s="85"/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</row>
    <row r="180" spans="1:31" ht="13.5" customHeight="1">
      <c r="A180" s="20"/>
      <c r="B180" s="20"/>
      <c r="C180" s="85"/>
      <c r="D180" s="85"/>
      <c r="E180" s="85"/>
      <c r="F180" s="85"/>
      <c r="G180" s="85"/>
      <c r="H180" s="85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</row>
    <row r="181" spans="1:31" ht="13.5" customHeight="1">
      <c r="A181" s="20"/>
      <c r="B181" s="20"/>
      <c r="C181" s="85"/>
      <c r="D181" s="85"/>
      <c r="E181" s="85"/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</row>
    <row r="182" spans="1:31" ht="13.5" customHeight="1">
      <c r="A182" s="20"/>
      <c r="B182" s="20"/>
      <c r="C182" s="85"/>
      <c r="D182" s="85"/>
      <c r="E182" s="85"/>
      <c r="F182" s="85"/>
      <c r="G182" s="85"/>
      <c r="H182" s="85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</row>
    <row r="183" spans="1:31" ht="13.5" customHeight="1">
      <c r="A183" s="20"/>
      <c r="B183" s="20"/>
      <c r="C183" s="85"/>
      <c r="D183" s="85"/>
      <c r="E183" s="85"/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</row>
    <row r="184" spans="1:31" ht="13.5" customHeight="1">
      <c r="A184" s="20"/>
      <c r="B184" s="20"/>
      <c r="C184" s="85"/>
      <c r="D184" s="85"/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</row>
    <row r="185" spans="1:31" ht="13.5" customHeight="1">
      <c r="A185" s="20"/>
      <c r="B185" s="20"/>
      <c r="C185" s="85"/>
      <c r="D185" s="85"/>
      <c r="E185" s="85"/>
      <c r="F185" s="85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</row>
    <row r="186" spans="1:31" ht="13.5" customHeight="1">
      <c r="A186" s="20"/>
      <c r="B186" s="20"/>
      <c r="C186" s="85"/>
      <c r="D186" s="85"/>
      <c r="E186" s="85"/>
      <c r="F186" s="85"/>
      <c r="G186" s="85"/>
      <c r="H186" s="85"/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</row>
    <row r="187" spans="1:31" ht="13.5" customHeight="1">
      <c r="A187" s="20"/>
      <c r="B187" s="20"/>
      <c r="C187" s="85"/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</row>
    <row r="188" spans="1:31" ht="13.5" customHeight="1">
      <c r="A188" s="20"/>
      <c r="B188" s="20"/>
      <c r="C188" s="85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</row>
    <row r="189" spans="1:31" ht="13.5" customHeight="1">
      <c r="A189" s="20"/>
      <c r="B189" s="20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</row>
    <row r="190" spans="1:31" ht="13.5" customHeight="1">
      <c r="A190" s="20"/>
      <c r="B190" s="20"/>
      <c r="C190" s="85"/>
      <c r="D190" s="85"/>
      <c r="E190" s="85"/>
      <c r="F190" s="85"/>
      <c r="G190" s="85"/>
      <c r="H190" s="85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</row>
    <row r="191" spans="1:31" ht="13.5" customHeight="1">
      <c r="A191" s="20"/>
      <c r="B191" s="20"/>
      <c r="C191" s="85"/>
      <c r="D191" s="85"/>
      <c r="E191" s="85"/>
      <c r="F191" s="85"/>
      <c r="G191" s="85"/>
      <c r="H191" s="85"/>
      <c r="I191" s="85"/>
      <c r="J191" s="85"/>
      <c r="K191" s="85"/>
      <c r="L191" s="85"/>
      <c r="M191" s="85"/>
      <c r="N191" s="85"/>
      <c r="O191" s="85"/>
      <c r="P191" s="85"/>
      <c r="Q191" s="85"/>
      <c r="R191" s="85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</row>
    <row r="192" spans="1:31" ht="13.5" customHeight="1">
      <c r="A192" s="20"/>
      <c r="B192" s="20"/>
      <c r="C192" s="85"/>
      <c r="D192" s="85"/>
      <c r="E192" s="85"/>
      <c r="F192" s="85"/>
      <c r="G192" s="85"/>
      <c r="H192" s="85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</row>
    <row r="193" spans="1:31" ht="13.5" customHeight="1">
      <c r="A193" s="20"/>
      <c r="B193" s="20"/>
      <c r="C193" s="85"/>
      <c r="D193" s="85"/>
      <c r="E193" s="85"/>
      <c r="F193" s="85"/>
      <c r="G193" s="85"/>
      <c r="H193" s="85"/>
      <c r="I193" s="85"/>
      <c r="J193" s="85"/>
      <c r="K193" s="85"/>
      <c r="L193" s="85"/>
      <c r="M193" s="85"/>
      <c r="N193" s="85"/>
      <c r="O193" s="85"/>
      <c r="P193" s="85"/>
      <c r="Q193" s="85"/>
      <c r="R193" s="85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</row>
    <row r="194" spans="1:31" ht="13.5" customHeight="1">
      <c r="A194" s="20"/>
      <c r="B194" s="20"/>
      <c r="C194" s="85"/>
      <c r="D194" s="85"/>
      <c r="E194" s="85"/>
      <c r="F194" s="85"/>
      <c r="G194" s="85"/>
      <c r="H194" s="85"/>
      <c r="I194" s="85"/>
      <c r="J194" s="85"/>
      <c r="K194" s="85"/>
      <c r="L194" s="85"/>
      <c r="M194" s="85"/>
      <c r="N194" s="85"/>
      <c r="O194" s="85"/>
      <c r="P194" s="85"/>
      <c r="Q194" s="85"/>
      <c r="R194" s="85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</row>
    <row r="195" spans="1:31" ht="13.5" customHeight="1">
      <c r="A195" s="20"/>
      <c r="B195" s="20"/>
      <c r="C195" s="85"/>
      <c r="D195" s="85"/>
      <c r="E195" s="85"/>
      <c r="F195" s="85"/>
      <c r="G195" s="85"/>
      <c r="H195" s="85"/>
      <c r="I195" s="85"/>
      <c r="J195" s="85"/>
      <c r="K195" s="85"/>
      <c r="L195" s="85"/>
      <c r="M195" s="85"/>
      <c r="N195" s="85"/>
      <c r="O195" s="85"/>
      <c r="P195" s="85"/>
      <c r="Q195" s="85"/>
      <c r="R195" s="85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</row>
    <row r="196" spans="1:31" ht="13.5" customHeight="1">
      <c r="A196" s="20"/>
      <c r="B196" s="20"/>
      <c r="C196" s="85"/>
      <c r="D196" s="85"/>
      <c r="E196" s="85"/>
      <c r="F196" s="85"/>
      <c r="G196" s="85"/>
      <c r="H196" s="85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</row>
    <row r="197" spans="1:31" ht="13.5" customHeight="1">
      <c r="A197" s="20"/>
      <c r="B197" s="20"/>
      <c r="C197" s="85"/>
      <c r="D197" s="85"/>
      <c r="E197" s="85"/>
      <c r="F197" s="85"/>
      <c r="G197" s="85"/>
      <c r="H197" s="85"/>
      <c r="I197" s="85"/>
      <c r="J197" s="85"/>
      <c r="K197" s="85"/>
      <c r="L197" s="85"/>
      <c r="M197" s="85"/>
      <c r="N197" s="85"/>
      <c r="O197" s="85"/>
      <c r="P197" s="85"/>
      <c r="Q197" s="85"/>
      <c r="R197" s="85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</row>
    <row r="198" spans="1:31" ht="13.5" customHeight="1">
      <c r="A198" s="20"/>
      <c r="B198" s="20"/>
      <c r="C198" s="85"/>
      <c r="D198" s="85"/>
      <c r="E198" s="85"/>
      <c r="F198" s="85"/>
      <c r="G198" s="85"/>
      <c r="H198" s="85"/>
      <c r="I198" s="85"/>
      <c r="J198" s="85"/>
      <c r="K198" s="85"/>
      <c r="L198" s="85"/>
      <c r="M198" s="85"/>
      <c r="N198" s="85"/>
      <c r="O198" s="85"/>
      <c r="P198" s="85"/>
      <c r="Q198" s="85"/>
      <c r="R198" s="85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</row>
    <row r="199" spans="1:31" ht="13.5" customHeight="1">
      <c r="A199" s="20"/>
      <c r="B199" s="20"/>
      <c r="C199" s="85"/>
      <c r="D199" s="85"/>
      <c r="E199" s="85"/>
      <c r="F199" s="85"/>
      <c r="G199" s="85"/>
      <c r="H199" s="85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</row>
    <row r="200" spans="1:31" ht="13.5" customHeight="1">
      <c r="A200" s="20"/>
      <c r="B200" s="20"/>
      <c r="C200" s="85"/>
      <c r="D200" s="85"/>
      <c r="E200" s="85"/>
      <c r="F200" s="85"/>
      <c r="G200" s="85"/>
      <c r="H200" s="85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</row>
    <row r="201" spans="1:31" ht="13.5" customHeight="1">
      <c r="A201" s="20"/>
      <c r="B201" s="20"/>
      <c r="C201" s="85"/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</row>
    <row r="202" spans="1:31" ht="13.5" customHeight="1">
      <c r="A202" s="20"/>
      <c r="B202" s="20"/>
      <c r="C202" s="85"/>
      <c r="D202" s="85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</row>
    <row r="203" spans="1:31" ht="13.5" customHeight="1">
      <c r="A203" s="20"/>
      <c r="B203" s="20"/>
      <c r="C203" s="85"/>
      <c r="D203" s="85"/>
      <c r="E203" s="85"/>
      <c r="F203" s="85"/>
      <c r="G203" s="85"/>
      <c r="H203" s="85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</row>
    <row r="204" spans="1:31" ht="13.5" customHeight="1">
      <c r="A204" s="20"/>
      <c r="B204" s="20"/>
      <c r="C204" s="85"/>
      <c r="D204" s="85"/>
      <c r="E204" s="85"/>
      <c r="F204" s="85"/>
      <c r="G204" s="85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</row>
    <row r="205" spans="1:31" ht="13.5" customHeight="1">
      <c r="A205" s="20"/>
      <c r="B205" s="20"/>
      <c r="C205" s="85"/>
      <c r="D205" s="85"/>
      <c r="E205" s="85"/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</row>
    <row r="206" spans="1:31" ht="13.5" customHeight="1">
      <c r="A206" s="20"/>
      <c r="B206" s="20"/>
      <c r="C206" s="85"/>
      <c r="D206" s="85"/>
      <c r="E206" s="85"/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</row>
    <row r="207" spans="1:31" ht="13.5" customHeight="1">
      <c r="A207" s="20"/>
      <c r="B207" s="20"/>
      <c r="C207" s="85"/>
      <c r="D207" s="85"/>
      <c r="E207" s="85"/>
      <c r="F207" s="85"/>
      <c r="G207" s="85"/>
      <c r="H207" s="85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</row>
    <row r="208" spans="1:31" ht="13.5" customHeight="1">
      <c r="A208" s="20"/>
      <c r="B208" s="20"/>
      <c r="C208" s="85"/>
      <c r="D208" s="85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</row>
    <row r="209" spans="1:31" ht="13.5" customHeight="1">
      <c r="A209" s="20"/>
      <c r="B209" s="20"/>
      <c r="C209" s="85"/>
      <c r="D209" s="85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</row>
    <row r="210" spans="1:31" ht="13.5" customHeight="1">
      <c r="A210" s="20"/>
      <c r="B210" s="20"/>
      <c r="C210" s="85"/>
      <c r="D210" s="85"/>
      <c r="E210" s="85"/>
      <c r="F210" s="85"/>
      <c r="G210" s="85"/>
      <c r="H210" s="85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</row>
    <row r="211" spans="1:31" ht="13.5" customHeight="1">
      <c r="A211" s="20"/>
      <c r="B211" s="20"/>
      <c r="C211" s="85"/>
      <c r="D211" s="85"/>
      <c r="E211" s="85"/>
      <c r="F211" s="85"/>
      <c r="G211" s="85"/>
      <c r="H211" s="85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</row>
    <row r="212" spans="1:31" ht="13.5" customHeight="1">
      <c r="A212" s="20"/>
      <c r="B212" s="20"/>
      <c r="C212" s="85"/>
      <c r="D212" s="85"/>
      <c r="E212" s="85"/>
      <c r="F212" s="85"/>
      <c r="G212" s="85"/>
      <c r="H212" s="85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</row>
    <row r="213" spans="1:31" ht="13.5" customHeight="1">
      <c r="A213" s="20"/>
      <c r="B213" s="20"/>
      <c r="C213" s="85"/>
      <c r="D213" s="85"/>
      <c r="E213" s="85"/>
      <c r="F213" s="85"/>
      <c r="G213" s="85"/>
      <c r="H213" s="85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</row>
    <row r="214" spans="1:31" ht="13.5" customHeight="1">
      <c r="A214" s="20"/>
      <c r="B214" s="20"/>
      <c r="C214" s="85"/>
      <c r="D214" s="85"/>
      <c r="E214" s="85"/>
      <c r="F214" s="85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</row>
    <row r="215" spans="1:31" ht="13.5" customHeight="1">
      <c r="A215" s="20"/>
      <c r="B215" s="20"/>
      <c r="C215" s="85"/>
      <c r="D215" s="85"/>
      <c r="E215" s="85"/>
      <c r="F215" s="85"/>
      <c r="G215" s="85"/>
      <c r="H215" s="85"/>
      <c r="I215" s="85"/>
      <c r="J215" s="85"/>
      <c r="K215" s="85"/>
      <c r="L215" s="85"/>
      <c r="M215" s="85"/>
      <c r="N215" s="85"/>
      <c r="O215" s="85"/>
      <c r="P215" s="85"/>
      <c r="Q215" s="85"/>
      <c r="R215" s="85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</row>
    <row r="216" spans="1:31" ht="13.5" customHeight="1">
      <c r="A216" s="20"/>
      <c r="B216" s="20"/>
      <c r="C216" s="85"/>
      <c r="D216" s="85"/>
      <c r="E216" s="85"/>
      <c r="F216" s="85"/>
      <c r="G216" s="85"/>
      <c r="H216" s="85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</row>
    <row r="217" spans="1:31" ht="13.5" customHeight="1">
      <c r="A217" s="20"/>
      <c r="B217" s="20"/>
      <c r="C217" s="85"/>
      <c r="D217" s="85"/>
      <c r="E217" s="85"/>
      <c r="F217" s="85"/>
      <c r="G217" s="85"/>
      <c r="H217" s="85"/>
      <c r="I217" s="85"/>
      <c r="J217" s="85"/>
      <c r="K217" s="85"/>
      <c r="L217" s="85"/>
      <c r="M217" s="85"/>
      <c r="N217" s="85"/>
      <c r="O217" s="85"/>
      <c r="P217" s="85"/>
      <c r="Q217" s="85"/>
      <c r="R217" s="85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</row>
    <row r="218" spans="1:31" ht="13.5" customHeight="1">
      <c r="A218" s="20"/>
      <c r="B218" s="20"/>
      <c r="C218" s="85"/>
      <c r="D218" s="85"/>
      <c r="E218" s="85"/>
      <c r="F218" s="85"/>
      <c r="G218" s="85"/>
      <c r="H218" s="85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</row>
    <row r="219" spans="1:31" ht="13.5" customHeight="1">
      <c r="A219" s="20"/>
      <c r="B219" s="20"/>
      <c r="C219" s="85"/>
      <c r="D219" s="85"/>
      <c r="E219" s="85"/>
      <c r="F219" s="85"/>
      <c r="G219" s="85"/>
      <c r="H219" s="85"/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</row>
    <row r="220" spans="1:31" ht="13.5" customHeight="1">
      <c r="A220" s="20"/>
      <c r="B220" s="20"/>
      <c r="C220" s="85"/>
      <c r="D220" s="85"/>
      <c r="E220" s="85"/>
      <c r="F220" s="85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</row>
    <row r="221" spans="1:31" ht="13.5" customHeight="1">
      <c r="A221" s="20"/>
      <c r="B221" s="20"/>
      <c r="C221" s="85"/>
      <c r="D221" s="85"/>
      <c r="E221" s="85"/>
      <c r="F221" s="85"/>
      <c r="G221" s="85"/>
      <c r="H221" s="85"/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</row>
    <row r="222" spans="1:31" ht="13.5" customHeight="1">
      <c r="A222" s="20"/>
      <c r="B222" s="20"/>
      <c r="C222" s="85"/>
      <c r="D222" s="85"/>
      <c r="E222" s="85"/>
      <c r="F222" s="85"/>
      <c r="G222" s="85"/>
      <c r="H222" s="85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</row>
    <row r="223" spans="1:31" ht="13.5" customHeight="1">
      <c r="A223" s="20"/>
      <c r="B223" s="20"/>
      <c r="C223" s="85"/>
      <c r="D223" s="85"/>
      <c r="E223" s="85"/>
      <c r="F223" s="85"/>
      <c r="G223" s="85"/>
      <c r="H223" s="85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</row>
    <row r="224" spans="1:31" ht="13.5" customHeight="1">
      <c r="A224" s="20"/>
      <c r="B224" s="20"/>
      <c r="C224" s="85"/>
      <c r="D224" s="85"/>
      <c r="E224" s="85"/>
      <c r="F224" s="85"/>
      <c r="G224" s="85"/>
      <c r="H224" s="85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</row>
    <row r="225" spans="1:31" ht="13.5" customHeight="1">
      <c r="A225" s="20"/>
      <c r="B225" s="20"/>
      <c r="C225" s="85"/>
      <c r="D225" s="85"/>
      <c r="E225" s="85"/>
      <c r="F225" s="85"/>
      <c r="G225" s="85"/>
      <c r="H225" s="85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</row>
    <row r="226" spans="1:31" ht="13.5" customHeight="1">
      <c r="A226" s="20"/>
      <c r="B226" s="20"/>
      <c r="C226" s="85"/>
      <c r="D226" s="85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</row>
    <row r="227" spans="1:31" ht="13.5" customHeight="1">
      <c r="A227" s="20"/>
      <c r="B227" s="20"/>
      <c r="C227" s="85"/>
      <c r="D227" s="85"/>
      <c r="E227" s="85"/>
      <c r="F227" s="85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</row>
    <row r="228" spans="1:31" ht="13.5" customHeight="1">
      <c r="A228" s="20"/>
      <c r="B228" s="20"/>
      <c r="C228" s="85"/>
      <c r="D228" s="85"/>
      <c r="E228" s="85"/>
      <c r="F228" s="85"/>
      <c r="G228" s="85"/>
      <c r="H228" s="85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</row>
    <row r="229" spans="1:31" ht="13.5" customHeight="1">
      <c r="A229" s="20"/>
      <c r="B229" s="20"/>
      <c r="C229" s="85"/>
      <c r="D229" s="85"/>
      <c r="E229" s="85"/>
      <c r="F229" s="85"/>
      <c r="G229" s="85"/>
      <c r="H229" s="85"/>
      <c r="I229" s="85"/>
      <c r="J229" s="85"/>
      <c r="K229" s="85"/>
      <c r="L229" s="85"/>
      <c r="M229" s="85"/>
      <c r="N229" s="85"/>
      <c r="O229" s="85"/>
      <c r="P229" s="85"/>
      <c r="Q229" s="85"/>
      <c r="R229" s="85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</row>
    <row r="230" spans="1:31" ht="13.5" customHeight="1">
      <c r="A230" s="20"/>
      <c r="B230" s="20"/>
      <c r="C230" s="85"/>
      <c r="D230" s="85"/>
      <c r="E230" s="85"/>
      <c r="F230" s="85"/>
      <c r="G230" s="85"/>
      <c r="H230" s="85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</row>
    <row r="231" spans="1:31" ht="13.5" customHeight="1">
      <c r="A231" s="20"/>
      <c r="B231" s="20"/>
      <c r="C231" s="85"/>
      <c r="D231" s="85"/>
      <c r="E231" s="85"/>
      <c r="F231" s="85"/>
      <c r="G231" s="85"/>
      <c r="H231" s="85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</row>
    <row r="232" spans="1:31" ht="13.5" customHeight="1">
      <c r="A232" s="20"/>
      <c r="B232" s="20"/>
      <c r="C232" s="85"/>
      <c r="D232" s="85"/>
      <c r="E232" s="85"/>
      <c r="F232" s="85"/>
      <c r="G232" s="85"/>
      <c r="H232" s="85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</row>
    <row r="233" spans="1:31" ht="13.5" customHeight="1">
      <c r="A233" s="20"/>
      <c r="B233" s="20"/>
      <c r="C233" s="85"/>
      <c r="D233" s="85"/>
      <c r="E233" s="85"/>
      <c r="F233" s="85"/>
      <c r="G233" s="85"/>
      <c r="H233" s="85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</row>
    <row r="234" spans="1:31" ht="13.5" customHeight="1">
      <c r="A234" s="20"/>
      <c r="B234" s="20"/>
      <c r="C234" s="85"/>
      <c r="D234" s="85"/>
      <c r="E234" s="85"/>
      <c r="F234" s="85"/>
      <c r="G234" s="85"/>
      <c r="H234" s="85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</row>
    <row r="235" spans="1:31" ht="13.5" customHeight="1">
      <c r="A235" s="20"/>
      <c r="B235" s="20"/>
      <c r="C235" s="85"/>
      <c r="D235" s="85"/>
      <c r="E235" s="85"/>
      <c r="F235" s="85"/>
      <c r="G235" s="85"/>
      <c r="H235" s="85"/>
      <c r="I235" s="85"/>
      <c r="J235" s="85"/>
      <c r="K235" s="85"/>
      <c r="L235" s="85"/>
      <c r="M235" s="85"/>
      <c r="N235" s="85"/>
      <c r="O235" s="85"/>
      <c r="P235" s="85"/>
      <c r="Q235" s="85"/>
      <c r="R235" s="85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</row>
    <row r="236" spans="1:31" ht="13.5" customHeight="1">
      <c r="A236" s="20"/>
      <c r="B236" s="20"/>
      <c r="C236" s="85"/>
      <c r="D236" s="85"/>
      <c r="E236" s="85"/>
      <c r="F236" s="85"/>
      <c r="G236" s="85"/>
      <c r="H236" s="85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</row>
    <row r="237" spans="1:31" ht="13.5" customHeight="1">
      <c r="A237" s="20"/>
      <c r="B237" s="20"/>
      <c r="C237" s="85"/>
      <c r="D237" s="85"/>
      <c r="E237" s="85"/>
      <c r="F237" s="85"/>
      <c r="G237" s="85"/>
      <c r="H237" s="85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</row>
    <row r="238" spans="1:31" ht="13.5" customHeight="1">
      <c r="A238" s="20"/>
      <c r="B238" s="20"/>
      <c r="C238" s="85"/>
      <c r="D238" s="85"/>
      <c r="E238" s="85"/>
      <c r="F238" s="85"/>
      <c r="G238" s="85"/>
      <c r="H238" s="85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</row>
    <row r="239" spans="1:31" ht="13.5" customHeight="1">
      <c r="A239" s="20"/>
      <c r="B239" s="20"/>
      <c r="C239" s="85"/>
      <c r="D239" s="85"/>
      <c r="E239" s="85"/>
      <c r="F239" s="85"/>
      <c r="G239" s="85"/>
      <c r="H239" s="85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</row>
    <row r="240" spans="1:31" ht="13.5" customHeight="1">
      <c r="A240" s="20"/>
      <c r="B240" s="20"/>
      <c r="C240" s="85"/>
      <c r="D240" s="85"/>
      <c r="E240" s="85"/>
      <c r="F240" s="85"/>
      <c r="G240" s="85"/>
      <c r="H240" s="85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</row>
    <row r="241" spans="1:31" ht="13.5" customHeight="1">
      <c r="A241" s="20"/>
      <c r="B241" s="20"/>
      <c r="C241" s="85"/>
      <c r="D241" s="85"/>
      <c r="E241" s="85"/>
      <c r="F241" s="85"/>
      <c r="G241" s="85"/>
      <c r="H241" s="85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</row>
    <row r="242" spans="1:31" ht="13.5" customHeight="1">
      <c r="A242" s="20"/>
      <c r="B242" s="20"/>
      <c r="C242" s="85"/>
      <c r="D242" s="85"/>
      <c r="E242" s="85"/>
      <c r="F242" s="85"/>
      <c r="G242" s="85"/>
      <c r="H242" s="85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</row>
    <row r="243" spans="1:31" ht="13.5" customHeight="1">
      <c r="A243" s="20"/>
      <c r="B243" s="20"/>
      <c r="C243" s="85"/>
      <c r="D243" s="85"/>
      <c r="E243" s="85"/>
      <c r="F243" s="85"/>
      <c r="G243" s="85"/>
      <c r="H243" s="85"/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</row>
    <row r="244" spans="1:31" ht="13.5" customHeight="1">
      <c r="A244" s="20"/>
      <c r="B244" s="20"/>
      <c r="C244" s="85"/>
      <c r="D244" s="85"/>
      <c r="E244" s="85"/>
      <c r="F244" s="85"/>
      <c r="G244" s="85"/>
      <c r="H244" s="85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</row>
    <row r="245" spans="1:31" ht="13.5" customHeight="1">
      <c r="A245" s="20"/>
      <c r="B245" s="20"/>
      <c r="C245" s="85"/>
      <c r="D245" s="85"/>
      <c r="E245" s="85"/>
      <c r="F245" s="85"/>
      <c r="G245" s="85"/>
      <c r="H245" s="85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</row>
    <row r="246" spans="1:31" ht="13.5" customHeight="1">
      <c r="A246" s="20"/>
      <c r="B246" s="20"/>
      <c r="C246" s="85"/>
      <c r="D246" s="85"/>
      <c r="E246" s="85"/>
      <c r="F246" s="85"/>
      <c r="G246" s="85"/>
      <c r="H246" s="85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</row>
    <row r="247" spans="1:31" ht="13.5" customHeight="1">
      <c r="A247" s="20"/>
      <c r="B247" s="20"/>
      <c r="C247" s="85"/>
      <c r="D247" s="85"/>
      <c r="E247" s="85"/>
      <c r="F247" s="85"/>
      <c r="G247" s="85"/>
      <c r="H247" s="85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</row>
    <row r="248" spans="1:31" ht="13.5" customHeight="1">
      <c r="A248" s="20"/>
      <c r="B248" s="20"/>
      <c r="C248" s="85"/>
      <c r="D248" s="85"/>
      <c r="E248" s="85"/>
      <c r="F248" s="85"/>
      <c r="G248" s="85"/>
      <c r="H248" s="85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</row>
    <row r="249" spans="1:31" ht="13.5" customHeight="1">
      <c r="A249" s="20"/>
      <c r="B249" s="20"/>
      <c r="C249" s="85"/>
      <c r="D249" s="85"/>
      <c r="E249" s="85"/>
      <c r="F249" s="85"/>
      <c r="G249" s="85"/>
      <c r="H249" s="85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</row>
    <row r="250" spans="1:31" ht="13.5" customHeight="1">
      <c r="A250" s="20"/>
      <c r="B250" s="20"/>
      <c r="C250" s="85"/>
      <c r="D250" s="85"/>
      <c r="E250" s="85"/>
      <c r="F250" s="85"/>
      <c r="G250" s="85"/>
      <c r="H250" s="85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</row>
    <row r="251" spans="1:31" ht="13.5" customHeight="1">
      <c r="A251" s="20"/>
      <c r="B251" s="20"/>
      <c r="C251" s="85"/>
      <c r="D251" s="85"/>
      <c r="E251" s="85"/>
      <c r="F251" s="85"/>
      <c r="G251" s="85"/>
      <c r="H251" s="85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</row>
    <row r="252" spans="1:31" ht="13.5" customHeight="1">
      <c r="A252" s="20"/>
      <c r="B252" s="20"/>
      <c r="C252" s="85"/>
      <c r="D252" s="85"/>
      <c r="E252" s="85"/>
      <c r="F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</row>
    <row r="253" spans="1:31" ht="13.5" customHeight="1">
      <c r="A253" s="20"/>
      <c r="B253" s="20"/>
      <c r="C253" s="85"/>
      <c r="D253" s="85"/>
      <c r="E253" s="85"/>
      <c r="F253" s="85"/>
      <c r="G253" s="85"/>
      <c r="H253" s="85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</row>
    <row r="254" spans="1:31" ht="13.5" customHeight="1">
      <c r="A254" s="20"/>
      <c r="B254" s="20"/>
      <c r="C254" s="85"/>
      <c r="D254" s="85"/>
      <c r="E254" s="85"/>
      <c r="F254" s="85"/>
      <c r="G254" s="85"/>
      <c r="H254" s="85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</row>
    <row r="255" spans="1:31" ht="13.5" customHeight="1">
      <c r="A255" s="20"/>
      <c r="B255" s="20"/>
      <c r="C255" s="85"/>
      <c r="D255" s="85"/>
      <c r="E255" s="85"/>
      <c r="F255" s="85"/>
      <c r="G255" s="85"/>
      <c r="H255" s="85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</row>
    <row r="256" spans="1:31" ht="13.5" customHeight="1">
      <c r="A256" s="20"/>
      <c r="B256" s="20"/>
      <c r="C256" s="85"/>
      <c r="D256" s="85"/>
      <c r="E256" s="85"/>
      <c r="F256" s="85"/>
      <c r="G256" s="85"/>
      <c r="H256" s="85"/>
      <c r="I256" s="85"/>
      <c r="J256" s="85"/>
      <c r="K256" s="85"/>
      <c r="L256" s="85"/>
      <c r="M256" s="85"/>
      <c r="N256" s="85"/>
      <c r="O256" s="85"/>
      <c r="P256" s="85"/>
      <c r="Q256" s="85"/>
      <c r="R256" s="85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</row>
    <row r="257" spans="1:31" ht="13.5" customHeight="1">
      <c r="A257" s="20"/>
      <c r="B257" s="20"/>
      <c r="C257" s="85"/>
      <c r="D257" s="85"/>
      <c r="E257" s="85"/>
      <c r="F257" s="85"/>
      <c r="G257" s="85"/>
      <c r="H257" s="85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</row>
    <row r="258" spans="1:31" ht="13.5" customHeight="1">
      <c r="A258" s="20"/>
      <c r="B258" s="20"/>
      <c r="C258" s="85"/>
      <c r="D258" s="85"/>
      <c r="E258" s="85"/>
      <c r="F258" s="85"/>
      <c r="G258" s="85"/>
      <c r="H258" s="85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</row>
    <row r="259" spans="1:31" ht="13.5" customHeight="1">
      <c r="A259" s="20"/>
      <c r="B259" s="20"/>
      <c r="C259" s="85"/>
      <c r="D259" s="85"/>
      <c r="E259" s="85"/>
      <c r="F259" s="85"/>
      <c r="G259" s="85"/>
      <c r="H259" s="85"/>
      <c r="I259" s="85"/>
      <c r="J259" s="85"/>
      <c r="K259" s="85"/>
      <c r="L259" s="85"/>
      <c r="M259" s="85"/>
      <c r="N259" s="85"/>
      <c r="O259" s="85"/>
      <c r="P259" s="85"/>
      <c r="Q259" s="85"/>
      <c r="R259" s="85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</row>
    <row r="260" spans="1:31" ht="13.5" customHeight="1">
      <c r="A260" s="20"/>
      <c r="B260" s="20"/>
      <c r="C260" s="85"/>
      <c r="D260" s="85"/>
      <c r="E260" s="85"/>
      <c r="F260" s="85"/>
      <c r="G260" s="85"/>
      <c r="H260" s="85"/>
      <c r="I260" s="85"/>
      <c r="J260" s="85"/>
      <c r="K260" s="85"/>
      <c r="L260" s="85"/>
      <c r="M260" s="85"/>
      <c r="N260" s="85"/>
      <c r="O260" s="85"/>
      <c r="P260" s="85"/>
      <c r="Q260" s="85"/>
      <c r="R260" s="85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</row>
    <row r="261" spans="1:31" ht="13.5" customHeight="1">
      <c r="A261" s="20"/>
      <c r="B261" s="20"/>
      <c r="C261" s="85"/>
      <c r="D261" s="85"/>
      <c r="E261" s="85"/>
      <c r="F261" s="85"/>
      <c r="G261" s="85"/>
      <c r="H261" s="85"/>
      <c r="I261" s="85"/>
      <c r="J261" s="85"/>
      <c r="K261" s="85"/>
      <c r="L261" s="85"/>
      <c r="M261" s="85"/>
      <c r="N261" s="85"/>
      <c r="O261" s="85"/>
      <c r="P261" s="85"/>
      <c r="Q261" s="85"/>
      <c r="R261" s="85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</row>
    <row r="262" spans="1:31" ht="13.5" customHeight="1">
      <c r="A262" s="20"/>
      <c r="B262" s="20"/>
      <c r="C262" s="85"/>
      <c r="D262" s="85"/>
      <c r="E262" s="85"/>
      <c r="F262" s="85"/>
      <c r="G262" s="85"/>
      <c r="H262" s="85"/>
      <c r="I262" s="85"/>
      <c r="J262" s="85"/>
      <c r="K262" s="85"/>
      <c r="L262" s="85"/>
      <c r="M262" s="85"/>
      <c r="N262" s="85"/>
      <c r="O262" s="85"/>
      <c r="P262" s="85"/>
      <c r="Q262" s="85"/>
      <c r="R262" s="85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</row>
    <row r="263" spans="1:31" ht="13.5" customHeight="1">
      <c r="A263" s="20"/>
      <c r="B263" s="20"/>
      <c r="C263" s="85"/>
      <c r="D263" s="85"/>
      <c r="E263" s="85"/>
      <c r="F263" s="85"/>
      <c r="G263" s="85"/>
      <c r="H263" s="85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</row>
    <row r="264" spans="1:31" ht="13.5" customHeight="1">
      <c r="A264" s="20"/>
      <c r="B264" s="20"/>
      <c r="C264" s="85"/>
      <c r="D264" s="85"/>
      <c r="E264" s="85"/>
      <c r="F264" s="85"/>
      <c r="G264" s="85"/>
      <c r="H264" s="85"/>
      <c r="I264" s="85"/>
      <c r="J264" s="85"/>
      <c r="K264" s="85"/>
      <c r="L264" s="85"/>
      <c r="M264" s="85"/>
      <c r="N264" s="85"/>
      <c r="O264" s="85"/>
      <c r="P264" s="85"/>
      <c r="Q264" s="85"/>
      <c r="R264" s="85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</row>
    <row r="265" spans="1:31" ht="13.5" customHeight="1">
      <c r="A265" s="20"/>
      <c r="B265" s="20"/>
      <c r="C265" s="85"/>
      <c r="D265" s="85"/>
      <c r="E265" s="85"/>
      <c r="F265" s="85"/>
      <c r="G265" s="85"/>
      <c r="H265" s="85"/>
      <c r="I265" s="85"/>
      <c r="J265" s="85"/>
      <c r="K265" s="85"/>
      <c r="L265" s="85"/>
      <c r="M265" s="85"/>
      <c r="N265" s="85"/>
      <c r="O265" s="85"/>
      <c r="P265" s="85"/>
      <c r="Q265" s="85"/>
      <c r="R265" s="85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</row>
    <row r="266" spans="1:31" ht="13.5" customHeight="1">
      <c r="A266" s="20"/>
      <c r="B266" s="20"/>
      <c r="C266" s="85"/>
      <c r="D266" s="85"/>
      <c r="E266" s="85"/>
      <c r="F266" s="85"/>
      <c r="G266" s="85"/>
      <c r="H266" s="85"/>
      <c r="I266" s="85"/>
      <c r="J266" s="85"/>
      <c r="K266" s="85"/>
      <c r="L266" s="85"/>
      <c r="M266" s="85"/>
      <c r="N266" s="85"/>
      <c r="O266" s="85"/>
      <c r="P266" s="85"/>
      <c r="Q266" s="85"/>
      <c r="R266" s="85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</row>
    <row r="267" spans="1:31" ht="13.5" customHeight="1">
      <c r="A267" s="20"/>
      <c r="B267" s="20"/>
      <c r="C267" s="85"/>
      <c r="D267" s="85"/>
      <c r="E267" s="85"/>
      <c r="F267" s="85"/>
      <c r="G267" s="85"/>
      <c r="H267" s="85"/>
      <c r="I267" s="85"/>
      <c r="J267" s="85"/>
      <c r="K267" s="85"/>
      <c r="L267" s="85"/>
      <c r="M267" s="85"/>
      <c r="N267" s="85"/>
      <c r="O267" s="85"/>
      <c r="P267" s="85"/>
      <c r="Q267" s="85"/>
      <c r="R267" s="85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</row>
    <row r="268" spans="1:31" ht="13.5" customHeight="1">
      <c r="A268" s="20"/>
      <c r="B268" s="20"/>
      <c r="C268" s="85"/>
      <c r="D268" s="85"/>
      <c r="E268" s="85"/>
      <c r="F268" s="85"/>
      <c r="G268" s="85"/>
      <c r="H268" s="85"/>
      <c r="I268" s="85"/>
      <c r="J268" s="85"/>
      <c r="K268" s="85"/>
      <c r="L268" s="85"/>
      <c r="M268" s="85"/>
      <c r="N268" s="85"/>
      <c r="O268" s="85"/>
      <c r="P268" s="85"/>
      <c r="Q268" s="85"/>
      <c r="R268" s="85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</row>
    <row r="269" spans="1:31" ht="13.5" customHeight="1">
      <c r="A269" s="20"/>
      <c r="B269" s="20"/>
      <c r="C269" s="85"/>
      <c r="D269" s="85"/>
      <c r="E269" s="85"/>
      <c r="F269" s="85"/>
      <c r="G269" s="85"/>
      <c r="H269" s="85"/>
      <c r="I269" s="85"/>
      <c r="J269" s="85"/>
      <c r="K269" s="85"/>
      <c r="L269" s="85"/>
      <c r="M269" s="85"/>
      <c r="N269" s="85"/>
      <c r="O269" s="85"/>
      <c r="P269" s="85"/>
      <c r="Q269" s="85"/>
      <c r="R269" s="85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</row>
    <row r="270" spans="1:31" ht="13.5" customHeight="1">
      <c r="A270" s="20"/>
      <c r="B270" s="20"/>
      <c r="C270" s="85"/>
      <c r="D270" s="85"/>
      <c r="E270" s="85"/>
      <c r="F270" s="85"/>
      <c r="G270" s="85"/>
      <c r="H270" s="85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</row>
    <row r="271" spans="1:31" ht="13.5" customHeight="1">
      <c r="A271" s="20"/>
      <c r="B271" s="20"/>
      <c r="C271" s="85"/>
      <c r="D271" s="85"/>
      <c r="E271" s="85"/>
      <c r="F271" s="85"/>
      <c r="G271" s="85"/>
      <c r="H271" s="85"/>
      <c r="I271" s="85"/>
      <c r="J271" s="85"/>
      <c r="K271" s="85"/>
      <c r="L271" s="85"/>
      <c r="M271" s="85"/>
      <c r="N271" s="85"/>
      <c r="O271" s="85"/>
      <c r="P271" s="85"/>
      <c r="Q271" s="85"/>
      <c r="R271" s="85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</row>
    <row r="272" spans="1:31" ht="13.5" customHeight="1">
      <c r="A272" s="20"/>
      <c r="B272" s="20"/>
      <c r="C272" s="85"/>
      <c r="D272" s="85"/>
      <c r="E272" s="85"/>
      <c r="F272" s="85"/>
      <c r="G272" s="85"/>
      <c r="H272" s="85"/>
      <c r="I272" s="85"/>
      <c r="J272" s="85"/>
      <c r="K272" s="85"/>
      <c r="L272" s="85"/>
      <c r="M272" s="85"/>
      <c r="N272" s="85"/>
      <c r="O272" s="85"/>
      <c r="P272" s="85"/>
      <c r="Q272" s="85"/>
      <c r="R272" s="85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</row>
    <row r="273" spans="1:31" ht="13.5" customHeight="1">
      <c r="A273" s="20"/>
      <c r="B273" s="20"/>
      <c r="C273" s="85"/>
      <c r="D273" s="85"/>
      <c r="E273" s="85"/>
      <c r="F273" s="85"/>
      <c r="G273" s="85"/>
      <c r="H273" s="85"/>
      <c r="I273" s="85"/>
      <c r="J273" s="85"/>
      <c r="K273" s="85"/>
      <c r="L273" s="85"/>
      <c r="M273" s="85"/>
      <c r="N273" s="85"/>
      <c r="O273" s="85"/>
      <c r="P273" s="85"/>
      <c r="Q273" s="85"/>
      <c r="R273" s="85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</row>
    <row r="274" spans="1:31" ht="13.5" customHeight="1">
      <c r="A274" s="20"/>
      <c r="B274" s="20"/>
      <c r="C274" s="85"/>
      <c r="D274" s="85"/>
      <c r="E274" s="85"/>
      <c r="F274" s="85"/>
      <c r="G274" s="85"/>
      <c r="H274" s="85"/>
      <c r="I274" s="85"/>
      <c r="J274" s="85"/>
      <c r="K274" s="85"/>
      <c r="L274" s="85"/>
      <c r="M274" s="85"/>
      <c r="N274" s="85"/>
      <c r="O274" s="85"/>
      <c r="P274" s="85"/>
      <c r="Q274" s="85"/>
      <c r="R274" s="85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</row>
    <row r="275" spans="1:31" ht="13.5" customHeight="1">
      <c r="A275" s="20"/>
      <c r="B275" s="20"/>
      <c r="C275" s="85"/>
      <c r="D275" s="85"/>
      <c r="E275" s="85"/>
      <c r="F275" s="85"/>
      <c r="G275" s="85"/>
      <c r="H275" s="85"/>
      <c r="I275" s="85"/>
      <c r="J275" s="85"/>
      <c r="K275" s="85"/>
      <c r="L275" s="85"/>
      <c r="M275" s="85"/>
      <c r="N275" s="85"/>
      <c r="O275" s="85"/>
      <c r="P275" s="85"/>
      <c r="Q275" s="85"/>
      <c r="R275" s="85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</row>
    <row r="276" spans="1:31" ht="13.5" customHeight="1">
      <c r="A276" s="20"/>
      <c r="B276" s="20"/>
      <c r="C276" s="85"/>
      <c r="D276" s="85"/>
      <c r="E276" s="85"/>
      <c r="F276" s="85"/>
      <c r="G276" s="85"/>
      <c r="H276" s="85"/>
      <c r="I276" s="85"/>
      <c r="J276" s="85"/>
      <c r="K276" s="85"/>
      <c r="L276" s="85"/>
      <c r="M276" s="85"/>
      <c r="N276" s="85"/>
      <c r="O276" s="85"/>
      <c r="P276" s="85"/>
      <c r="Q276" s="85"/>
      <c r="R276" s="85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</row>
    <row r="277" spans="1:31" ht="13.5" customHeight="1">
      <c r="A277" s="20"/>
      <c r="B277" s="20"/>
      <c r="C277" s="85"/>
      <c r="D277" s="85"/>
      <c r="E277" s="85"/>
      <c r="F277" s="85"/>
      <c r="G277" s="85"/>
      <c r="H277" s="85"/>
      <c r="I277" s="85"/>
      <c r="J277" s="85"/>
      <c r="K277" s="85"/>
      <c r="L277" s="85"/>
      <c r="M277" s="85"/>
      <c r="N277" s="85"/>
      <c r="O277" s="85"/>
      <c r="P277" s="85"/>
      <c r="Q277" s="85"/>
      <c r="R277" s="85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</row>
    <row r="278" spans="1:31" ht="13.5" customHeight="1">
      <c r="A278" s="20"/>
      <c r="B278" s="20"/>
      <c r="C278" s="85"/>
      <c r="D278" s="85"/>
      <c r="E278" s="85"/>
      <c r="F278" s="85"/>
      <c r="G278" s="85"/>
      <c r="H278" s="85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</row>
    <row r="279" spans="1:31" ht="13.5" customHeight="1">
      <c r="A279" s="20"/>
      <c r="B279" s="20"/>
      <c r="C279" s="85"/>
      <c r="D279" s="85"/>
      <c r="E279" s="85"/>
      <c r="F279" s="85"/>
      <c r="G279" s="85"/>
      <c r="H279" s="85"/>
      <c r="I279" s="85"/>
      <c r="J279" s="85"/>
      <c r="K279" s="85"/>
      <c r="L279" s="85"/>
      <c r="M279" s="85"/>
      <c r="N279" s="85"/>
      <c r="O279" s="85"/>
      <c r="P279" s="85"/>
      <c r="Q279" s="85"/>
      <c r="R279" s="85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</row>
    <row r="280" spans="1:31" ht="13.5" customHeight="1">
      <c r="A280" s="20"/>
      <c r="B280" s="20"/>
      <c r="C280" s="85"/>
      <c r="D280" s="85"/>
      <c r="E280" s="85"/>
      <c r="F280" s="85"/>
      <c r="G280" s="85"/>
      <c r="H280" s="85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</row>
    <row r="281" spans="1:31" ht="13.5" customHeight="1">
      <c r="A281" s="20"/>
      <c r="B281" s="20"/>
      <c r="C281" s="85"/>
      <c r="D281" s="85"/>
      <c r="E281" s="85"/>
      <c r="F281" s="85"/>
      <c r="G281" s="85"/>
      <c r="H281" s="85"/>
      <c r="I281" s="85"/>
      <c r="J281" s="85"/>
      <c r="K281" s="85"/>
      <c r="L281" s="85"/>
      <c r="M281" s="85"/>
      <c r="N281" s="85"/>
      <c r="O281" s="85"/>
      <c r="P281" s="85"/>
      <c r="Q281" s="85"/>
      <c r="R281" s="85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</row>
    <row r="282" spans="1:31" ht="13.5" customHeight="1">
      <c r="A282" s="20"/>
      <c r="B282" s="20"/>
      <c r="C282" s="85"/>
      <c r="D282" s="85"/>
      <c r="E282" s="85"/>
      <c r="F282" s="85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</row>
    <row r="283" spans="1:31" ht="13.5" customHeight="1">
      <c r="A283" s="20"/>
      <c r="B283" s="20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</row>
    <row r="284" spans="1:31" ht="13.5" customHeight="1">
      <c r="A284" s="20"/>
      <c r="B284" s="20"/>
      <c r="C284" s="85"/>
      <c r="D284" s="85"/>
      <c r="E284" s="85"/>
      <c r="F284" s="85"/>
      <c r="G284" s="85"/>
      <c r="H284" s="85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</row>
    <row r="285" spans="1:31" ht="13.5" customHeight="1">
      <c r="A285" s="20"/>
      <c r="B285" s="20"/>
      <c r="C285" s="85"/>
      <c r="D285" s="85"/>
      <c r="E285" s="85"/>
      <c r="F285" s="85"/>
      <c r="G285" s="85"/>
      <c r="H285" s="85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</row>
    <row r="286" spans="1:31" ht="13.5" customHeight="1">
      <c r="A286" s="20"/>
      <c r="B286" s="20"/>
      <c r="C286" s="85"/>
      <c r="D286" s="85"/>
      <c r="E286" s="85"/>
      <c r="F286" s="85"/>
      <c r="G286" s="85"/>
      <c r="H286" s="85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</row>
    <row r="287" spans="1:31" ht="13.5" customHeight="1">
      <c r="A287" s="20"/>
      <c r="B287" s="20"/>
      <c r="C287" s="85"/>
      <c r="D287" s="85"/>
      <c r="E287" s="85"/>
      <c r="F287" s="85"/>
      <c r="G287" s="85"/>
      <c r="H287" s="85"/>
      <c r="I287" s="85"/>
      <c r="J287" s="85"/>
      <c r="K287" s="85"/>
      <c r="L287" s="85"/>
      <c r="M287" s="85"/>
      <c r="N287" s="85"/>
      <c r="O287" s="85"/>
      <c r="P287" s="85"/>
      <c r="Q287" s="85"/>
      <c r="R287" s="85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</row>
    <row r="288" spans="1:31" ht="13.5" customHeight="1">
      <c r="A288" s="20"/>
      <c r="B288" s="20"/>
      <c r="C288" s="85"/>
      <c r="D288" s="85"/>
      <c r="E288" s="85"/>
      <c r="F288" s="85"/>
      <c r="G288" s="85"/>
      <c r="H288" s="85"/>
      <c r="I288" s="85"/>
      <c r="J288" s="85"/>
      <c r="K288" s="85"/>
      <c r="L288" s="85"/>
      <c r="M288" s="85"/>
      <c r="N288" s="85"/>
      <c r="O288" s="85"/>
      <c r="P288" s="85"/>
      <c r="Q288" s="85"/>
      <c r="R288" s="85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</row>
    <row r="289" spans="1:31" ht="13.5" customHeight="1">
      <c r="A289" s="20"/>
      <c r="B289" s="20"/>
      <c r="C289" s="85"/>
      <c r="D289" s="85"/>
      <c r="E289" s="85"/>
      <c r="F289" s="85"/>
      <c r="G289" s="85"/>
      <c r="H289" s="85"/>
      <c r="I289" s="85"/>
      <c r="J289" s="85"/>
      <c r="K289" s="85"/>
      <c r="L289" s="85"/>
      <c r="M289" s="85"/>
      <c r="N289" s="85"/>
      <c r="O289" s="85"/>
      <c r="P289" s="85"/>
      <c r="Q289" s="85"/>
      <c r="R289" s="85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</row>
    <row r="290" spans="1:31" ht="13.5" customHeight="1">
      <c r="A290" s="20"/>
      <c r="B290" s="20"/>
      <c r="C290" s="85"/>
      <c r="D290" s="85"/>
      <c r="E290" s="85"/>
      <c r="F290" s="85"/>
      <c r="G290" s="85"/>
      <c r="H290" s="85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</row>
    <row r="291" spans="1:31" ht="13.5" customHeight="1">
      <c r="A291" s="20"/>
      <c r="B291" s="20"/>
      <c r="C291" s="85"/>
      <c r="D291" s="85"/>
      <c r="E291" s="85"/>
      <c r="F291" s="85"/>
      <c r="G291" s="85"/>
      <c r="H291" s="85"/>
      <c r="I291" s="85"/>
      <c r="J291" s="85"/>
      <c r="K291" s="85"/>
      <c r="L291" s="85"/>
      <c r="M291" s="85"/>
      <c r="N291" s="85"/>
      <c r="O291" s="85"/>
      <c r="P291" s="85"/>
      <c r="Q291" s="85"/>
      <c r="R291" s="85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</row>
    <row r="292" spans="1:31" ht="13.5" customHeight="1">
      <c r="A292" s="20"/>
      <c r="B292" s="20"/>
      <c r="C292" s="85"/>
      <c r="D292" s="85"/>
      <c r="E292" s="85"/>
      <c r="F292" s="85"/>
      <c r="G292" s="85"/>
      <c r="H292" s="85"/>
      <c r="I292" s="85"/>
      <c r="J292" s="85"/>
      <c r="K292" s="85"/>
      <c r="L292" s="85"/>
      <c r="M292" s="85"/>
      <c r="N292" s="85"/>
      <c r="O292" s="85"/>
      <c r="P292" s="85"/>
      <c r="Q292" s="85"/>
      <c r="R292" s="85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</row>
    <row r="293" spans="1:31" ht="13.5" customHeight="1">
      <c r="A293" s="20"/>
      <c r="B293" s="20"/>
      <c r="C293" s="85"/>
      <c r="D293" s="85"/>
      <c r="E293" s="85"/>
      <c r="F293" s="85"/>
      <c r="G293" s="85"/>
      <c r="H293" s="85"/>
      <c r="I293" s="85"/>
      <c r="J293" s="85"/>
      <c r="K293" s="85"/>
      <c r="L293" s="85"/>
      <c r="M293" s="85"/>
      <c r="N293" s="85"/>
      <c r="O293" s="85"/>
      <c r="P293" s="85"/>
      <c r="Q293" s="85"/>
      <c r="R293" s="85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</row>
    <row r="294" spans="1:31" ht="13.5" customHeight="1">
      <c r="A294" s="20"/>
      <c r="B294" s="20"/>
      <c r="C294" s="85"/>
      <c r="D294" s="85"/>
      <c r="E294" s="85"/>
      <c r="F294" s="85"/>
      <c r="G294" s="85"/>
      <c r="H294" s="85"/>
      <c r="I294" s="85"/>
      <c r="J294" s="85"/>
      <c r="K294" s="85"/>
      <c r="L294" s="85"/>
      <c r="M294" s="85"/>
      <c r="N294" s="85"/>
      <c r="O294" s="85"/>
      <c r="P294" s="85"/>
      <c r="Q294" s="85"/>
      <c r="R294" s="85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</row>
    <row r="295" spans="1:31" ht="13.5" customHeight="1">
      <c r="A295" s="20"/>
      <c r="B295" s="20"/>
      <c r="C295" s="85"/>
      <c r="D295" s="85"/>
      <c r="E295" s="85"/>
      <c r="F295" s="85"/>
      <c r="G295" s="85"/>
      <c r="H295" s="85"/>
      <c r="I295" s="85"/>
      <c r="J295" s="85"/>
      <c r="K295" s="85"/>
      <c r="L295" s="85"/>
      <c r="M295" s="85"/>
      <c r="N295" s="85"/>
      <c r="O295" s="85"/>
      <c r="P295" s="85"/>
      <c r="Q295" s="85"/>
      <c r="R295" s="85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</row>
    <row r="296" spans="1:31" ht="13.5" customHeight="1">
      <c r="A296" s="20"/>
      <c r="B296" s="20"/>
      <c r="C296" s="85"/>
      <c r="D296" s="85"/>
      <c r="E296" s="85"/>
      <c r="F296" s="85"/>
      <c r="G296" s="85"/>
      <c r="H296" s="85"/>
      <c r="I296" s="85"/>
      <c r="J296" s="85"/>
      <c r="K296" s="85"/>
      <c r="L296" s="85"/>
      <c r="M296" s="85"/>
      <c r="N296" s="85"/>
      <c r="O296" s="85"/>
      <c r="P296" s="85"/>
      <c r="Q296" s="85"/>
      <c r="R296" s="85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</row>
    <row r="297" spans="1:31" ht="13.5" customHeight="1">
      <c r="A297" s="20"/>
      <c r="B297" s="20"/>
      <c r="C297" s="85"/>
      <c r="D297" s="85"/>
      <c r="E297" s="85"/>
      <c r="F297" s="85"/>
      <c r="G297" s="85"/>
      <c r="H297" s="85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</row>
    <row r="298" spans="1:31" ht="13.5" customHeight="1">
      <c r="A298" s="20"/>
      <c r="B298" s="20"/>
      <c r="C298" s="85"/>
      <c r="D298" s="85"/>
      <c r="E298" s="85"/>
      <c r="F298" s="85"/>
      <c r="G298" s="85"/>
      <c r="H298" s="85"/>
      <c r="I298" s="85"/>
      <c r="J298" s="85"/>
      <c r="K298" s="85"/>
      <c r="L298" s="85"/>
      <c r="M298" s="85"/>
      <c r="N298" s="85"/>
      <c r="O298" s="85"/>
      <c r="P298" s="85"/>
      <c r="Q298" s="85"/>
      <c r="R298" s="85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</row>
    <row r="299" spans="1:31" ht="13.5" customHeight="1">
      <c r="A299" s="20"/>
      <c r="B299" s="20"/>
      <c r="C299" s="85"/>
      <c r="D299" s="85"/>
      <c r="E299" s="85"/>
      <c r="F299" s="85"/>
      <c r="G299" s="85"/>
      <c r="H299" s="85"/>
      <c r="I299" s="85"/>
      <c r="J299" s="85"/>
      <c r="K299" s="85"/>
      <c r="L299" s="85"/>
      <c r="M299" s="85"/>
      <c r="N299" s="85"/>
      <c r="O299" s="85"/>
      <c r="P299" s="85"/>
      <c r="Q299" s="85"/>
      <c r="R299" s="85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</row>
    <row r="300" spans="1:31" ht="13.5" customHeight="1">
      <c r="A300" s="20"/>
      <c r="B300" s="20"/>
      <c r="C300" s="85"/>
      <c r="D300" s="85"/>
      <c r="E300" s="85"/>
      <c r="F300" s="85"/>
      <c r="G300" s="85"/>
      <c r="H300" s="85"/>
      <c r="I300" s="85"/>
      <c r="J300" s="85"/>
      <c r="K300" s="85"/>
      <c r="L300" s="85"/>
      <c r="M300" s="85"/>
      <c r="N300" s="85"/>
      <c r="O300" s="85"/>
      <c r="P300" s="85"/>
      <c r="Q300" s="85"/>
      <c r="R300" s="85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</row>
    <row r="301" spans="1:31" ht="13.5" customHeight="1">
      <c r="A301" s="20"/>
      <c r="B301" s="20"/>
      <c r="C301" s="85"/>
      <c r="D301" s="85"/>
      <c r="E301" s="85"/>
      <c r="F301" s="85"/>
      <c r="G301" s="85"/>
      <c r="H301" s="85"/>
      <c r="I301" s="85"/>
      <c r="J301" s="85"/>
      <c r="K301" s="85"/>
      <c r="L301" s="85"/>
      <c r="M301" s="85"/>
      <c r="N301" s="85"/>
      <c r="O301" s="85"/>
      <c r="P301" s="85"/>
      <c r="Q301" s="85"/>
      <c r="R301" s="85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</row>
    <row r="302" spans="1:31" ht="13.5" customHeight="1">
      <c r="A302" s="20"/>
      <c r="B302" s="20"/>
      <c r="C302" s="85"/>
      <c r="D302" s="85"/>
      <c r="E302" s="85"/>
      <c r="F302" s="85"/>
      <c r="G302" s="85"/>
      <c r="H302" s="85"/>
      <c r="I302" s="85"/>
      <c r="J302" s="85"/>
      <c r="K302" s="85"/>
      <c r="L302" s="85"/>
      <c r="M302" s="85"/>
      <c r="N302" s="85"/>
      <c r="O302" s="85"/>
      <c r="P302" s="85"/>
      <c r="Q302" s="85"/>
      <c r="R302" s="85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</row>
    <row r="303" spans="1:31" ht="13.5" customHeight="1">
      <c r="A303" s="20"/>
      <c r="B303" s="20"/>
      <c r="C303" s="85"/>
      <c r="D303" s="85"/>
      <c r="E303" s="85"/>
      <c r="F303" s="85"/>
      <c r="G303" s="85"/>
      <c r="H303" s="85"/>
      <c r="I303" s="85"/>
      <c r="J303" s="85"/>
      <c r="K303" s="85"/>
      <c r="L303" s="85"/>
      <c r="M303" s="85"/>
      <c r="N303" s="85"/>
      <c r="O303" s="85"/>
      <c r="P303" s="85"/>
      <c r="Q303" s="85"/>
      <c r="R303" s="85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</row>
    <row r="304" spans="1:31" ht="13.5" customHeight="1">
      <c r="A304" s="20"/>
      <c r="B304" s="20"/>
      <c r="C304" s="85"/>
      <c r="D304" s="85"/>
      <c r="E304" s="85"/>
      <c r="F304" s="85"/>
      <c r="G304" s="85"/>
      <c r="H304" s="85"/>
      <c r="I304" s="85"/>
      <c r="J304" s="85"/>
      <c r="K304" s="85"/>
      <c r="L304" s="85"/>
      <c r="M304" s="85"/>
      <c r="N304" s="85"/>
      <c r="O304" s="85"/>
      <c r="P304" s="85"/>
      <c r="Q304" s="85"/>
      <c r="R304" s="85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</row>
    <row r="305" spans="1:31" ht="13.5" customHeight="1">
      <c r="A305" s="20"/>
      <c r="B305" s="20"/>
      <c r="C305" s="85"/>
      <c r="D305" s="85"/>
      <c r="E305" s="85"/>
      <c r="F305" s="85"/>
      <c r="G305" s="85"/>
      <c r="H305" s="85"/>
      <c r="I305" s="85"/>
      <c r="J305" s="85"/>
      <c r="K305" s="85"/>
      <c r="L305" s="85"/>
      <c r="M305" s="85"/>
      <c r="N305" s="85"/>
      <c r="O305" s="85"/>
      <c r="P305" s="85"/>
      <c r="Q305" s="85"/>
      <c r="R305" s="85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</row>
    <row r="306" spans="1:31" ht="13.5" customHeight="1">
      <c r="A306" s="20"/>
      <c r="B306" s="20"/>
      <c r="C306" s="85"/>
      <c r="D306" s="85"/>
      <c r="E306" s="85"/>
      <c r="F306" s="85"/>
      <c r="G306" s="85"/>
      <c r="H306" s="85"/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</row>
    <row r="307" spans="1:31" ht="13.5" customHeight="1">
      <c r="A307" s="20"/>
      <c r="B307" s="20"/>
      <c r="C307" s="85"/>
      <c r="D307" s="85"/>
      <c r="E307" s="85"/>
      <c r="F307" s="85"/>
      <c r="G307" s="85"/>
      <c r="H307" s="85"/>
      <c r="I307" s="85"/>
      <c r="J307" s="85"/>
      <c r="K307" s="85"/>
      <c r="L307" s="85"/>
      <c r="M307" s="85"/>
      <c r="N307" s="85"/>
      <c r="O307" s="85"/>
      <c r="P307" s="85"/>
      <c r="Q307" s="85"/>
      <c r="R307" s="85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</row>
    <row r="308" spans="1:31" ht="13.5" customHeight="1">
      <c r="A308" s="20"/>
      <c r="B308" s="20"/>
      <c r="C308" s="85"/>
      <c r="D308" s="85"/>
      <c r="E308" s="85"/>
      <c r="F308" s="85"/>
      <c r="G308" s="85"/>
      <c r="H308" s="85"/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</row>
    <row r="309" spans="1:31" ht="13.5" customHeight="1">
      <c r="A309" s="20"/>
      <c r="B309" s="20"/>
      <c r="C309" s="85"/>
      <c r="D309" s="85"/>
      <c r="E309" s="85"/>
      <c r="F309" s="85"/>
      <c r="G309" s="85"/>
      <c r="H309" s="85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</row>
    <row r="310" spans="1:31" ht="13.5" customHeight="1">
      <c r="A310" s="20"/>
      <c r="B310" s="20"/>
      <c r="C310" s="85"/>
      <c r="D310" s="85"/>
      <c r="E310" s="85"/>
      <c r="F310" s="85"/>
      <c r="G310" s="85"/>
      <c r="H310" s="85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</row>
    <row r="311" spans="1:31" ht="13.5" customHeight="1">
      <c r="A311" s="20"/>
      <c r="B311" s="20"/>
      <c r="C311" s="85"/>
      <c r="D311" s="85"/>
      <c r="E311" s="85"/>
      <c r="F311" s="85"/>
      <c r="G311" s="85"/>
      <c r="H311" s="85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</row>
    <row r="312" spans="1:31" ht="13.5" customHeight="1">
      <c r="A312" s="20"/>
      <c r="B312" s="20"/>
      <c r="C312" s="85"/>
      <c r="D312" s="85"/>
      <c r="E312" s="85"/>
      <c r="F312" s="85"/>
      <c r="G312" s="85"/>
      <c r="H312" s="85"/>
      <c r="I312" s="85"/>
      <c r="J312" s="85"/>
      <c r="K312" s="85"/>
      <c r="L312" s="85"/>
      <c r="M312" s="85"/>
      <c r="N312" s="85"/>
      <c r="O312" s="85"/>
      <c r="P312" s="85"/>
      <c r="Q312" s="85"/>
      <c r="R312" s="85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</row>
    <row r="313" spans="1:31" ht="13.5" customHeight="1">
      <c r="A313" s="20"/>
      <c r="B313" s="20"/>
      <c r="C313" s="85"/>
      <c r="D313" s="85"/>
      <c r="E313" s="85"/>
      <c r="F313" s="85"/>
      <c r="G313" s="85"/>
      <c r="H313" s="85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</row>
    <row r="314" spans="1:31" ht="13.5" customHeight="1">
      <c r="A314" s="20"/>
      <c r="B314" s="20"/>
      <c r="C314" s="85"/>
      <c r="D314" s="85"/>
      <c r="E314" s="85"/>
      <c r="F314" s="85"/>
      <c r="G314" s="85"/>
      <c r="H314" s="85"/>
      <c r="I314" s="85"/>
      <c r="J314" s="85"/>
      <c r="K314" s="85"/>
      <c r="L314" s="85"/>
      <c r="M314" s="85"/>
      <c r="N314" s="85"/>
      <c r="O314" s="85"/>
      <c r="P314" s="85"/>
      <c r="Q314" s="85"/>
      <c r="R314" s="85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</row>
    <row r="315" spans="1:31" ht="13.5" customHeight="1">
      <c r="A315" s="20"/>
      <c r="B315" s="20"/>
      <c r="C315" s="85"/>
      <c r="D315" s="85"/>
      <c r="E315" s="85"/>
      <c r="F315" s="85"/>
      <c r="G315" s="85"/>
      <c r="H315" s="85"/>
      <c r="I315" s="85"/>
      <c r="J315" s="85"/>
      <c r="K315" s="85"/>
      <c r="L315" s="85"/>
      <c r="M315" s="85"/>
      <c r="N315" s="85"/>
      <c r="O315" s="85"/>
      <c r="P315" s="85"/>
      <c r="Q315" s="85"/>
      <c r="R315" s="85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</row>
    <row r="316" spans="1:31" ht="13.5" customHeight="1">
      <c r="A316" s="20"/>
      <c r="B316" s="20"/>
      <c r="C316" s="85"/>
      <c r="D316" s="85"/>
      <c r="E316" s="85"/>
      <c r="F316" s="85"/>
      <c r="G316" s="85"/>
      <c r="H316" s="85"/>
      <c r="I316" s="85"/>
      <c r="J316" s="85"/>
      <c r="K316" s="85"/>
      <c r="L316" s="85"/>
      <c r="M316" s="85"/>
      <c r="N316" s="85"/>
      <c r="O316" s="85"/>
      <c r="P316" s="85"/>
      <c r="Q316" s="85"/>
      <c r="R316" s="85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</row>
    <row r="317" spans="1:31" ht="13.5" customHeight="1">
      <c r="A317" s="20"/>
      <c r="B317" s="20"/>
      <c r="C317" s="85"/>
      <c r="D317" s="85"/>
      <c r="E317" s="85"/>
      <c r="F317" s="85"/>
      <c r="G317" s="85"/>
      <c r="H317" s="85"/>
      <c r="I317" s="85"/>
      <c r="J317" s="85"/>
      <c r="K317" s="85"/>
      <c r="L317" s="85"/>
      <c r="M317" s="85"/>
      <c r="N317" s="85"/>
      <c r="O317" s="85"/>
      <c r="P317" s="85"/>
      <c r="Q317" s="85"/>
      <c r="R317" s="85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</row>
    <row r="318" spans="1:31" ht="13.5" customHeight="1">
      <c r="A318" s="20"/>
      <c r="B318" s="20"/>
      <c r="C318" s="85"/>
      <c r="D318" s="85"/>
      <c r="E318" s="85"/>
      <c r="F318" s="85"/>
      <c r="G318" s="85"/>
      <c r="H318" s="85"/>
      <c r="I318" s="85"/>
      <c r="J318" s="85"/>
      <c r="K318" s="85"/>
      <c r="L318" s="85"/>
      <c r="M318" s="85"/>
      <c r="N318" s="85"/>
      <c r="O318" s="85"/>
      <c r="P318" s="85"/>
      <c r="Q318" s="85"/>
      <c r="R318" s="85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</row>
    <row r="319" spans="1:31" ht="13.5" customHeight="1">
      <c r="A319" s="20"/>
      <c r="B319" s="20"/>
      <c r="C319" s="85"/>
      <c r="D319" s="85"/>
      <c r="E319" s="85"/>
      <c r="F319" s="85"/>
      <c r="G319" s="85"/>
      <c r="H319" s="85"/>
      <c r="I319" s="85"/>
      <c r="J319" s="85"/>
      <c r="K319" s="85"/>
      <c r="L319" s="85"/>
      <c r="M319" s="85"/>
      <c r="N319" s="85"/>
      <c r="O319" s="85"/>
      <c r="P319" s="85"/>
      <c r="Q319" s="85"/>
      <c r="R319" s="85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</row>
    <row r="320" spans="1:31" ht="13.5" customHeight="1">
      <c r="A320" s="20"/>
      <c r="B320" s="20"/>
      <c r="C320" s="85"/>
      <c r="D320" s="85"/>
      <c r="E320" s="85"/>
      <c r="F320" s="85"/>
      <c r="G320" s="85"/>
      <c r="H320" s="85"/>
      <c r="I320" s="85"/>
      <c r="J320" s="85"/>
      <c r="K320" s="85"/>
      <c r="L320" s="85"/>
      <c r="M320" s="85"/>
      <c r="N320" s="85"/>
      <c r="O320" s="85"/>
      <c r="P320" s="85"/>
      <c r="Q320" s="85"/>
      <c r="R320" s="85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</row>
    <row r="321" spans="1:31" ht="13.5" customHeight="1">
      <c r="A321" s="20"/>
      <c r="B321" s="20"/>
      <c r="C321" s="85"/>
      <c r="D321" s="85"/>
      <c r="E321" s="85"/>
      <c r="F321" s="85"/>
      <c r="G321" s="85"/>
      <c r="H321" s="85"/>
      <c r="I321" s="85"/>
      <c r="J321" s="85"/>
      <c r="K321" s="85"/>
      <c r="L321" s="85"/>
      <c r="M321" s="85"/>
      <c r="N321" s="85"/>
      <c r="O321" s="85"/>
      <c r="P321" s="85"/>
      <c r="Q321" s="85"/>
      <c r="R321" s="85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</row>
    <row r="322" spans="1:31" ht="13.5" customHeight="1">
      <c r="A322" s="20"/>
      <c r="B322" s="20"/>
      <c r="C322" s="85"/>
      <c r="D322" s="85"/>
      <c r="E322" s="85"/>
      <c r="F322" s="85"/>
      <c r="G322" s="85"/>
      <c r="H322" s="85"/>
      <c r="I322" s="85"/>
      <c r="J322" s="85"/>
      <c r="K322" s="85"/>
      <c r="L322" s="85"/>
      <c r="M322" s="85"/>
      <c r="N322" s="85"/>
      <c r="O322" s="85"/>
      <c r="P322" s="85"/>
      <c r="Q322" s="85"/>
      <c r="R322" s="85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</row>
    <row r="323" spans="1:31" ht="13.5" customHeight="1">
      <c r="A323" s="20"/>
      <c r="B323" s="20"/>
      <c r="C323" s="85"/>
      <c r="D323" s="85"/>
      <c r="E323" s="85"/>
      <c r="F323" s="85"/>
      <c r="G323" s="85"/>
      <c r="H323" s="85"/>
      <c r="I323" s="85"/>
      <c r="J323" s="85"/>
      <c r="K323" s="85"/>
      <c r="L323" s="85"/>
      <c r="M323" s="85"/>
      <c r="N323" s="85"/>
      <c r="O323" s="85"/>
      <c r="P323" s="85"/>
      <c r="Q323" s="85"/>
      <c r="R323" s="85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</row>
    <row r="324" spans="1:31" ht="13.5" customHeight="1">
      <c r="A324" s="20"/>
      <c r="B324" s="20"/>
      <c r="C324" s="85"/>
      <c r="D324" s="85"/>
      <c r="E324" s="85"/>
      <c r="F324" s="85"/>
      <c r="G324" s="85"/>
      <c r="H324" s="85"/>
      <c r="I324" s="85"/>
      <c r="J324" s="85"/>
      <c r="K324" s="85"/>
      <c r="L324" s="85"/>
      <c r="M324" s="85"/>
      <c r="N324" s="85"/>
      <c r="O324" s="85"/>
      <c r="P324" s="85"/>
      <c r="Q324" s="85"/>
      <c r="R324" s="85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</row>
    <row r="325" spans="1:31" ht="13.5" customHeight="1">
      <c r="A325" s="20"/>
      <c r="B325" s="20"/>
      <c r="C325" s="85"/>
      <c r="D325" s="85"/>
      <c r="E325" s="85"/>
      <c r="F325" s="85"/>
      <c r="G325" s="85"/>
      <c r="H325" s="85"/>
      <c r="I325" s="85"/>
      <c r="J325" s="85"/>
      <c r="K325" s="85"/>
      <c r="L325" s="85"/>
      <c r="M325" s="85"/>
      <c r="N325" s="85"/>
      <c r="O325" s="85"/>
      <c r="P325" s="85"/>
      <c r="Q325" s="85"/>
      <c r="R325" s="85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</row>
    <row r="326" spans="1:31" ht="13.5" customHeight="1">
      <c r="A326" s="20"/>
      <c r="B326" s="20"/>
      <c r="C326" s="85"/>
      <c r="D326" s="85"/>
      <c r="E326" s="85"/>
      <c r="F326" s="85"/>
      <c r="G326" s="85"/>
      <c r="H326" s="85"/>
      <c r="I326" s="85"/>
      <c r="J326" s="85"/>
      <c r="K326" s="85"/>
      <c r="L326" s="85"/>
      <c r="M326" s="85"/>
      <c r="N326" s="85"/>
      <c r="O326" s="85"/>
      <c r="P326" s="85"/>
      <c r="Q326" s="85"/>
      <c r="R326" s="85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</row>
    <row r="327" spans="1:31" ht="13.5" customHeight="1">
      <c r="A327" s="20"/>
      <c r="B327" s="20"/>
      <c r="C327" s="85"/>
      <c r="D327" s="85"/>
      <c r="E327" s="85"/>
      <c r="F327" s="85"/>
      <c r="G327" s="85"/>
      <c r="H327" s="85"/>
      <c r="I327" s="85"/>
      <c r="J327" s="85"/>
      <c r="K327" s="85"/>
      <c r="L327" s="85"/>
      <c r="M327" s="85"/>
      <c r="N327" s="85"/>
      <c r="O327" s="85"/>
      <c r="P327" s="85"/>
      <c r="Q327" s="85"/>
      <c r="R327" s="85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</row>
    <row r="328" spans="1:31" ht="13.5" customHeight="1">
      <c r="A328" s="20"/>
      <c r="B328" s="20"/>
      <c r="C328" s="85"/>
      <c r="D328" s="85"/>
      <c r="E328" s="85"/>
      <c r="F328" s="85"/>
      <c r="G328" s="85"/>
      <c r="H328" s="85"/>
      <c r="I328" s="85"/>
      <c r="J328" s="85"/>
      <c r="K328" s="85"/>
      <c r="L328" s="85"/>
      <c r="M328" s="85"/>
      <c r="N328" s="85"/>
      <c r="O328" s="85"/>
      <c r="P328" s="85"/>
      <c r="Q328" s="85"/>
      <c r="R328" s="85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</row>
    <row r="329" spans="1:31" ht="13.5" customHeight="1">
      <c r="A329" s="20"/>
      <c r="B329" s="20"/>
      <c r="C329" s="85"/>
      <c r="D329" s="85"/>
      <c r="E329" s="85"/>
      <c r="F329" s="85"/>
      <c r="G329" s="85"/>
      <c r="H329" s="85"/>
      <c r="I329" s="85"/>
      <c r="J329" s="85"/>
      <c r="K329" s="85"/>
      <c r="L329" s="85"/>
      <c r="M329" s="85"/>
      <c r="N329" s="85"/>
      <c r="O329" s="85"/>
      <c r="P329" s="85"/>
      <c r="Q329" s="85"/>
      <c r="R329" s="85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</row>
    <row r="330" spans="1:31" ht="13.5" customHeight="1">
      <c r="A330" s="20"/>
      <c r="B330" s="20"/>
      <c r="C330" s="85"/>
      <c r="D330" s="85"/>
      <c r="E330" s="85"/>
      <c r="F330" s="85"/>
      <c r="G330" s="85"/>
      <c r="H330" s="85"/>
      <c r="I330" s="85"/>
      <c r="J330" s="85"/>
      <c r="K330" s="85"/>
      <c r="L330" s="85"/>
      <c r="M330" s="85"/>
      <c r="N330" s="85"/>
      <c r="O330" s="85"/>
      <c r="P330" s="85"/>
      <c r="Q330" s="85"/>
      <c r="R330" s="85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</row>
    <row r="331" spans="1:31" ht="13.5" customHeight="1">
      <c r="A331" s="20"/>
      <c r="B331" s="20"/>
      <c r="C331" s="85"/>
      <c r="D331" s="85"/>
      <c r="E331" s="85"/>
      <c r="F331" s="85"/>
      <c r="G331" s="85"/>
      <c r="H331" s="85"/>
      <c r="I331" s="85"/>
      <c r="J331" s="85"/>
      <c r="K331" s="85"/>
      <c r="L331" s="85"/>
      <c r="M331" s="85"/>
      <c r="N331" s="85"/>
      <c r="O331" s="85"/>
      <c r="P331" s="85"/>
      <c r="Q331" s="85"/>
      <c r="R331" s="85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</row>
    <row r="332" spans="1:31" ht="13.5" customHeight="1">
      <c r="A332" s="20"/>
      <c r="B332" s="20"/>
      <c r="C332" s="85"/>
      <c r="D332" s="85"/>
      <c r="E332" s="85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R332" s="85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</row>
    <row r="333" spans="1:31" ht="13.5" customHeight="1">
      <c r="A333" s="20"/>
      <c r="B333" s="20"/>
      <c r="C333" s="85"/>
      <c r="D333" s="85"/>
      <c r="E333" s="85"/>
      <c r="F333" s="85"/>
      <c r="G333" s="85"/>
      <c r="H333" s="85"/>
      <c r="I333" s="85"/>
      <c r="J333" s="85"/>
      <c r="K333" s="85"/>
      <c r="L333" s="85"/>
      <c r="M333" s="85"/>
      <c r="N333" s="85"/>
      <c r="O333" s="85"/>
      <c r="P333" s="85"/>
      <c r="Q333" s="85"/>
      <c r="R333" s="85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</row>
    <row r="334" spans="1:31" ht="13.5" customHeight="1">
      <c r="A334" s="20"/>
      <c r="B334" s="20"/>
      <c r="C334" s="85"/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</row>
    <row r="335" spans="1:31" ht="13.5" customHeight="1">
      <c r="A335" s="20"/>
      <c r="B335" s="20"/>
      <c r="C335" s="85"/>
      <c r="D335" s="85"/>
      <c r="E335" s="85"/>
      <c r="F335" s="85"/>
      <c r="G335" s="85"/>
      <c r="H335" s="85"/>
      <c r="I335" s="85"/>
      <c r="J335" s="85"/>
      <c r="K335" s="85"/>
      <c r="L335" s="85"/>
      <c r="M335" s="85"/>
      <c r="N335" s="85"/>
      <c r="O335" s="85"/>
      <c r="P335" s="85"/>
      <c r="Q335" s="85"/>
      <c r="R335" s="85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</row>
    <row r="336" spans="1:31" ht="13.5" customHeight="1">
      <c r="A336" s="20"/>
      <c r="B336" s="20"/>
      <c r="C336" s="85"/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</row>
    <row r="337" spans="1:31" ht="13.5" customHeight="1">
      <c r="A337" s="20"/>
      <c r="B337" s="20"/>
      <c r="C337" s="85"/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</row>
    <row r="338" spans="1:31" ht="13.5" customHeight="1">
      <c r="A338" s="20"/>
      <c r="B338" s="20"/>
      <c r="C338" s="85"/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</row>
    <row r="339" spans="1:31" ht="13.5" customHeight="1">
      <c r="A339" s="20"/>
      <c r="B339" s="20"/>
      <c r="C339" s="85"/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</row>
    <row r="340" spans="1:31" ht="13.5" customHeight="1">
      <c r="A340" s="20"/>
      <c r="B340" s="20"/>
      <c r="C340" s="85"/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</row>
    <row r="341" spans="1:31" ht="13.5" customHeight="1">
      <c r="A341" s="20"/>
      <c r="B341" s="20"/>
      <c r="C341" s="85"/>
      <c r="D341" s="85"/>
      <c r="E341" s="85"/>
      <c r="F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  <c r="R341" s="85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</row>
    <row r="342" spans="1:31" ht="13.5" customHeight="1">
      <c r="A342" s="20"/>
      <c r="B342" s="20"/>
      <c r="C342" s="85"/>
      <c r="D342" s="85"/>
      <c r="E342" s="85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  <c r="R342" s="85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</row>
    <row r="343" spans="1:31" ht="13.5" customHeight="1">
      <c r="A343" s="20"/>
      <c r="B343" s="20"/>
      <c r="C343" s="85"/>
      <c r="D343" s="85"/>
      <c r="E343" s="85"/>
      <c r="F343" s="85"/>
      <c r="G343" s="85"/>
      <c r="H343" s="85"/>
      <c r="I343" s="85"/>
      <c r="J343" s="85"/>
      <c r="K343" s="85"/>
      <c r="L343" s="85"/>
      <c r="M343" s="85"/>
      <c r="N343" s="85"/>
      <c r="O343" s="85"/>
      <c r="P343" s="85"/>
      <c r="Q343" s="85"/>
      <c r="R343" s="85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</row>
    <row r="344" spans="1:31" ht="13.5" customHeight="1">
      <c r="A344" s="20"/>
      <c r="B344" s="20"/>
      <c r="C344" s="85"/>
      <c r="D344" s="85"/>
      <c r="E344" s="85"/>
      <c r="F344" s="85"/>
      <c r="G344" s="85"/>
      <c r="H344" s="85"/>
      <c r="I344" s="85"/>
      <c r="J344" s="85"/>
      <c r="K344" s="85"/>
      <c r="L344" s="85"/>
      <c r="M344" s="85"/>
      <c r="N344" s="85"/>
      <c r="O344" s="85"/>
      <c r="P344" s="85"/>
      <c r="Q344" s="85"/>
      <c r="R344" s="85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</row>
    <row r="345" spans="1:31" ht="13.5" customHeight="1">
      <c r="A345" s="20"/>
      <c r="B345" s="20"/>
      <c r="C345" s="85"/>
      <c r="D345" s="85"/>
      <c r="E345" s="85"/>
      <c r="F345" s="85"/>
      <c r="G345" s="85"/>
      <c r="H345" s="85"/>
      <c r="I345" s="85"/>
      <c r="J345" s="85"/>
      <c r="K345" s="85"/>
      <c r="L345" s="85"/>
      <c r="M345" s="85"/>
      <c r="N345" s="85"/>
      <c r="O345" s="85"/>
      <c r="P345" s="85"/>
      <c r="Q345" s="85"/>
      <c r="R345" s="85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</row>
    <row r="346" spans="1:31" ht="13.5" customHeight="1">
      <c r="A346" s="20"/>
      <c r="B346" s="20"/>
      <c r="C346" s="85"/>
      <c r="D346" s="85"/>
      <c r="E346" s="85"/>
      <c r="F346" s="85"/>
      <c r="G346" s="85"/>
      <c r="H346" s="85"/>
      <c r="I346" s="85"/>
      <c r="J346" s="85"/>
      <c r="K346" s="85"/>
      <c r="L346" s="85"/>
      <c r="M346" s="85"/>
      <c r="N346" s="85"/>
      <c r="O346" s="85"/>
      <c r="P346" s="85"/>
      <c r="Q346" s="85"/>
      <c r="R346" s="85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</row>
    <row r="347" spans="1:31" ht="13.5" customHeight="1">
      <c r="A347" s="20"/>
      <c r="B347" s="20"/>
      <c r="C347" s="85"/>
      <c r="D347" s="85"/>
      <c r="E347" s="85"/>
      <c r="F347" s="85"/>
      <c r="G347" s="85"/>
      <c r="H347" s="85"/>
      <c r="I347" s="85"/>
      <c r="J347" s="85"/>
      <c r="K347" s="85"/>
      <c r="L347" s="85"/>
      <c r="M347" s="85"/>
      <c r="N347" s="85"/>
      <c r="O347" s="85"/>
      <c r="P347" s="85"/>
      <c r="Q347" s="85"/>
      <c r="R347" s="85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</row>
    <row r="348" spans="1:31" ht="13.5" customHeight="1">
      <c r="A348" s="20"/>
      <c r="B348" s="20"/>
      <c r="C348" s="85"/>
      <c r="D348" s="85"/>
      <c r="E348" s="85"/>
      <c r="F348" s="85"/>
      <c r="G348" s="85"/>
      <c r="H348" s="85"/>
      <c r="I348" s="85"/>
      <c r="J348" s="85"/>
      <c r="K348" s="85"/>
      <c r="L348" s="85"/>
      <c r="M348" s="85"/>
      <c r="N348" s="85"/>
      <c r="O348" s="85"/>
      <c r="P348" s="85"/>
      <c r="Q348" s="85"/>
      <c r="R348" s="85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</row>
    <row r="349" spans="1:31" ht="13.5" customHeight="1">
      <c r="A349" s="20"/>
      <c r="B349" s="20"/>
      <c r="C349" s="85"/>
      <c r="D349" s="85"/>
      <c r="E349" s="85"/>
      <c r="F349" s="85"/>
      <c r="G349" s="85"/>
      <c r="H349" s="85"/>
      <c r="I349" s="85"/>
      <c r="J349" s="85"/>
      <c r="K349" s="85"/>
      <c r="L349" s="85"/>
      <c r="M349" s="85"/>
      <c r="N349" s="85"/>
      <c r="O349" s="85"/>
      <c r="P349" s="85"/>
      <c r="Q349" s="85"/>
      <c r="R349" s="85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</row>
    <row r="350" spans="1:31" ht="13.5" customHeight="1">
      <c r="A350" s="20"/>
      <c r="B350" s="20"/>
      <c r="C350" s="85"/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  <c r="R350" s="85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</row>
    <row r="351" spans="1:31" ht="13.5" customHeight="1">
      <c r="A351" s="20"/>
      <c r="B351" s="20"/>
      <c r="C351" s="85"/>
      <c r="D351" s="85"/>
      <c r="E351" s="85"/>
      <c r="F351" s="85"/>
      <c r="G351" s="85"/>
      <c r="H351" s="85"/>
      <c r="I351" s="85"/>
      <c r="J351" s="85"/>
      <c r="K351" s="85"/>
      <c r="L351" s="85"/>
      <c r="M351" s="85"/>
      <c r="N351" s="85"/>
      <c r="O351" s="85"/>
      <c r="P351" s="85"/>
      <c r="Q351" s="85"/>
      <c r="R351" s="85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</row>
    <row r="352" spans="1:31" ht="13.5" customHeight="1">
      <c r="A352" s="20"/>
      <c r="B352" s="20"/>
      <c r="C352" s="85"/>
      <c r="D352" s="85"/>
      <c r="E352" s="85"/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  <c r="R352" s="85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</row>
    <row r="353" spans="1:31" ht="13.5" customHeight="1">
      <c r="A353" s="20"/>
      <c r="B353" s="20"/>
      <c r="C353" s="85"/>
      <c r="D353" s="85"/>
      <c r="E353" s="85"/>
      <c r="F353" s="85"/>
      <c r="G353" s="85"/>
      <c r="H353" s="85"/>
      <c r="I353" s="85"/>
      <c r="J353" s="85"/>
      <c r="K353" s="85"/>
      <c r="L353" s="85"/>
      <c r="M353" s="85"/>
      <c r="N353" s="85"/>
      <c r="O353" s="85"/>
      <c r="P353" s="85"/>
      <c r="Q353" s="85"/>
      <c r="R353" s="85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</row>
    <row r="354" spans="1:31" ht="13.5" customHeight="1">
      <c r="A354" s="20"/>
      <c r="B354" s="20"/>
      <c r="C354" s="85"/>
      <c r="D354" s="85"/>
      <c r="E354" s="85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  <c r="R354" s="85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</row>
    <row r="355" spans="1:31" ht="13.5" customHeight="1">
      <c r="A355" s="20"/>
      <c r="B355" s="20"/>
      <c r="C355" s="85"/>
      <c r="D355" s="85"/>
      <c r="E355" s="85"/>
      <c r="F355" s="85"/>
      <c r="G355" s="85"/>
      <c r="H355" s="85"/>
      <c r="I355" s="85"/>
      <c r="J355" s="85"/>
      <c r="K355" s="85"/>
      <c r="L355" s="85"/>
      <c r="M355" s="85"/>
      <c r="N355" s="85"/>
      <c r="O355" s="85"/>
      <c r="P355" s="85"/>
      <c r="Q355" s="85"/>
      <c r="R355" s="85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</row>
    <row r="356" spans="1:31" ht="13.5" customHeight="1">
      <c r="A356" s="20"/>
      <c r="B356" s="20"/>
      <c r="C356" s="85"/>
      <c r="D356" s="85"/>
      <c r="E356" s="85"/>
      <c r="F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  <c r="R356" s="85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</row>
    <row r="357" spans="1:31" ht="13.5" customHeight="1">
      <c r="A357" s="20"/>
      <c r="B357" s="20"/>
      <c r="C357" s="85"/>
      <c r="D357" s="85"/>
      <c r="E357" s="85"/>
      <c r="F357" s="85"/>
      <c r="G357" s="85"/>
      <c r="H357" s="85"/>
      <c r="I357" s="85"/>
      <c r="J357" s="85"/>
      <c r="K357" s="85"/>
      <c r="L357" s="85"/>
      <c r="M357" s="85"/>
      <c r="N357" s="85"/>
      <c r="O357" s="85"/>
      <c r="P357" s="85"/>
      <c r="Q357" s="85"/>
      <c r="R357" s="85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</row>
    <row r="358" spans="1:31" ht="13.5" customHeight="1">
      <c r="A358" s="20"/>
      <c r="B358" s="20"/>
      <c r="C358" s="85"/>
      <c r="D358" s="85"/>
      <c r="E358" s="85"/>
      <c r="F358" s="85"/>
      <c r="G358" s="85"/>
      <c r="H358" s="85"/>
      <c r="I358" s="85"/>
      <c r="J358" s="85"/>
      <c r="K358" s="85"/>
      <c r="L358" s="85"/>
      <c r="M358" s="85"/>
      <c r="N358" s="85"/>
      <c r="O358" s="85"/>
      <c r="P358" s="85"/>
      <c r="Q358" s="85"/>
      <c r="R358" s="85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</row>
    <row r="359" spans="1:31" ht="13.5" customHeight="1">
      <c r="A359" s="20"/>
      <c r="B359" s="20"/>
      <c r="C359" s="85"/>
      <c r="D359" s="85"/>
      <c r="E359" s="85"/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</row>
    <row r="360" spans="1:31" ht="13.5" customHeight="1">
      <c r="A360" s="20"/>
      <c r="B360" s="20"/>
      <c r="C360" s="85"/>
      <c r="D360" s="85"/>
      <c r="E360" s="85"/>
      <c r="F360" s="85"/>
      <c r="G360" s="85"/>
      <c r="H360" s="85"/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</row>
    <row r="361" spans="1:31" ht="13.5" customHeight="1">
      <c r="A361" s="20"/>
      <c r="B361" s="20"/>
      <c r="C361" s="85"/>
      <c r="D361" s="85"/>
      <c r="E361" s="85"/>
      <c r="F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  <c r="R361" s="85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</row>
    <row r="362" spans="1:31" ht="13.5" customHeight="1">
      <c r="A362" s="20"/>
      <c r="B362" s="20"/>
      <c r="C362" s="85"/>
      <c r="D362" s="85"/>
      <c r="E362" s="85"/>
      <c r="F362" s="85"/>
      <c r="G362" s="85"/>
      <c r="H362" s="85"/>
      <c r="I362" s="85"/>
      <c r="J362" s="85"/>
      <c r="K362" s="85"/>
      <c r="L362" s="85"/>
      <c r="M362" s="85"/>
      <c r="N362" s="85"/>
      <c r="O362" s="85"/>
      <c r="P362" s="85"/>
      <c r="Q362" s="85"/>
      <c r="R362" s="85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</row>
    <row r="363" spans="1:31" ht="13.5" customHeight="1">
      <c r="A363" s="20"/>
      <c r="B363" s="20"/>
      <c r="C363" s="85"/>
      <c r="D363" s="85"/>
      <c r="E363" s="85"/>
      <c r="F363" s="85"/>
      <c r="G363" s="85"/>
      <c r="H363" s="85"/>
      <c r="I363" s="85"/>
      <c r="J363" s="85"/>
      <c r="K363" s="85"/>
      <c r="L363" s="85"/>
      <c r="M363" s="85"/>
      <c r="N363" s="85"/>
      <c r="O363" s="85"/>
      <c r="P363" s="85"/>
      <c r="Q363" s="85"/>
      <c r="R363" s="85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</row>
    <row r="364" spans="1:31" ht="13.5" customHeight="1">
      <c r="A364" s="20"/>
      <c r="B364" s="20"/>
      <c r="C364" s="85"/>
      <c r="D364" s="85"/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R364" s="85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</row>
    <row r="365" spans="1:31" ht="13.5" customHeight="1">
      <c r="A365" s="20"/>
      <c r="B365" s="20"/>
      <c r="C365" s="85"/>
      <c r="D365" s="85"/>
      <c r="E365" s="85"/>
      <c r="F365" s="85"/>
      <c r="G365" s="85"/>
      <c r="H365" s="85"/>
      <c r="I365" s="85"/>
      <c r="J365" s="85"/>
      <c r="K365" s="85"/>
      <c r="L365" s="85"/>
      <c r="M365" s="85"/>
      <c r="N365" s="85"/>
      <c r="O365" s="85"/>
      <c r="P365" s="85"/>
      <c r="Q365" s="85"/>
      <c r="R365" s="85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</row>
    <row r="366" spans="1:31" ht="13.5" customHeight="1">
      <c r="A366" s="20"/>
      <c r="B366" s="20"/>
      <c r="C366" s="85"/>
      <c r="D366" s="85"/>
      <c r="E366" s="85"/>
      <c r="F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  <c r="R366" s="85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</row>
    <row r="367" spans="1:31" ht="13.5" customHeight="1">
      <c r="A367" s="20"/>
      <c r="B367" s="20"/>
      <c r="C367" s="85"/>
      <c r="D367" s="85"/>
      <c r="E367" s="85"/>
      <c r="F367" s="85"/>
      <c r="G367" s="85"/>
      <c r="H367" s="85"/>
      <c r="I367" s="85"/>
      <c r="J367" s="85"/>
      <c r="K367" s="85"/>
      <c r="L367" s="85"/>
      <c r="M367" s="85"/>
      <c r="N367" s="85"/>
      <c r="O367" s="85"/>
      <c r="P367" s="85"/>
      <c r="Q367" s="85"/>
      <c r="R367" s="85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</row>
    <row r="368" spans="1:31" ht="13.5" customHeight="1">
      <c r="A368" s="20"/>
      <c r="B368" s="20"/>
      <c r="C368" s="85"/>
      <c r="D368" s="85"/>
      <c r="E368" s="85"/>
      <c r="F368" s="85"/>
      <c r="G368" s="85"/>
      <c r="H368" s="85"/>
      <c r="I368" s="85"/>
      <c r="J368" s="85"/>
      <c r="K368" s="85"/>
      <c r="L368" s="85"/>
      <c r="M368" s="85"/>
      <c r="N368" s="85"/>
      <c r="O368" s="85"/>
      <c r="P368" s="85"/>
      <c r="Q368" s="85"/>
      <c r="R368" s="85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</row>
    <row r="369" spans="1:31" ht="13.5" customHeight="1">
      <c r="A369" s="20"/>
      <c r="B369" s="20"/>
      <c r="C369" s="85"/>
      <c r="D369" s="85"/>
      <c r="E369" s="85"/>
      <c r="F369" s="85"/>
      <c r="G369" s="85"/>
      <c r="H369" s="85"/>
      <c r="I369" s="85"/>
      <c r="J369" s="85"/>
      <c r="K369" s="85"/>
      <c r="L369" s="85"/>
      <c r="M369" s="85"/>
      <c r="N369" s="85"/>
      <c r="O369" s="85"/>
      <c r="P369" s="85"/>
      <c r="Q369" s="85"/>
      <c r="R369" s="85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</row>
    <row r="370" spans="1:31" ht="13.5" customHeight="1">
      <c r="A370" s="20"/>
      <c r="B370" s="20"/>
      <c r="C370" s="85"/>
      <c r="D370" s="85"/>
      <c r="E370" s="85"/>
      <c r="F370" s="85"/>
      <c r="G370" s="85"/>
      <c r="H370" s="85"/>
      <c r="I370" s="85"/>
      <c r="J370" s="85"/>
      <c r="K370" s="85"/>
      <c r="L370" s="85"/>
      <c r="M370" s="85"/>
      <c r="N370" s="85"/>
      <c r="O370" s="85"/>
      <c r="P370" s="85"/>
      <c r="Q370" s="85"/>
      <c r="R370" s="85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</row>
    <row r="371" spans="1:31" ht="13.5" customHeight="1">
      <c r="A371" s="20"/>
      <c r="B371" s="20"/>
      <c r="C371" s="85"/>
      <c r="D371" s="85"/>
      <c r="E371" s="85"/>
      <c r="F371" s="85"/>
      <c r="G371" s="85"/>
      <c r="H371" s="85"/>
      <c r="I371" s="85"/>
      <c r="J371" s="85"/>
      <c r="K371" s="85"/>
      <c r="L371" s="85"/>
      <c r="M371" s="85"/>
      <c r="N371" s="85"/>
      <c r="O371" s="85"/>
      <c r="P371" s="85"/>
      <c r="Q371" s="85"/>
      <c r="R371" s="85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</row>
    <row r="372" spans="1:31" ht="13.5" customHeight="1">
      <c r="A372" s="20"/>
      <c r="B372" s="20"/>
      <c r="C372" s="85"/>
      <c r="D372" s="85"/>
      <c r="E372" s="85"/>
      <c r="F372" s="85"/>
      <c r="G372" s="85"/>
      <c r="H372" s="85"/>
      <c r="I372" s="85"/>
      <c r="J372" s="85"/>
      <c r="K372" s="85"/>
      <c r="L372" s="85"/>
      <c r="M372" s="85"/>
      <c r="N372" s="85"/>
      <c r="O372" s="85"/>
      <c r="P372" s="85"/>
      <c r="Q372" s="85"/>
      <c r="R372" s="85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</row>
    <row r="373" spans="1:31" ht="13.5" customHeight="1">
      <c r="A373" s="20"/>
      <c r="B373" s="20"/>
      <c r="C373" s="85"/>
      <c r="D373" s="85"/>
      <c r="E373" s="85"/>
      <c r="F373" s="85"/>
      <c r="G373" s="85"/>
      <c r="H373" s="85"/>
      <c r="I373" s="85"/>
      <c r="J373" s="85"/>
      <c r="K373" s="85"/>
      <c r="L373" s="85"/>
      <c r="M373" s="85"/>
      <c r="N373" s="85"/>
      <c r="O373" s="85"/>
      <c r="P373" s="85"/>
      <c r="Q373" s="85"/>
      <c r="R373" s="85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</row>
    <row r="374" spans="1:31" ht="13.5" customHeight="1">
      <c r="A374" s="20"/>
      <c r="B374" s="20"/>
      <c r="C374" s="85"/>
      <c r="D374" s="85"/>
      <c r="E374" s="85"/>
      <c r="F374" s="85"/>
      <c r="G374" s="85"/>
      <c r="H374" s="85"/>
      <c r="I374" s="85"/>
      <c r="J374" s="85"/>
      <c r="K374" s="85"/>
      <c r="L374" s="85"/>
      <c r="M374" s="85"/>
      <c r="N374" s="85"/>
      <c r="O374" s="85"/>
      <c r="P374" s="85"/>
      <c r="Q374" s="85"/>
      <c r="R374" s="85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</row>
    <row r="375" spans="1:31" ht="13.5" customHeight="1">
      <c r="A375" s="20"/>
      <c r="B375" s="20"/>
      <c r="C375" s="85"/>
      <c r="D375" s="85"/>
      <c r="E375" s="85"/>
      <c r="F375" s="85"/>
      <c r="G375" s="85"/>
      <c r="H375" s="85"/>
      <c r="I375" s="85"/>
      <c r="J375" s="85"/>
      <c r="K375" s="85"/>
      <c r="L375" s="85"/>
      <c r="M375" s="85"/>
      <c r="N375" s="85"/>
      <c r="O375" s="85"/>
      <c r="P375" s="85"/>
      <c r="Q375" s="85"/>
      <c r="R375" s="85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</row>
    <row r="376" spans="1:31" ht="13.5" customHeight="1">
      <c r="A376" s="20"/>
      <c r="B376" s="20"/>
      <c r="C376" s="85"/>
      <c r="D376" s="85"/>
      <c r="E376" s="85"/>
      <c r="F376" s="85"/>
      <c r="G376" s="85"/>
      <c r="H376" s="85"/>
      <c r="I376" s="85"/>
      <c r="J376" s="85"/>
      <c r="K376" s="85"/>
      <c r="L376" s="85"/>
      <c r="M376" s="85"/>
      <c r="N376" s="85"/>
      <c r="O376" s="85"/>
      <c r="P376" s="85"/>
      <c r="Q376" s="85"/>
      <c r="R376" s="85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</row>
    <row r="377" spans="1:31" ht="13.5" customHeight="1">
      <c r="A377" s="20"/>
      <c r="B377" s="20"/>
      <c r="C377" s="85"/>
      <c r="D377" s="85"/>
      <c r="E377" s="85"/>
      <c r="F377" s="85"/>
      <c r="G377" s="85"/>
      <c r="H377" s="85"/>
      <c r="I377" s="85"/>
      <c r="J377" s="85"/>
      <c r="K377" s="85"/>
      <c r="L377" s="85"/>
      <c r="M377" s="85"/>
      <c r="N377" s="85"/>
      <c r="O377" s="85"/>
      <c r="P377" s="85"/>
      <c r="Q377" s="85"/>
      <c r="R377" s="85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</row>
    <row r="378" spans="1:31" ht="13.5" customHeight="1">
      <c r="A378" s="20"/>
      <c r="B378" s="20"/>
      <c r="C378" s="85"/>
      <c r="D378" s="85"/>
      <c r="E378" s="85"/>
      <c r="F378" s="85"/>
      <c r="G378" s="85"/>
      <c r="H378" s="85"/>
      <c r="I378" s="85"/>
      <c r="J378" s="85"/>
      <c r="K378" s="85"/>
      <c r="L378" s="85"/>
      <c r="M378" s="85"/>
      <c r="N378" s="85"/>
      <c r="O378" s="85"/>
      <c r="P378" s="85"/>
      <c r="Q378" s="85"/>
      <c r="R378" s="85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</row>
    <row r="379" spans="1:31" ht="13.5" customHeight="1">
      <c r="A379" s="20"/>
      <c r="B379" s="20"/>
      <c r="C379" s="85"/>
      <c r="D379" s="85"/>
      <c r="E379" s="85"/>
      <c r="F379" s="85"/>
      <c r="G379" s="85"/>
      <c r="H379" s="85"/>
      <c r="I379" s="85"/>
      <c r="J379" s="85"/>
      <c r="K379" s="85"/>
      <c r="L379" s="85"/>
      <c r="M379" s="85"/>
      <c r="N379" s="85"/>
      <c r="O379" s="85"/>
      <c r="P379" s="85"/>
      <c r="Q379" s="85"/>
      <c r="R379" s="85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</row>
    <row r="380" spans="1:31" ht="13.5" customHeight="1">
      <c r="A380" s="20"/>
      <c r="B380" s="20"/>
      <c r="C380" s="85"/>
      <c r="D380" s="85"/>
      <c r="E380" s="85"/>
      <c r="F380" s="85"/>
      <c r="G380" s="85"/>
      <c r="H380" s="85"/>
      <c r="I380" s="85"/>
      <c r="J380" s="85"/>
      <c r="K380" s="85"/>
      <c r="L380" s="85"/>
      <c r="M380" s="85"/>
      <c r="N380" s="85"/>
      <c r="O380" s="85"/>
      <c r="P380" s="85"/>
      <c r="Q380" s="85"/>
      <c r="R380" s="85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</row>
    <row r="381" spans="1:31" ht="13.5" customHeight="1">
      <c r="A381" s="20"/>
      <c r="B381" s="20"/>
      <c r="C381" s="85"/>
      <c r="D381" s="85"/>
      <c r="E381" s="85"/>
      <c r="F381" s="85"/>
      <c r="G381" s="85"/>
      <c r="H381" s="85"/>
      <c r="I381" s="85"/>
      <c r="J381" s="85"/>
      <c r="K381" s="85"/>
      <c r="L381" s="85"/>
      <c r="M381" s="85"/>
      <c r="N381" s="85"/>
      <c r="O381" s="85"/>
      <c r="P381" s="85"/>
      <c r="Q381" s="85"/>
      <c r="R381" s="85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</row>
    <row r="382" spans="1:31" ht="13.5" customHeight="1">
      <c r="A382" s="20"/>
      <c r="B382" s="20"/>
      <c r="C382" s="85"/>
      <c r="D382" s="85"/>
      <c r="E382" s="85"/>
      <c r="F382" s="85"/>
      <c r="G382" s="85"/>
      <c r="H382" s="85"/>
      <c r="I382" s="85"/>
      <c r="J382" s="85"/>
      <c r="K382" s="85"/>
      <c r="L382" s="85"/>
      <c r="M382" s="85"/>
      <c r="N382" s="85"/>
      <c r="O382" s="85"/>
      <c r="P382" s="85"/>
      <c r="Q382" s="85"/>
      <c r="R382" s="85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</row>
    <row r="383" spans="1:31" ht="13.5" customHeight="1">
      <c r="A383" s="20"/>
      <c r="B383" s="20"/>
      <c r="C383" s="85"/>
      <c r="D383" s="85"/>
      <c r="E383" s="85"/>
      <c r="F383" s="85"/>
      <c r="G383" s="85"/>
      <c r="H383" s="85"/>
      <c r="I383" s="85"/>
      <c r="J383" s="85"/>
      <c r="K383" s="85"/>
      <c r="L383" s="85"/>
      <c r="M383" s="85"/>
      <c r="N383" s="85"/>
      <c r="O383" s="85"/>
      <c r="P383" s="85"/>
      <c r="Q383" s="85"/>
      <c r="R383" s="85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</row>
    <row r="384" spans="1:31" ht="13.5" customHeight="1">
      <c r="A384" s="20"/>
      <c r="B384" s="20"/>
      <c r="C384" s="85"/>
      <c r="D384" s="85"/>
      <c r="E384" s="85"/>
      <c r="F384" s="85"/>
      <c r="G384" s="85"/>
      <c r="H384" s="85"/>
      <c r="I384" s="85"/>
      <c r="J384" s="85"/>
      <c r="K384" s="85"/>
      <c r="L384" s="85"/>
      <c r="M384" s="85"/>
      <c r="N384" s="85"/>
      <c r="O384" s="85"/>
      <c r="P384" s="85"/>
      <c r="Q384" s="85"/>
      <c r="R384" s="85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</row>
    <row r="385" spans="1:31" ht="13.5" customHeight="1">
      <c r="A385" s="20"/>
      <c r="B385" s="20"/>
      <c r="C385" s="85"/>
      <c r="D385" s="85"/>
      <c r="E385" s="85"/>
      <c r="F385" s="85"/>
      <c r="G385" s="85"/>
      <c r="H385" s="85"/>
      <c r="I385" s="85"/>
      <c r="J385" s="85"/>
      <c r="K385" s="85"/>
      <c r="L385" s="85"/>
      <c r="M385" s="85"/>
      <c r="N385" s="85"/>
      <c r="O385" s="85"/>
      <c r="P385" s="85"/>
      <c r="Q385" s="85"/>
      <c r="R385" s="85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</row>
    <row r="386" spans="1:31" ht="13.5" customHeight="1">
      <c r="A386" s="20"/>
      <c r="B386" s="20"/>
      <c r="C386" s="85"/>
      <c r="D386" s="85"/>
      <c r="E386" s="85"/>
      <c r="F386" s="85"/>
      <c r="G386" s="85"/>
      <c r="H386" s="85"/>
      <c r="I386" s="85"/>
      <c r="J386" s="85"/>
      <c r="K386" s="85"/>
      <c r="L386" s="85"/>
      <c r="M386" s="85"/>
      <c r="N386" s="85"/>
      <c r="O386" s="85"/>
      <c r="P386" s="85"/>
      <c r="Q386" s="85"/>
      <c r="R386" s="85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</row>
    <row r="387" spans="1:31" ht="13.5" customHeight="1">
      <c r="A387" s="20"/>
      <c r="B387" s="20"/>
      <c r="C387" s="85"/>
      <c r="D387" s="85"/>
      <c r="E387" s="85"/>
      <c r="F387" s="85"/>
      <c r="G387" s="85"/>
      <c r="H387" s="85"/>
      <c r="I387" s="85"/>
      <c r="J387" s="85"/>
      <c r="K387" s="85"/>
      <c r="L387" s="85"/>
      <c r="M387" s="85"/>
      <c r="N387" s="85"/>
      <c r="O387" s="85"/>
      <c r="P387" s="85"/>
      <c r="Q387" s="85"/>
      <c r="R387" s="85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</row>
    <row r="388" spans="1:31" ht="13.5" customHeight="1">
      <c r="A388" s="20"/>
      <c r="B388" s="20"/>
      <c r="C388" s="85"/>
      <c r="D388" s="85"/>
      <c r="E388" s="85"/>
      <c r="F388" s="85"/>
      <c r="G388" s="85"/>
      <c r="H388" s="85"/>
      <c r="I388" s="85"/>
      <c r="J388" s="85"/>
      <c r="K388" s="85"/>
      <c r="L388" s="85"/>
      <c r="M388" s="85"/>
      <c r="N388" s="85"/>
      <c r="O388" s="85"/>
      <c r="P388" s="85"/>
      <c r="Q388" s="85"/>
      <c r="R388" s="85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</row>
    <row r="389" spans="1:31" ht="13.5" customHeight="1">
      <c r="A389" s="20"/>
      <c r="B389" s="20"/>
      <c r="C389" s="85"/>
      <c r="D389" s="85"/>
      <c r="E389" s="85"/>
      <c r="F389" s="85"/>
      <c r="G389" s="85"/>
      <c r="H389" s="85"/>
      <c r="I389" s="85"/>
      <c r="J389" s="85"/>
      <c r="K389" s="85"/>
      <c r="L389" s="85"/>
      <c r="M389" s="85"/>
      <c r="N389" s="85"/>
      <c r="O389" s="85"/>
      <c r="P389" s="85"/>
      <c r="Q389" s="85"/>
      <c r="R389" s="85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</row>
    <row r="390" spans="1:31" ht="13.5" customHeight="1">
      <c r="A390" s="20"/>
      <c r="B390" s="20"/>
      <c r="C390" s="85"/>
      <c r="D390" s="85"/>
      <c r="E390" s="85"/>
      <c r="F390" s="85"/>
      <c r="G390" s="85"/>
      <c r="H390" s="85"/>
      <c r="I390" s="85"/>
      <c r="J390" s="85"/>
      <c r="K390" s="85"/>
      <c r="L390" s="85"/>
      <c r="M390" s="85"/>
      <c r="N390" s="85"/>
      <c r="O390" s="85"/>
      <c r="P390" s="85"/>
      <c r="Q390" s="85"/>
      <c r="R390" s="85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</row>
    <row r="391" spans="1:31" ht="13.5" customHeight="1">
      <c r="A391" s="20"/>
      <c r="B391" s="20"/>
      <c r="C391" s="85"/>
      <c r="D391" s="85"/>
      <c r="E391" s="85"/>
      <c r="F391" s="85"/>
      <c r="G391" s="85"/>
      <c r="H391" s="85"/>
      <c r="I391" s="85"/>
      <c r="J391" s="85"/>
      <c r="K391" s="85"/>
      <c r="L391" s="85"/>
      <c r="M391" s="85"/>
      <c r="N391" s="85"/>
      <c r="O391" s="85"/>
      <c r="P391" s="85"/>
      <c r="Q391" s="85"/>
      <c r="R391" s="85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</row>
    <row r="392" spans="1:31" ht="13.5" customHeight="1">
      <c r="A392" s="20"/>
      <c r="B392" s="20"/>
      <c r="C392" s="85"/>
      <c r="D392" s="85"/>
      <c r="E392" s="85"/>
      <c r="F392" s="85"/>
      <c r="G392" s="85"/>
      <c r="H392" s="85"/>
      <c r="I392" s="85"/>
      <c r="J392" s="85"/>
      <c r="K392" s="85"/>
      <c r="L392" s="85"/>
      <c r="M392" s="85"/>
      <c r="N392" s="85"/>
      <c r="O392" s="85"/>
      <c r="P392" s="85"/>
      <c r="Q392" s="85"/>
      <c r="R392" s="85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</row>
    <row r="393" spans="1:31" ht="13.5" customHeight="1">
      <c r="A393" s="20"/>
      <c r="B393" s="20"/>
      <c r="C393" s="85"/>
      <c r="D393" s="85"/>
      <c r="E393" s="85"/>
      <c r="F393" s="85"/>
      <c r="G393" s="85"/>
      <c r="H393" s="85"/>
      <c r="I393" s="85"/>
      <c r="J393" s="85"/>
      <c r="K393" s="85"/>
      <c r="L393" s="85"/>
      <c r="M393" s="85"/>
      <c r="N393" s="85"/>
      <c r="O393" s="85"/>
      <c r="P393" s="85"/>
      <c r="Q393" s="85"/>
      <c r="R393" s="85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</row>
    <row r="394" spans="1:31" ht="13.5" customHeight="1">
      <c r="A394" s="20"/>
      <c r="B394" s="20"/>
      <c r="C394" s="85"/>
      <c r="D394" s="85"/>
      <c r="E394" s="85"/>
      <c r="F394" s="85"/>
      <c r="G394" s="85"/>
      <c r="H394" s="85"/>
      <c r="I394" s="85"/>
      <c r="J394" s="85"/>
      <c r="K394" s="85"/>
      <c r="L394" s="85"/>
      <c r="M394" s="85"/>
      <c r="N394" s="85"/>
      <c r="O394" s="85"/>
      <c r="P394" s="85"/>
      <c r="Q394" s="85"/>
      <c r="R394" s="85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</row>
    <row r="395" spans="1:31" ht="13.5" customHeight="1">
      <c r="A395" s="20"/>
      <c r="B395" s="20"/>
      <c r="C395" s="85"/>
      <c r="D395" s="85"/>
      <c r="E395" s="85"/>
      <c r="F395" s="85"/>
      <c r="G395" s="85"/>
      <c r="H395" s="85"/>
      <c r="I395" s="85"/>
      <c r="J395" s="85"/>
      <c r="K395" s="85"/>
      <c r="L395" s="85"/>
      <c r="M395" s="85"/>
      <c r="N395" s="85"/>
      <c r="O395" s="85"/>
      <c r="P395" s="85"/>
      <c r="Q395" s="85"/>
      <c r="R395" s="85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</row>
    <row r="396" spans="1:31" ht="13.5" customHeight="1">
      <c r="A396" s="20"/>
      <c r="B396" s="20"/>
      <c r="C396" s="85"/>
      <c r="D396" s="85"/>
      <c r="E396" s="85"/>
      <c r="F396" s="85"/>
      <c r="G396" s="85"/>
      <c r="H396" s="85"/>
      <c r="I396" s="85"/>
      <c r="J396" s="85"/>
      <c r="K396" s="85"/>
      <c r="L396" s="85"/>
      <c r="M396" s="85"/>
      <c r="N396" s="85"/>
      <c r="O396" s="85"/>
      <c r="P396" s="85"/>
      <c r="Q396" s="85"/>
      <c r="R396" s="85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</row>
    <row r="397" spans="1:31" ht="13.5" customHeight="1">
      <c r="A397" s="20"/>
      <c r="B397" s="20"/>
      <c r="C397" s="85"/>
      <c r="D397" s="85"/>
      <c r="E397" s="85"/>
      <c r="F397" s="85"/>
      <c r="G397" s="85"/>
      <c r="H397" s="85"/>
      <c r="I397" s="85"/>
      <c r="J397" s="85"/>
      <c r="K397" s="85"/>
      <c r="L397" s="85"/>
      <c r="M397" s="85"/>
      <c r="N397" s="85"/>
      <c r="O397" s="85"/>
      <c r="P397" s="85"/>
      <c r="Q397" s="85"/>
      <c r="R397" s="85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</row>
    <row r="398" spans="1:31" ht="13.5" customHeight="1">
      <c r="A398" s="20"/>
      <c r="B398" s="20"/>
      <c r="C398" s="85"/>
      <c r="D398" s="85"/>
      <c r="E398" s="85"/>
      <c r="F398" s="85"/>
      <c r="G398" s="85"/>
      <c r="H398" s="85"/>
      <c r="I398" s="85"/>
      <c r="J398" s="85"/>
      <c r="K398" s="85"/>
      <c r="L398" s="85"/>
      <c r="M398" s="85"/>
      <c r="N398" s="85"/>
      <c r="O398" s="85"/>
      <c r="P398" s="85"/>
      <c r="Q398" s="85"/>
      <c r="R398" s="85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</row>
    <row r="399" spans="1:31" ht="13.5" customHeight="1">
      <c r="A399" s="20"/>
      <c r="B399" s="20"/>
      <c r="C399" s="85"/>
      <c r="D399" s="85"/>
      <c r="E399" s="85"/>
      <c r="F399" s="85"/>
      <c r="G399" s="85"/>
      <c r="H399" s="85"/>
      <c r="I399" s="85"/>
      <c r="J399" s="85"/>
      <c r="K399" s="85"/>
      <c r="L399" s="85"/>
      <c r="M399" s="85"/>
      <c r="N399" s="85"/>
      <c r="O399" s="85"/>
      <c r="P399" s="85"/>
      <c r="Q399" s="85"/>
      <c r="R399" s="85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</row>
    <row r="400" spans="1:31" ht="13.5" customHeight="1">
      <c r="A400" s="20"/>
      <c r="B400" s="20"/>
      <c r="C400" s="85"/>
      <c r="D400" s="85"/>
      <c r="E400" s="85"/>
      <c r="F400" s="85"/>
      <c r="G400" s="85"/>
      <c r="H400" s="85"/>
      <c r="I400" s="85"/>
      <c r="J400" s="85"/>
      <c r="K400" s="85"/>
      <c r="L400" s="85"/>
      <c r="M400" s="85"/>
      <c r="N400" s="85"/>
      <c r="O400" s="85"/>
      <c r="P400" s="85"/>
      <c r="Q400" s="85"/>
      <c r="R400" s="85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</row>
    <row r="401" spans="1:31" ht="13.5" customHeight="1">
      <c r="A401" s="20"/>
      <c r="B401" s="20"/>
      <c r="C401" s="85"/>
      <c r="D401" s="85"/>
      <c r="E401" s="85"/>
      <c r="F401" s="85"/>
      <c r="G401" s="85"/>
      <c r="H401" s="85"/>
      <c r="I401" s="85"/>
      <c r="J401" s="85"/>
      <c r="K401" s="85"/>
      <c r="L401" s="85"/>
      <c r="M401" s="85"/>
      <c r="N401" s="85"/>
      <c r="O401" s="85"/>
      <c r="P401" s="85"/>
      <c r="Q401" s="85"/>
      <c r="R401" s="85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</row>
    <row r="402" spans="1:31" ht="13.5" customHeight="1">
      <c r="A402" s="20"/>
      <c r="B402" s="20"/>
      <c r="C402" s="85"/>
      <c r="D402" s="85"/>
      <c r="E402" s="85"/>
      <c r="F402" s="85"/>
      <c r="G402" s="85"/>
      <c r="H402" s="85"/>
      <c r="I402" s="85"/>
      <c r="J402" s="85"/>
      <c r="K402" s="85"/>
      <c r="L402" s="85"/>
      <c r="M402" s="85"/>
      <c r="N402" s="85"/>
      <c r="O402" s="85"/>
      <c r="P402" s="85"/>
      <c r="Q402" s="85"/>
      <c r="R402" s="85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</row>
    <row r="403" spans="1:31" ht="13.5" customHeight="1">
      <c r="A403" s="20"/>
      <c r="B403" s="20"/>
      <c r="C403" s="85"/>
      <c r="D403" s="85"/>
      <c r="E403" s="85"/>
      <c r="F403" s="85"/>
      <c r="G403" s="85"/>
      <c r="H403" s="85"/>
      <c r="I403" s="85"/>
      <c r="J403" s="85"/>
      <c r="K403" s="85"/>
      <c r="L403" s="85"/>
      <c r="M403" s="85"/>
      <c r="N403" s="85"/>
      <c r="O403" s="85"/>
      <c r="P403" s="85"/>
      <c r="Q403" s="85"/>
      <c r="R403" s="85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</row>
    <row r="404" spans="1:31" ht="13.5" customHeight="1">
      <c r="A404" s="20"/>
      <c r="B404" s="20"/>
      <c r="C404" s="85"/>
      <c r="D404" s="85"/>
      <c r="E404" s="85"/>
      <c r="F404" s="85"/>
      <c r="G404" s="85"/>
      <c r="H404" s="85"/>
      <c r="I404" s="85"/>
      <c r="J404" s="85"/>
      <c r="K404" s="85"/>
      <c r="L404" s="85"/>
      <c r="M404" s="85"/>
      <c r="N404" s="85"/>
      <c r="O404" s="85"/>
      <c r="P404" s="85"/>
      <c r="Q404" s="85"/>
      <c r="R404" s="85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</row>
    <row r="405" spans="1:31" ht="13.5" customHeight="1">
      <c r="A405" s="20"/>
      <c r="B405" s="20"/>
      <c r="C405" s="85"/>
      <c r="D405" s="85"/>
      <c r="E405" s="85"/>
      <c r="F405" s="85"/>
      <c r="G405" s="85"/>
      <c r="H405" s="85"/>
      <c r="I405" s="85"/>
      <c r="J405" s="85"/>
      <c r="K405" s="85"/>
      <c r="L405" s="85"/>
      <c r="M405" s="85"/>
      <c r="N405" s="85"/>
      <c r="O405" s="85"/>
      <c r="P405" s="85"/>
      <c r="Q405" s="85"/>
      <c r="R405" s="85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</row>
    <row r="406" spans="1:31" ht="13.5" customHeight="1">
      <c r="A406" s="20"/>
      <c r="B406" s="20"/>
      <c r="C406" s="85"/>
      <c r="D406" s="85"/>
      <c r="E406" s="85"/>
      <c r="F406" s="85"/>
      <c r="G406" s="85"/>
      <c r="H406" s="85"/>
      <c r="I406" s="85"/>
      <c r="J406" s="85"/>
      <c r="K406" s="85"/>
      <c r="L406" s="85"/>
      <c r="M406" s="85"/>
      <c r="N406" s="85"/>
      <c r="O406" s="85"/>
      <c r="P406" s="85"/>
      <c r="Q406" s="85"/>
      <c r="R406" s="85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</row>
    <row r="407" spans="1:31" ht="13.5" customHeight="1">
      <c r="A407" s="20"/>
      <c r="B407" s="20"/>
      <c r="C407" s="85"/>
      <c r="D407" s="85"/>
      <c r="E407" s="85"/>
      <c r="F407" s="85"/>
      <c r="G407" s="85"/>
      <c r="H407" s="85"/>
      <c r="I407" s="85"/>
      <c r="J407" s="85"/>
      <c r="K407" s="85"/>
      <c r="L407" s="85"/>
      <c r="M407" s="85"/>
      <c r="N407" s="85"/>
      <c r="O407" s="85"/>
      <c r="P407" s="85"/>
      <c r="Q407" s="85"/>
      <c r="R407" s="85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</row>
    <row r="408" spans="1:31" ht="13.5" customHeight="1">
      <c r="A408" s="20"/>
      <c r="B408" s="20"/>
      <c r="C408" s="85"/>
      <c r="D408" s="85"/>
      <c r="E408" s="85"/>
      <c r="F408" s="85"/>
      <c r="G408" s="85"/>
      <c r="H408" s="85"/>
      <c r="I408" s="85"/>
      <c r="J408" s="85"/>
      <c r="K408" s="85"/>
      <c r="L408" s="85"/>
      <c r="M408" s="85"/>
      <c r="N408" s="85"/>
      <c r="O408" s="85"/>
      <c r="P408" s="85"/>
      <c r="Q408" s="85"/>
      <c r="R408" s="85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</row>
    <row r="409" spans="1:31" ht="13.5" customHeight="1">
      <c r="A409" s="20"/>
      <c r="B409" s="20"/>
      <c r="C409" s="85"/>
      <c r="D409" s="85"/>
      <c r="E409" s="85"/>
      <c r="F409" s="85"/>
      <c r="G409" s="85"/>
      <c r="H409" s="85"/>
      <c r="I409" s="85"/>
      <c r="J409" s="85"/>
      <c r="K409" s="85"/>
      <c r="L409" s="85"/>
      <c r="M409" s="85"/>
      <c r="N409" s="85"/>
      <c r="O409" s="85"/>
      <c r="P409" s="85"/>
      <c r="Q409" s="85"/>
      <c r="R409" s="85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</row>
    <row r="410" spans="1:31" ht="13.5" customHeight="1">
      <c r="A410" s="20"/>
      <c r="B410" s="20"/>
      <c r="C410" s="85"/>
      <c r="D410" s="85"/>
      <c r="E410" s="85"/>
      <c r="F410" s="85"/>
      <c r="G410" s="85"/>
      <c r="H410" s="85"/>
      <c r="I410" s="85"/>
      <c r="J410" s="85"/>
      <c r="K410" s="85"/>
      <c r="L410" s="85"/>
      <c r="M410" s="85"/>
      <c r="N410" s="85"/>
      <c r="O410" s="85"/>
      <c r="P410" s="85"/>
      <c r="Q410" s="85"/>
      <c r="R410" s="85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</row>
    <row r="411" spans="1:31" ht="13.5" customHeight="1">
      <c r="A411" s="20"/>
      <c r="B411" s="20"/>
      <c r="C411" s="85"/>
      <c r="D411" s="85"/>
      <c r="E411" s="85"/>
      <c r="F411" s="85"/>
      <c r="G411" s="85"/>
      <c r="H411" s="85"/>
      <c r="I411" s="85"/>
      <c r="J411" s="85"/>
      <c r="K411" s="85"/>
      <c r="L411" s="85"/>
      <c r="M411" s="85"/>
      <c r="N411" s="85"/>
      <c r="O411" s="85"/>
      <c r="P411" s="85"/>
      <c r="Q411" s="85"/>
      <c r="R411" s="85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</row>
    <row r="412" spans="1:31" ht="13.5" customHeight="1">
      <c r="A412" s="20"/>
      <c r="B412" s="20"/>
      <c r="C412" s="85"/>
      <c r="D412" s="85"/>
      <c r="E412" s="85"/>
      <c r="F412" s="85"/>
      <c r="G412" s="85"/>
      <c r="H412" s="85"/>
      <c r="I412" s="85"/>
      <c r="J412" s="85"/>
      <c r="K412" s="85"/>
      <c r="L412" s="85"/>
      <c r="M412" s="85"/>
      <c r="N412" s="85"/>
      <c r="O412" s="85"/>
      <c r="P412" s="85"/>
      <c r="Q412" s="85"/>
      <c r="R412" s="85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</row>
    <row r="413" spans="1:31" ht="13.5" customHeight="1">
      <c r="A413" s="20"/>
      <c r="B413" s="20"/>
      <c r="C413" s="85"/>
      <c r="D413" s="85"/>
      <c r="E413" s="85"/>
      <c r="F413" s="85"/>
      <c r="G413" s="85"/>
      <c r="H413" s="85"/>
      <c r="I413" s="85"/>
      <c r="J413" s="85"/>
      <c r="K413" s="85"/>
      <c r="L413" s="85"/>
      <c r="M413" s="85"/>
      <c r="N413" s="85"/>
      <c r="O413" s="85"/>
      <c r="P413" s="85"/>
      <c r="Q413" s="85"/>
      <c r="R413" s="85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</row>
    <row r="414" spans="1:31" ht="13.5" customHeight="1">
      <c r="A414" s="20"/>
      <c r="B414" s="20"/>
      <c r="C414" s="85"/>
      <c r="D414" s="85"/>
      <c r="E414" s="85"/>
      <c r="F414" s="85"/>
      <c r="G414" s="85"/>
      <c r="H414" s="85"/>
      <c r="I414" s="85"/>
      <c r="J414" s="85"/>
      <c r="K414" s="85"/>
      <c r="L414" s="85"/>
      <c r="M414" s="85"/>
      <c r="N414" s="85"/>
      <c r="O414" s="85"/>
      <c r="P414" s="85"/>
      <c r="Q414" s="85"/>
      <c r="R414" s="85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</row>
    <row r="415" spans="1:31" ht="13.5" customHeight="1">
      <c r="A415" s="20"/>
      <c r="B415" s="20"/>
      <c r="C415" s="85"/>
      <c r="D415" s="85"/>
      <c r="E415" s="85"/>
      <c r="F415" s="85"/>
      <c r="G415" s="85"/>
      <c r="H415" s="85"/>
      <c r="I415" s="85"/>
      <c r="J415" s="85"/>
      <c r="K415" s="85"/>
      <c r="L415" s="85"/>
      <c r="M415" s="85"/>
      <c r="N415" s="85"/>
      <c r="O415" s="85"/>
      <c r="P415" s="85"/>
      <c r="Q415" s="85"/>
      <c r="R415" s="85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</row>
    <row r="416" spans="1:31" ht="13.5" customHeight="1">
      <c r="A416" s="20"/>
      <c r="B416" s="20"/>
      <c r="C416" s="85"/>
      <c r="D416" s="85"/>
      <c r="E416" s="85"/>
      <c r="F416" s="85"/>
      <c r="G416" s="85"/>
      <c r="H416" s="85"/>
      <c r="I416" s="85"/>
      <c r="J416" s="85"/>
      <c r="K416" s="85"/>
      <c r="L416" s="85"/>
      <c r="M416" s="85"/>
      <c r="N416" s="85"/>
      <c r="O416" s="85"/>
      <c r="P416" s="85"/>
      <c r="Q416" s="85"/>
      <c r="R416" s="85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</row>
    <row r="417" spans="1:31" ht="13.5" customHeight="1">
      <c r="A417" s="20"/>
      <c r="B417" s="20"/>
      <c r="C417" s="85"/>
      <c r="D417" s="85"/>
      <c r="E417" s="85"/>
      <c r="F417" s="85"/>
      <c r="G417" s="85"/>
      <c r="H417" s="85"/>
      <c r="I417" s="85"/>
      <c r="J417" s="85"/>
      <c r="K417" s="85"/>
      <c r="L417" s="85"/>
      <c r="M417" s="85"/>
      <c r="N417" s="85"/>
      <c r="O417" s="85"/>
      <c r="P417" s="85"/>
      <c r="Q417" s="85"/>
      <c r="R417" s="85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</row>
    <row r="418" spans="1:31" ht="13.5" customHeight="1">
      <c r="A418" s="20"/>
      <c r="B418" s="20"/>
      <c r="C418" s="85"/>
      <c r="D418" s="85"/>
      <c r="E418" s="85"/>
      <c r="F418" s="85"/>
      <c r="G418" s="85"/>
      <c r="H418" s="85"/>
      <c r="I418" s="85"/>
      <c r="J418" s="85"/>
      <c r="K418" s="85"/>
      <c r="L418" s="85"/>
      <c r="M418" s="85"/>
      <c r="N418" s="85"/>
      <c r="O418" s="85"/>
      <c r="P418" s="85"/>
      <c r="Q418" s="85"/>
      <c r="R418" s="85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</row>
    <row r="419" spans="1:31" ht="13.5" customHeight="1">
      <c r="A419" s="20"/>
      <c r="B419" s="20"/>
      <c r="C419" s="85"/>
      <c r="D419" s="85"/>
      <c r="E419" s="85"/>
      <c r="F419" s="85"/>
      <c r="G419" s="85"/>
      <c r="H419" s="85"/>
      <c r="I419" s="85"/>
      <c r="J419" s="85"/>
      <c r="K419" s="85"/>
      <c r="L419" s="85"/>
      <c r="M419" s="85"/>
      <c r="N419" s="85"/>
      <c r="O419" s="85"/>
      <c r="P419" s="85"/>
      <c r="Q419" s="85"/>
      <c r="R419" s="85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</row>
    <row r="420" spans="1:31" ht="13.5" customHeight="1">
      <c r="A420" s="20"/>
      <c r="B420" s="20"/>
      <c r="C420" s="85"/>
      <c r="D420" s="85"/>
      <c r="E420" s="85"/>
      <c r="F420" s="85"/>
      <c r="G420" s="85"/>
      <c r="H420" s="85"/>
      <c r="I420" s="85"/>
      <c r="J420" s="85"/>
      <c r="K420" s="85"/>
      <c r="L420" s="85"/>
      <c r="M420" s="85"/>
      <c r="N420" s="85"/>
      <c r="O420" s="85"/>
      <c r="P420" s="85"/>
      <c r="Q420" s="85"/>
      <c r="R420" s="85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</row>
    <row r="421" spans="1:31" ht="13.5" customHeight="1">
      <c r="A421" s="20"/>
      <c r="B421" s="20"/>
      <c r="C421" s="85"/>
      <c r="D421" s="85"/>
      <c r="E421" s="85"/>
      <c r="F421" s="85"/>
      <c r="G421" s="85"/>
      <c r="H421" s="85"/>
      <c r="I421" s="85"/>
      <c r="J421" s="85"/>
      <c r="K421" s="85"/>
      <c r="L421" s="85"/>
      <c r="M421" s="85"/>
      <c r="N421" s="85"/>
      <c r="O421" s="85"/>
      <c r="P421" s="85"/>
      <c r="Q421" s="85"/>
      <c r="R421" s="85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</row>
    <row r="422" spans="1:31" ht="13.5" customHeight="1">
      <c r="A422" s="20"/>
      <c r="B422" s="20"/>
      <c r="C422" s="85"/>
      <c r="D422" s="85"/>
      <c r="E422" s="85"/>
      <c r="F422" s="85"/>
      <c r="G422" s="85"/>
      <c r="H422" s="85"/>
      <c r="I422" s="85"/>
      <c r="J422" s="85"/>
      <c r="K422" s="85"/>
      <c r="L422" s="85"/>
      <c r="M422" s="85"/>
      <c r="N422" s="85"/>
      <c r="O422" s="85"/>
      <c r="P422" s="85"/>
      <c r="Q422" s="85"/>
      <c r="R422" s="85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</row>
    <row r="423" spans="1:31" ht="13.5" customHeight="1">
      <c r="A423" s="20"/>
      <c r="B423" s="20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</row>
    <row r="424" spans="1:31" ht="13.5" customHeight="1">
      <c r="A424" s="20"/>
      <c r="B424" s="20"/>
      <c r="C424" s="85"/>
      <c r="D424" s="85"/>
      <c r="E424" s="85"/>
      <c r="F424" s="85"/>
      <c r="G424" s="85"/>
      <c r="H424" s="85"/>
      <c r="I424" s="85"/>
      <c r="J424" s="85"/>
      <c r="K424" s="85"/>
      <c r="L424" s="85"/>
      <c r="M424" s="85"/>
      <c r="N424" s="85"/>
      <c r="O424" s="85"/>
      <c r="P424" s="85"/>
      <c r="Q424" s="85"/>
      <c r="R424" s="85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</row>
    <row r="425" spans="1:31" ht="13.5" customHeight="1">
      <c r="A425" s="20"/>
      <c r="B425" s="20"/>
      <c r="C425" s="85"/>
      <c r="D425" s="85"/>
      <c r="E425" s="85"/>
      <c r="F425" s="85"/>
      <c r="G425" s="85"/>
      <c r="H425" s="85"/>
      <c r="I425" s="85"/>
      <c r="J425" s="85"/>
      <c r="K425" s="85"/>
      <c r="L425" s="85"/>
      <c r="M425" s="85"/>
      <c r="N425" s="85"/>
      <c r="O425" s="85"/>
      <c r="P425" s="85"/>
      <c r="Q425" s="85"/>
      <c r="R425" s="85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</row>
    <row r="426" spans="1:31" ht="13.5" customHeight="1">
      <c r="A426" s="20"/>
      <c r="B426" s="20"/>
      <c r="C426" s="85"/>
      <c r="D426" s="85"/>
      <c r="E426" s="85"/>
      <c r="F426" s="85"/>
      <c r="G426" s="85"/>
      <c r="H426" s="85"/>
      <c r="I426" s="85"/>
      <c r="J426" s="85"/>
      <c r="K426" s="85"/>
      <c r="L426" s="85"/>
      <c r="M426" s="85"/>
      <c r="N426" s="85"/>
      <c r="O426" s="85"/>
      <c r="P426" s="85"/>
      <c r="Q426" s="85"/>
      <c r="R426" s="85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</row>
    <row r="427" spans="1:31" ht="13.5" customHeight="1">
      <c r="A427" s="20"/>
      <c r="B427" s="20"/>
      <c r="C427" s="85"/>
      <c r="D427" s="85"/>
      <c r="E427" s="85"/>
      <c r="F427" s="85"/>
      <c r="G427" s="85"/>
      <c r="H427" s="85"/>
      <c r="I427" s="85"/>
      <c r="J427" s="85"/>
      <c r="K427" s="85"/>
      <c r="L427" s="85"/>
      <c r="M427" s="85"/>
      <c r="N427" s="85"/>
      <c r="O427" s="85"/>
      <c r="P427" s="85"/>
      <c r="Q427" s="85"/>
      <c r="R427" s="85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</row>
    <row r="428" spans="1:31" ht="13.5" customHeight="1">
      <c r="A428" s="20"/>
      <c r="B428" s="20"/>
      <c r="C428" s="85"/>
      <c r="D428" s="85"/>
      <c r="E428" s="85"/>
      <c r="F428" s="85"/>
      <c r="G428" s="85"/>
      <c r="H428" s="85"/>
      <c r="I428" s="85"/>
      <c r="J428" s="85"/>
      <c r="K428" s="85"/>
      <c r="L428" s="85"/>
      <c r="M428" s="85"/>
      <c r="N428" s="85"/>
      <c r="O428" s="85"/>
      <c r="P428" s="85"/>
      <c r="Q428" s="85"/>
      <c r="R428" s="85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</row>
    <row r="429" spans="1:31" ht="13.5" customHeight="1">
      <c r="A429" s="20"/>
      <c r="B429" s="20"/>
      <c r="C429" s="85"/>
      <c r="D429" s="85"/>
      <c r="E429" s="85"/>
      <c r="F429" s="85"/>
      <c r="G429" s="85"/>
      <c r="H429" s="85"/>
      <c r="I429" s="85"/>
      <c r="J429" s="85"/>
      <c r="K429" s="85"/>
      <c r="L429" s="85"/>
      <c r="M429" s="85"/>
      <c r="N429" s="85"/>
      <c r="O429" s="85"/>
      <c r="P429" s="85"/>
      <c r="Q429" s="85"/>
      <c r="R429" s="85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</row>
    <row r="430" spans="1:31" ht="13.5" customHeight="1">
      <c r="A430" s="20"/>
      <c r="B430" s="20"/>
      <c r="C430" s="85"/>
      <c r="D430" s="85"/>
      <c r="E430" s="85"/>
      <c r="F430" s="85"/>
      <c r="G430" s="85"/>
      <c r="H430" s="85"/>
      <c r="I430" s="85"/>
      <c r="J430" s="85"/>
      <c r="K430" s="85"/>
      <c r="L430" s="85"/>
      <c r="M430" s="85"/>
      <c r="N430" s="85"/>
      <c r="O430" s="85"/>
      <c r="P430" s="85"/>
      <c r="Q430" s="85"/>
      <c r="R430" s="85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</row>
    <row r="431" spans="1:31" ht="13.5" customHeight="1">
      <c r="A431" s="20"/>
      <c r="B431" s="20"/>
      <c r="C431" s="85"/>
      <c r="D431" s="85"/>
      <c r="E431" s="85"/>
      <c r="F431" s="85"/>
      <c r="G431" s="85"/>
      <c r="H431" s="85"/>
      <c r="I431" s="85"/>
      <c r="J431" s="85"/>
      <c r="K431" s="85"/>
      <c r="L431" s="85"/>
      <c r="M431" s="85"/>
      <c r="N431" s="85"/>
      <c r="O431" s="85"/>
      <c r="P431" s="85"/>
      <c r="Q431" s="85"/>
      <c r="R431" s="85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</row>
    <row r="432" spans="1:31" ht="13.5" customHeight="1">
      <c r="A432" s="20"/>
      <c r="B432" s="20"/>
      <c r="C432" s="85"/>
      <c r="D432" s="85"/>
      <c r="E432" s="85"/>
      <c r="F432" s="85"/>
      <c r="G432" s="85"/>
      <c r="H432" s="85"/>
      <c r="I432" s="85"/>
      <c r="J432" s="85"/>
      <c r="K432" s="85"/>
      <c r="L432" s="85"/>
      <c r="M432" s="85"/>
      <c r="N432" s="85"/>
      <c r="O432" s="85"/>
      <c r="P432" s="85"/>
      <c r="Q432" s="85"/>
      <c r="R432" s="85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</row>
    <row r="433" spans="1:31" ht="13.5" customHeight="1">
      <c r="A433" s="20"/>
      <c r="B433" s="20"/>
      <c r="C433" s="85"/>
      <c r="D433" s="85"/>
      <c r="E433" s="85"/>
      <c r="F433" s="85"/>
      <c r="G433" s="85"/>
      <c r="H433" s="85"/>
      <c r="I433" s="85"/>
      <c r="J433" s="85"/>
      <c r="K433" s="85"/>
      <c r="L433" s="85"/>
      <c r="M433" s="85"/>
      <c r="N433" s="85"/>
      <c r="O433" s="85"/>
      <c r="P433" s="85"/>
      <c r="Q433" s="85"/>
      <c r="R433" s="85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</row>
    <row r="434" spans="1:31" ht="13.5" customHeight="1">
      <c r="A434" s="20"/>
      <c r="B434" s="20"/>
      <c r="C434" s="85"/>
      <c r="D434" s="85"/>
      <c r="E434" s="85"/>
      <c r="F434" s="85"/>
      <c r="G434" s="85"/>
      <c r="H434" s="85"/>
      <c r="I434" s="85"/>
      <c r="J434" s="85"/>
      <c r="K434" s="85"/>
      <c r="L434" s="85"/>
      <c r="M434" s="85"/>
      <c r="N434" s="85"/>
      <c r="O434" s="85"/>
      <c r="P434" s="85"/>
      <c r="Q434" s="85"/>
      <c r="R434" s="85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</row>
    <row r="435" spans="1:31" ht="13.5" customHeight="1">
      <c r="A435" s="20"/>
      <c r="B435" s="20"/>
      <c r="C435" s="85"/>
      <c r="D435" s="85"/>
      <c r="E435" s="85"/>
      <c r="F435" s="85"/>
      <c r="G435" s="85"/>
      <c r="H435" s="85"/>
      <c r="I435" s="85"/>
      <c r="J435" s="85"/>
      <c r="K435" s="85"/>
      <c r="L435" s="85"/>
      <c r="M435" s="85"/>
      <c r="N435" s="85"/>
      <c r="O435" s="85"/>
      <c r="P435" s="85"/>
      <c r="Q435" s="85"/>
      <c r="R435" s="85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</row>
    <row r="436" spans="1:31" ht="13.5" customHeight="1">
      <c r="A436" s="20"/>
      <c r="B436" s="20"/>
      <c r="C436" s="85"/>
      <c r="D436" s="85"/>
      <c r="E436" s="85"/>
      <c r="F436" s="85"/>
      <c r="G436" s="85"/>
      <c r="H436" s="85"/>
      <c r="I436" s="85"/>
      <c r="J436" s="85"/>
      <c r="K436" s="85"/>
      <c r="L436" s="85"/>
      <c r="M436" s="85"/>
      <c r="N436" s="85"/>
      <c r="O436" s="85"/>
      <c r="P436" s="85"/>
      <c r="Q436" s="85"/>
      <c r="R436" s="85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</row>
    <row r="437" spans="1:31" ht="13.5" customHeight="1">
      <c r="A437" s="20"/>
      <c r="B437" s="20"/>
      <c r="C437" s="85"/>
      <c r="D437" s="85"/>
      <c r="E437" s="85"/>
      <c r="F437" s="85"/>
      <c r="G437" s="85"/>
      <c r="H437" s="85"/>
      <c r="I437" s="85"/>
      <c r="J437" s="85"/>
      <c r="K437" s="85"/>
      <c r="L437" s="85"/>
      <c r="M437" s="85"/>
      <c r="N437" s="85"/>
      <c r="O437" s="85"/>
      <c r="P437" s="85"/>
      <c r="Q437" s="85"/>
      <c r="R437" s="85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</row>
    <row r="438" spans="1:31" ht="13.5" customHeight="1">
      <c r="A438" s="20"/>
      <c r="B438" s="20"/>
      <c r="C438" s="85"/>
      <c r="D438" s="85"/>
      <c r="E438" s="85"/>
      <c r="F438" s="85"/>
      <c r="G438" s="85"/>
      <c r="H438" s="85"/>
      <c r="I438" s="85"/>
      <c r="J438" s="85"/>
      <c r="K438" s="85"/>
      <c r="L438" s="85"/>
      <c r="M438" s="85"/>
      <c r="N438" s="85"/>
      <c r="O438" s="85"/>
      <c r="P438" s="85"/>
      <c r="Q438" s="85"/>
      <c r="R438" s="85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</row>
    <row r="439" spans="1:31" ht="13.5" customHeight="1">
      <c r="A439" s="20"/>
      <c r="B439" s="20"/>
      <c r="C439" s="85"/>
      <c r="D439" s="85"/>
      <c r="E439" s="85"/>
      <c r="F439" s="85"/>
      <c r="G439" s="85"/>
      <c r="H439" s="85"/>
      <c r="I439" s="85"/>
      <c r="J439" s="85"/>
      <c r="K439" s="85"/>
      <c r="L439" s="85"/>
      <c r="M439" s="85"/>
      <c r="N439" s="85"/>
      <c r="O439" s="85"/>
      <c r="P439" s="85"/>
      <c r="Q439" s="85"/>
      <c r="R439" s="85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</row>
    <row r="440" spans="1:31" ht="13.5" customHeight="1">
      <c r="A440" s="20"/>
      <c r="B440" s="20"/>
      <c r="C440" s="85"/>
      <c r="D440" s="85"/>
      <c r="E440" s="85"/>
      <c r="F440" s="85"/>
      <c r="G440" s="85"/>
      <c r="H440" s="85"/>
      <c r="I440" s="85"/>
      <c r="J440" s="85"/>
      <c r="K440" s="85"/>
      <c r="L440" s="85"/>
      <c r="M440" s="85"/>
      <c r="N440" s="85"/>
      <c r="O440" s="85"/>
      <c r="P440" s="85"/>
      <c r="Q440" s="85"/>
      <c r="R440" s="85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</row>
    <row r="441" spans="1:31" ht="13.5" customHeight="1">
      <c r="A441" s="20"/>
      <c r="B441" s="20"/>
      <c r="C441" s="85"/>
      <c r="D441" s="85"/>
      <c r="E441" s="85"/>
      <c r="F441" s="85"/>
      <c r="G441" s="85"/>
      <c r="H441" s="85"/>
      <c r="I441" s="85"/>
      <c r="J441" s="85"/>
      <c r="K441" s="85"/>
      <c r="L441" s="85"/>
      <c r="M441" s="85"/>
      <c r="N441" s="85"/>
      <c r="O441" s="85"/>
      <c r="P441" s="85"/>
      <c r="Q441" s="85"/>
      <c r="R441" s="85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</row>
    <row r="442" spans="1:31" ht="13.5" customHeight="1">
      <c r="A442" s="20"/>
      <c r="B442" s="20"/>
      <c r="C442" s="85"/>
      <c r="D442" s="85"/>
      <c r="E442" s="85"/>
      <c r="F442" s="85"/>
      <c r="G442" s="85"/>
      <c r="H442" s="85"/>
      <c r="I442" s="85"/>
      <c r="J442" s="85"/>
      <c r="K442" s="85"/>
      <c r="L442" s="85"/>
      <c r="M442" s="85"/>
      <c r="N442" s="85"/>
      <c r="O442" s="85"/>
      <c r="P442" s="85"/>
      <c r="Q442" s="85"/>
      <c r="R442" s="85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</row>
    <row r="443" spans="1:31" ht="13.5" customHeight="1">
      <c r="A443" s="20"/>
      <c r="B443" s="20"/>
      <c r="C443" s="85"/>
      <c r="D443" s="85"/>
      <c r="E443" s="85"/>
      <c r="F443" s="85"/>
      <c r="G443" s="85"/>
      <c r="H443" s="85"/>
      <c r="I443" s="85"/>
      <c r="J443" s="85"/>
      <c r="K443" s="85"/>
      <c r="L443" s="85"/>
      <c r="M443" s="85"/>
      <c r="N443" s="85"/>
      <c r="O443" s="85"/>
      <c r="P443" s="85"/>
      <c r="Q443" s="85"/>
      <c r="R443" s="85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</row>
    <row r="444" spans="1:31" ht="13.5" customHeight="1">
      <c r="A444" s="20"/>
      <c r="B444" s="20"/>
      <c r="C444" s="85"/>
      <c r="D444" s="85"/>
      <c r="E444" s="85"/>
      <c r="F444" s="85"/>
      <c r="G444" s="85"/>
      <c r="H444" s="85"/>
      <c r="I444" s="85"/>
      <c r="J444" s="85"/>
      <c r="K444" s="85"/>
      <c r="L444" s="85"/>
      <c r="M444" s="85"/>
      <c r="N444" s="85"/>
      <c r="O444" s="85"/>
      <c r="P444" s="85"/>
      <c r="Q444" s="85"/>
      <c r="R444" s="85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</row>
    <row r="445" spans="1:31" ht="13.5" customHeight="1">
      <c r="A445" s="20"/>
      <c r="B445" s="20"/>
      <c r="C445" s="85"/>
      <c r="D445" s="85"/>
      <c r="E445" s="85"/>
      <c r="F445" s="85"/>
      <c r="G445" s="85"/>
      <c r="H445" s="85"/>
      <c r="I445" s="85"/>
      <c r="J445" s="85"/>
      <c r="K445" s="85"/>
      <c r="L445" s="85"/>
      <c r="M445" s="85"/>
      <c r="N445" s="85"/>
      <c r="O445" s="85"/>
      <c r="P445" s="85"/>
      <c r="Q445" s="85"/>
      <c r="R445" s="85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</row>
    <row r="446" spans="1:31" ht="13.5" customHeight="1">
      <c r="A446" s="20"/>
      <c r="B446" s="20"/>
      <c r="C446" s="85"/>
      <c r="D446" s="85"/>
      <c r="E446" s="85"/>
      <c r="F446" s="85"/>
      <c r="G446" s="85"/>
      <c r="H446" s="85"/>
      <c r="I446" s="85"/>
      <c r="J446" s="85"/>
      <c r="K446" s="85"/>
      <c r="L446" s="85"/>
      <c r="M446" s="85"/>
      <c r="N446" s="85"/>
      <c r="O446" s="85"/>
      <c r="P446" s="85"/>
      <c r="Q446" s="85"/>
      <c r="R446" s="85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</row>
    <row r="447" spans="1:31" ht="13.5" customHeight="1">
      <c r="A447" s="20"/>
      <c r="B447" s="20"/>
      <c r="C447" s="85"/>
      <c r="D447" s="85"/>
      <c r="E447" s="85"/>
      <c r="F447" s="85"/>
      <c r="G447" s="85"/>
      <c r="H447" s="85"/>
      <c r="I447" s="85"/>
      <c r="J447" s="85"/>
      <c r="K447" s="85"/>
      <c r="L447" s="85"/>
      <c r="M447" s="85"/>
      <c r="N447" s="85"/>
      <c r="O447" s="85"/>
      <c r="P447" s="85"/>
      <c r="Q447" s="85"/>
      <c r="R447" s="85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</row>
    <row r="448" spans="1:31" ht="13.5" customHeight="1">
      <c r="A448" s="20"/>
      <c r="B448" s="20"/>
      <c r="C448" s="85"/>
      <c r="D448" s="85"/>
      <c r="E448" s="85"/>
      <c r="F448" s="85"/>
      <c r="G448" s="85"/>
      <c r="H448" s="85"/>
      <c r="I448" s="85"/>
      <c r="J448" s="85"/>
      <c r="K448" s="85"/>
      <c r="L448" s="85"/>
      <c r="M448" s="85"/>
      <c r="N448" s="85"/>
      <c r="O448" s="85"/>
      <c r="P448" s="85"/>
      <c r="Q448" s="85"/>
      <c r="R448" s="85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</row>
    <row r="449" spans="1:31" ht="13.5" customHeight="1">
      <c r="A449" s="20"/>
      <c r="B449" s="20"/>
      <c r="C449" s="85"/>
      <c r="D449" s="85"/>
      <c r="E449" s="85"/>
      <c r="F449" s="85"/>
      <c r="G449" s="85"/>
      <c r="H449" s="85"/>
      <c r="I449" s="85"/>
      <c r="J449" s="85"/>
      <c r="K449" s="85"/>
      <c r="L449" s="85"/>
      <c r="M449" s="85"/>
      <c r="N449" s="85"/>
      <c r="O449" s="85"/>
      <c r="P449" s="85"/>
      <c r="Q449" s="85"/>
      <c r="R449" s="85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</row>
    <row r="450" spans="1:31" ht="13.5" customHeight="1">
      <c r="A450" s="20"/>
      <c r="B450" s="20"/>
      <c r="C450" s="85"/>
      <c r="D450" s="85"/>
      <c r="E450" s="85"/>
      <c r="F450" s="85"/>
      <c r="G450" s="85"/>
      <c r="H450" s="85"/>
      <c r="I450" s="85"/>
      <c r="J450" s="85"/>
      <c r="K450" s="85"/>
      <c r="L450" s="85"/>
      <c r="M450" s="85"/>
      <c r="N450" s="85"/>
      <c r="O450" s="85"/>
      <c r="P450" s="85"/>
      <c r="Q450" s="85"/>
      <c r="R450" s="85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</row>
    <row r="451" spans="1:31" ht="13.5" customHeight="1">
      <c r="A451" s="20"/>
      <c r="B451" s="20"/>
      <c r="C451" s="85"/>
      <c r="D451" s="85"/>
      <c r="E451" s="85"/>
      <c r="F451" s="85"/>
      <c r="G451" s="85"/>
      <c r="H451" s="85"/>
      <c r="I451" s="85"/>
      <c r="J451" s="85"/>
      <c r="K451" s="85"/>
      <c r="L451" s="85"/>
      <c r="M451" s="85"/>
      <c r="N451" s="85"/>
      <c r="O451" s="85"/>
      <c r="P451" s="85"/>
      <c r="Q451" s="85"/>
      <c r="R451" s="85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</row>
    <row r="452" spans="1:31" ht="13.5" customHeight="1">
      <c r="A452" s="20"/>
      <c r="B452" s="20"/>
      <c r="C452" s="85"/>
      <c r="D452" s="85"/>
      <c r="E452" s="85"/>
      <c r="F452" s="85"/>
      <c r="G452" s="85"/>
      <c r="H452" s="85"/>
      <c r="I452" s="85"/>
      <c r="J452" s="85"/>
      <c r="K452" s="85"/>
      <c r="L452" s="85"/>
      <c r="M452" s="85"/>
      <c r="N452" s="85"/>
      <c r="O452" s="85"/>
      <c r="P452" s="85"/>
      <c r="Q452" s="85"/>
      <c r="R452" s="85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</row>
    <row r="453" spans="1:31" ht="13.5" customHeight="1">
      <c r="A453" s="20"/>
      <c r="B453" s="20"/>
      <c r="C453" s="85"/>
      <c r="D453" s="85"/>
      <c r="E453" s="85"/>
      <c r="F453" s="85"/>
      <c r="G453" s="85"/>
      <c r="H453" s="85"/>
      <c r="I453" s="85"/>
      <c r="J453" s="85"/>
      <c r="K453" s="85"/>
      <c r="L453" s="85"/>
      <c r="M453" s="85"/>
      <c r="N453" s="85"/>
      <c r="O453" s="85"/>
      <c r="P453" s="85"/>
      <c r="Q453" s="85"/>
      <c r="R453" s="85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</row>
    <row r="454" spans="1:31" ht="13.5" customHeight="1">
      <c r="A454" s="20"/>
      <c r="B454" s="20"/>
      <c r="C454" s="85"/>
      <c r="D454" s="85"/>
      <c r="E454" s="85"/>
      <c r="F454" s="85"/>
      <c r="G454" s="85"/>
      <c r="H454" s="85"/>
      <c r="I454" s="85"/>
      <c r="J454" s="85"/>
      <c r="K454" s="85"/>
      <c r="L454" s="85"/>
      <c r="M454" s="85"/>
      <c r="N454" s="85"/>
      <c r="O454" s="85"/>
      <c r="P454" s="85"/>
      <c r="Q454" s="85"/>
      <c r="R454" s="85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</row>
    <row r="455" spans="1:31" ht="13.5" customHeight="1">
      <c r="A455" s="20"/>
      <c r="B455" s="20"/>
      <c r="C455" s="85"/>
      <c r="D455" s="85"/>
      <c r="E455" s="85"/>
      <c r="F455" s="85"/>
      <c r="G455" s="85"/>
      <c r="H455" s="85"/>
      <c r="I455" s="85"/>
      <c r="J455" s="85"/>
      <c r="K455" s="85"/>
      <c r="L455" s="85"/>
      <c r="M455" s="85"/>
      <c r="N455" s="85"/>
      <c r="O455" s="85"/>
      <c r="P455" s="85"/>
      <c r="Q455" s="85"/>
      <c r="R455" s="85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</row>
    <row r="456" spans="1:31" ht="13.5" customHeight="1">
      <c r="A456" s="20"/>
      <c r="B456" s="20"/>
      <c r="C456" s="85"/>
      <c r="D456" s="85"/>
      <c r="E456" s="85"/>
      <c r="F456" s="85"/>
      <c r="G456" s="85"/>
      <c r="H456" s="85"/>
      <c r="I456" s="85"/>
      <c r="J456" s="85"/>
      <c r="K456" s="85"/>
      <c r="L456" s="85"/>
      <c r="M456" s="85"/>
      <c r="N456" s="85"/>
      <c r="O456" s="85"/>
      <c r="P456" s="85"/>
      <c r="Q456" s="85"/>
      <c r="R456" s="85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</row>
    <row r="457" spans="1:31" ht="13.5" customHeight="1">
      <c r="A457" s="20"/>
      <c r="B457" s="20"/>
      <c r="C457" s="85"/>
      <c r="D457" s="85"/>
      <c r="E457" s="85"/>
      <c r="F457" s="85"/>
      <c r="G457" s="85"/>
      <c r="H457" s="85"/>
      <c r="I457" s="85"/>
      <c r="J457" s="85"/>
      <c r="K457" s="85"/>
      <c r="L457" s="85"/>
      <c r="M457" s="85"/>
      <c r="N457" s="85"/>
      <c r="O457" s="85"/>
      <c r="P457" s="85"/>
      <c r="Q457" s="85"/>
      <c r="R457" s="85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</row>
    <row r="458" spans="1:31" ht="13.5" customHeight="1">
      <c r="A458" s="20"/>
      <c r="B458" s="20"/>
      <c r="C458" s="85"/>
      <c r="D458" s="85"/>
      <c r="E458" s="85"/>
      <c r="F458" s="85"/>
      <c r="G458" s="85"/>
      <c r="H458" s="85"/>
      <c r="I458" s="85"/>
      <c r="J458" s="85"/>
      <c r="K458" s="85"/>
      <c r="L458" s="85"/>
      <c r="M458" s="85"/>
      <c r="N458" s="85"/>
      <c r="O458" s="85"/>
      <c r="P458" s="85"/>
      <c r="Q458" s="85"/>
      <c r="R458" s="85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</row>
    <row r="459" spans="1:31" ht="13.5" customHeight="1">
      <c r="A459" s="20"/>
      <c r="B459" s="20"/>
      <c r="C459" s="85"/>
      <c r="D459" s="85"/>
      <c r="E459" s="85"/>
      <c r="F459" s="85"/>
      <c r="G459" s="85"/>
      <c r="H459" s="85"/>
      <c r="I459" s="85"/>
      <c r="J459" s="85"/>
      <c r="K459" s="85"/>
      <c r="L459" s="85"/>
      <c r="M459" s="85"/>
      <c r="N459" s="85"/>
      <c r="O459" s="85"/>
      <c r="P459" s="85"/>
      <c r="Q459" s="85"/>
      <c r="R459" s="85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</row>
    <row r="460" spans="1:31" ht="13.5" customHeight="1">
      <c r="A460" s="20"/>
      <c r="B460" s="20"/>
      <c r="C460" s="85"/>
      <c r="D460" s="85"/>
      <c r="E460" s="85"/>
      <c r="F460" s="85"/>
      <c r="G460" s="85"/>
      <c r="H460" s="85"/>
      <c r="I460" s="85"/>
      <c r="J460" s="85"/>
      <c r="K460" s="85"/>
      <c r="L460" s="85"/>
      <c r="M460" s="85"/>
      <c r="N460" s="85"/>
      <c r="O460" s="85"/>
      <c r="P460" s="85"/>
      <c r="Q460" s="85"/>
      <c r="R460" s="85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</row>
    <row r="461" spans="1:31" ht="13.5" customHeight="1">
      <c r="A461" s="20"/>
      <c r="B461" s="20"/>
      <c r="C461" s="85"/>
      <c r="D461" s="85"/>
      <c r="E461" s="85"/>
      <c r="F461" s="85"/>
      <c r="G461" s="85"/>
      <c r="H461" s="85"/>
      <c r="I461" s="85"/>
      <c r="J461" s="85"/>
      <c r="K461" s="85"/>
      <c r="L461" s="85"/>
      <c r="M461" s="85"/>
      <c r="N461" s="85"/>
      <c r="O461" s="85"/>
      <c r="P461" s="85"/>
      <c r="Q461" s="85"/>
      <c r="R461" s="85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</row>
    <row r="462" spans="1:31" ht="13.5" customHeight="1">
      <c r="A462" s="20"/>
      <c r="B462" s="20"/>
      <c r="C462" s="85"/>
      <c r="D462" s="85"/>
      <c r="E462" s="85"/>
      <c r="F462" s="85"/>
      <c r="G462" s="85"/>
      <c r="H462" s="85"/>
      <c r="I462" s="85"/>
      <c r="J462" s="85"/>
      <c r="K462" s="85"/>
      <c r="L462" s="85"/>
      <c r="M462" s="85"/>
      <c r="N462" s="85"/>
      <c r="O462" s="85"/>
      <c r="P462" s="85"/>
      <c r="Q462" s="85"/>
      <c r="R462" s="85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</row>
    <row r="463" spans="1:31" ht="13.5" customHeight="1">
      <c r="A463" s="20"/>
      <c r="B463" s="20"/>
      <c r="C463" s="85"/>
      <c r="D463" s="85"/>
      <c r="E463" s="85"/>
      <c r="F463" s="85"/>
      <c r="G463" s="85"/>
      <c r="H463" s="85"/>
      <c r="I463" s="85"/>
      <c r="J463" s="85"/>
      <c r="K463" s="85"/>
      <c r="L463" s="85"/>
      <c r="M463" s="85"/>
      <c r="N463" s="85"/>
      <c r="O463" s="85"/>
      <c r="P463" s="85"/>
      <c r="Q463" s="85"/>
      <c r="R463" s="85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</row>
    <row r="464" spans="1:31" ht="13.5" customHeight="1">
      <c r="A464" s="20"/>
      <c r="B464" s="20"/>
      <c r="C464" s="85"/>
      <c r="D464" s="85"/>
      <c r="E464" s="85"/>
      <c r="F464" s="85"/>
      <c r="G464" s="85"/>
      <c r="H464" s="85"/>
      <c r="I464" s="85"/>
      <c r="J464" s="85"/>
      <c r="K464" s="85"/>
      <c r="L464" s="85"/>
      <c r="M464" s="85"/>
      <c r="N464" s="85"/>
      <c r="O464" s="85"/>
      <c r="P464" s="85"/>
      <c r="Q464" s="85"/>
      <c r="R464" s="85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</row>
    <row r="465" spans="1:31" ht="13.5" customHeight="1">
      <c r="A465" s="20"/>
      <c r="B465" s="20"/>
      <c r="C465" s="85"/>
      <c r="D465" s="85"/>
      <c r="E465" s="85"/>
      <c r="F465" s="85"/>
      <c r="G465" s="85"/>
      <c r="H465" s="85"/>
      <c r="I465" s="85"/>
      <c r="J465" s="85"/>
      <c r="K465" s="85"/>
      <c r="L465" s="85"/>
      <c r="M465" s="85"/>
      <c r="N465" s="85"/>
      <c r="O465" s="85"/>
      <c r="P465" s="85"/>
      <c r="Q465" s="85"/>
      <c r="R465" s="85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</row>
    <row r="466" spans="1:31" ht="13.5" customHeight="1">
      <c r="A466" s="20"/>
      <c r="B466" s="20"/>
      <c r="C466" s="85"/>
      <c r="D466" s="85"/>
      <c r="E466" s="85"/>
      <c r="F466" s="85"/>
      <c r="G466" s="85"/>
      <c r="H466" s="85"/>
      <c r="I466" s="85"/>
      <c r="J466" s="85"/>
      <c r="K466" s="85"/>
      <c r="L466" s="85"/>
      <c r="M466" s="85"/>
      <c r="N466" s="85"/>
      <c r="O466" s="85"/>
      <c r="P466" s="85"/>
      <c r="Q466" s="85"/>
      <c r="R466" s="85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</row>
    <row r="467" spans="1:31" ht="13.5" customHeight="1">
      <c r="A467" s="20"/>
      <c r="B467" s="20"/>
      <c r="C467" s="85"/>
      <c r="D467" s="85"/>
      <c r="E467" s="85"/>
      <c r="F467" s="85"/>
      <c r="G467" s="85"/>
      <c r="H467" s="85"/>
      <c r="I467" s="85"/>
      <c r="J467" s="85"/>
      <c r="K467" s="85"/>
      <c r="L467" s="85"/>
      <c r="M467" s="85"/>
      <c r="N467" s="85"/>
      <c r="O467" s="85"/>
      <c r="P467" s="85"/>
      <c r="Q467" s="85"/>
      <c r="R467" s="85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</row>
    <row r="468" spans="1:31" ht="13.5" customHeight="1">
      <c r="A468" s="20"/>
      <c r="B468" s="20"/>
      <c r="C468" s="85"/>
      <c r="D468" s="85"/>
      <c r="E468" s="85"/>
      <c r="F468" s="85"/>
      <c r="G468" s="85"/>
      <c r="H468" s="85"/>
      <c r="I468" s="85"/>
      <c r="J468" s="85"/>
      <c r="K468" s="85"/>
      <c r="L468" s="85"/>
      <c r="M468" s="85"/>
      <c r="N468" s="85"/>
      <c r="O468" s="85"/>
      <c r="P468" s="85"/>
      <c r="Q468" s="85"/>
      <c r="R468" s="85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</row>
    <row r="469" spans="1:31" ht="13.5" customHeight="1">
      <c r="A469" s="20"/>
      <c r="B469" s="20"/>
      <c r="C469" s="85"/>
      <c r="D469" s="85"/>
      <c r="E469" s="85"/>
      <c r="F469" s="85"/>
      <c r="G469" s="85"/>
      <c r="H469" s="85"/>
      <c r="I469" s="85"/>
      <c r="J469" s="85"/>
      <c r="K469" s="85"/>
      <c r="L469" s="85"/>
      <c r="M469" s="85"/>
      <c r="N469" s="85"/>
      <c r="O469" s="85"/>
      <c r="P469" s="85"/>
      <c r="Q469" s="85"/>
      <c r="R469" s="85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</row>
    <row r="470" spans="1:31" ht="13.5" customHeight="1">
      <c r="A470" s="20"/>
      <c r="B470" s="20"/>
      <c r="C470" s="85"/>
      <c r="D470" s="85"/>
      <c r="E470" s="85"/>
      <c r="F470" s="85"/>
      <c r="G470" s="85"/>
      <c r="H470" s="85"/>
      <c r="I470" s="85"/>
      <c r="J470" s="85"/>
      <c r="K470" s="85"/>
      <c r="L470" s="85"/>
      <c r="M470" s="85"/>
      <c r="N470" s="85"/>
      <c r="O470" s="85"/>
      <c r="P470" s="85"/>
      <c r="Q470" s="85"/>
      <c r="R470" s="85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</row>
    <row r="471" spans="1:31" ht="13.5" customHeight="1">
      <c r="A471" s="20"/>
      <c r="B471" s="20"/>
      <c r="C471" s="85"/>
      <c r="D471" s="85"/>
      <c r="E471" s="85"/>
      <c r="F471" s="85"/>
      <c r="G471" s="85"/>
      <c r="H471" s="85"/>
      <c r="I471" s="85"/>
      <c r="J471" s="85"/>
      <c r="K471" s="85"/>
      <c r="L471" s="85"/>
      <c r="M471" s="85"/>
      <c r="N471" s="85"/>
      <c r="O471" s="85"/>
      <c r="P471" s="85"/>
      <c r="Q471" s="85"/>
      <c r="R471" s="85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</row>
    <row r="472" spans="1:31" ht="13.5" customHeight="1">
      <c r="A472" s="20"/>
      <c r="B472" s="20"/>
      <c r="C472" s="85"/>
      <c r="D472" s="85"/>
      <c r="E472" s="85"/>
      <c r="F472" s="85"/>
      <c r="G472" s="85"/>
      <c r="H472" s="85"/>
      <c r="I472" s="85"/>
      <c r="J472" s="85"/>
      <c r="K472" s="85"/>
      <c r="L472" s="85"/>
      <c r="M472" s="85"/>
      <c r="N472" s="85"/>
      <c r="O472" s="85"/>
      <c r="P472" s="85"/>
      <c r="Q472" s="85"/>
      <c r="R472" s="85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</row>
    <row r="473" spans="1:31" ht="13.5" customHeight="1">
      <c r="A473" s="20"/>
      <c r="B473" s="20"/>
      <c r="C473" s="85"/>
      <c r="D473" s="85"/>
      <c r="E473" s="85"/>
      <c r="F473" s="85"/>
      <c r="G473" s="85"/>
      <c r="H473" s="85"/>
      <c r="I473" s="85"/>
      <c r="J473" s="85"/>
      <c r="K473" s="85"/>
      <c r="L473" s="85"/>
      <c r="M473" s="85"/>
      <c r="N473" s="85"/>
      <c r="O473" s="85"/>
      <c r="P473" s="85"/>
      <c r="Q473" s="85"/>
      <c r="R473" s="85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</row>
    <row r="474" spans="1:31" ht="13.5" customHeight="1">
      <c r="A474" s="20"/>
      <c r="B474" s="20"/>
      <c r="C474" s="85"/>
      <c r="D474" s="85"/>
      <c r="E474" s="85"/>
      <c r="F474" s="85"/>
      <c r="G474" s="85"/>
      <c r="H474" s="85"/>
      <c r="I474" s="85"/>
      <c r="J474" s="85"/>
      <c r="K474" s="85"/>
      <c r="L474" s="85"/>
      <c r="M474" s="85"/>
      <c r="N474" s="85"/>
      <c r="O474" s="85"/>
      <c r="P474" s="85"/>
      <c r="Q474" s="85"/>
      <c r="R474" s="85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</row>
    <row r="475" spans="1:31" ht="13.5" customHeight="1">
      <c r="A475" s="20"/>
      <c r="B475" s="20"/>
      <c r="C475" s="85"/>
      <c r="D475" s="85"/>
      <c r="E475" s="85"/>
      <c r="F475" s="85"/>
      <c r="G475" s="85"/>
      <c r="H475" s="85"/>
      <c r="I475" s="85"/>
      <c r="J475" s="85"/>
      <c r="K475" s="85"/>
      <c r="L475" s="85"/>
      <c r="M475" s="85"/>
      <c r="N475" s="85"/>
      <c r="O475" s="85"/>
      <c r="P475" s="85"/>
      <c r="Q475" s="85"/>
      <c r="R475" s="85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</row>
    <row r="476" spans="1:31" ht="13.5" customHeight="1">
      <c r="A476" s="20"/>
      <c r="B476" s="20"/>
      <c r="C476" s="85"/>
      <c r="D476" s="85"/>
      <c r="E476" s="85"/>
      <c r="F476" s="85"/>
      <c r="G476" s="85"/>
      <c r="H476" s="85"/>
      <c r="I476" s="85"/>
      <c r="J476" s="85"/>
      <c r="K476" s="85"/>
      <c r="L476" s="85"/>
      <c r="M476" s="85"/>
      <c r="N476" s="85"/>
      <c r="O476" s="85"/>
      <c r="P476" s="85"/>
      <c r="Q476" s="85"/>
      <c r="R476" s="85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</row>
    <row r="477" spans="1:31" ht="13.5" customHeight="1">
      <c r="A477" s="20"/>
      <c r="B477" s="20"/>
      <c r="C477" s="85"/>
      <c r="D477" s="85"/>
      <c r="E477" s="85"/>
      <c r="F477" s="85"/>
      <c r="G477" s="85"/>
      <c r="H477" s="85"/>
      <c r="I477" s="85"/>
      <c r="J477" s="85"/>
      <c r="K477" s="85"/>
      <c r="L477" s="85"/>
      <c r="M477" s="85"/>
      <c r="N477" s="85"/>
      <c r="O477" s="85"/>
      <c r="P477" s="85"/>
      <c r="Q477" s="85"/>
      <c r="R477" s="85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</row>
    <row r="478" spans="1:31" ht="13.5" customHeight="1">
      <c r="A478" s="20"/>
      <c r="B478" s="20"/>
      <c r="C478" s="85"/>
      <c r="D478" s="85"/>
      <c r="E478" s="85"/>
      <c r="F478" s="85"/>
      <c r="G478" s="85"/>
      <c r="H478" s="85"/>
      <c r="I478" s="85"/>
      <c r="J478" s="85"/>
      <c r="K478" s="85"/>
      <c r="L478" s="85"/>
      <c r="M478" s="85"/>
      <c r="N478" s="85"/>
      <c r="O478" s="85"/>
      <c r="P478" s="85"/>
      <c r="Q478" s="85"/>
      <c r="R478" s="85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</row>
    <row r="479" spans="1:31" ht="13.5" customHeight="1">
      <c r="A479" s="20"/>
      <c r="B479" s="20"/>
      <c r="C479" s="85"/>
      <c r="D479" s="85"/>
      <c r="E479" s="85"/>
      <c r="F479" s="85"/>
      <c r="G479" s="85"/>
      <c r="H479" s="85"/>
      <c r="I479" s="85"/>
      <c r="J479" s="85"/>
      <c r="K479" s="85"/>
      <c r="L479" s="85"/>
      <c r="M479" s="85"/>
      <c r="N479" s="85"/>
      <c r="O479" s="85"/>
      <c r="P479" s="85"/>
      <c r="Q479" s="85"/>
      <c r="R479" s="85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</row>
    <row r="480" spans="1:31" ht="13.5" customHeight="1">
      <c r="A480" s="20"/>
      <c r="B480" s="20"/>
      <c r="C480" s="85"/>
      <c r="D480" s="85"/>
      <c r="E480" s="85"/>
      <c r="F480" s="85"/>
      <c r="G480" s="85"/>
      <c r="H480" s="85"/>
      <c r="I480" s="85"/>
      <c r="J480" s="85"/>
      <c r="K480" s="85"/>
      <c r="L480" s="85"/>
      <c r="M480" s="85"/>
      <c r="N480" s="85"/>
      <c r="O480" s="85"/>
      <c r="P480" s="85"/>
      <c r="Q480" s="85"/>
      <c r="R480" s="85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</row>
    <row r="481" spans="1:31" ht="13.5" customHeight="1">
      <c r="A481" s="20"/>
      <c r="B481" s="20"/>
      <c r="C481" s="85"/>
      <c r="D481" s="85"/>
      <c r="E481" s="85"/>
      <c r="F481" s="85"/>
      <c r="G481" s="85"/>
      <c r="H481" s="85"/>
      <c r="I481" s="85"/>
      <c r="J481" s="85"/>
      <c r="K481" s="85"/>
      <c r="L481" s="85"/>
      <c r="M481" s="85"/>
      <c r="N481" s="85"/>
      <c r="O481" s="85"/>
      <c r="P481" s="85"/>
      <c r="Q481" s="85"/>
      <c r="R481" s="85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</row>
    <row r="482" spans="1:31" ht="13.5" customHeight="1">
      <c r="A482" s="20"/>
      <c r="B482" s="20"/>
      <c r="C482" s="85"/>
      <c r="D482" s="85"/>
      <c r="E482" s="85"/>
      <c r="F482" s="85"/>
      <c r="G482" s="85"/>
      <c r="H482" s="85"/>
      <c r="I482" s="85"/>
      <c r="J482" s="85"/>
      <c r="K482" s="85"/>
      <c r="L482" s="85"/>
      <c r="M482" s="85"/>
      <c r="N482" s="85"/>
      <c r="O482" s="85"/>
      <c r="P482" s="85"/>
      <c r="Q482" s="85"/>
      <c r="R482" s="85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</row>
    <row r="483" spans="1:31" ht="13.5" customHeight="1">
      <c r="A483" s="20"/>
      <c r="B483" s="20"/>
      <c r="C483" s="85"/>
      <c r="D483" s="85"/>
      <c r="E483" s="85"/>
      <c r="F483" s="85"/>
      <c r="G483" s="85"/>
      <c r="H483" s="85"/>
      <c r="I483" s="85"/>
      <c r="J483" s="85"/>
      <c r="K483" s="85"/>
      <c r="L483" s="85"/>
      <c r="M483" s="85"/>
      <c r="N483" s="85"/>
      <c r="O483" s="85"/>
      <c r="P483" s="85"/>
      <c r="Q483" s="85"/>
      <c r="R483" s="85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</row>
    <row r="484" spans="1:31" ht="13.5" customHeight="1">
      <c r="A484" s="20"/>
      <c r="B484" s="20"/>
      <c r="C484" s="85"/>
      <c r="D484" s="85"/>
      <c r="E484" s="85"/>
      <c r="F484" s="85"/>
      <c r="G484" s="85"/>
      <c r="H484" s="85"/>
      <c r="I484" s="85"/>
      <c r="J484" s="85"/>
      <c r="K484" s="85"/>
      <c r="L484" s="85"/>
      <c r="M484" s="85"/>
      <c r="N484" s="85"/>
      <c r="O484" s="85"/>
      <c r="P484" s="85"/>
      <c r="Q484" s="85"/>
      <c r="R484" s="85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</row>
    <row r="485" spans="1:31" ht="13.5" customHeight="1">
      <c r="A485" s="20"/>
      <c r="B485" s="20"/>
      <c r="C485" s="85"/>
      <c r="D485" s="85"/>
      <c r="E485" s="85"/>
      <c r="F485" s="85"/>
      <c r="G485" s="85"/>
      <c r="H485" s="85"/>
      <c r="I485" s="85"/>
      <c r="J485" s="85"/>
      <c r="K485" s="85"/>
      <c r="L485" s="85"/>
      <c r="M485" s="85"/>
      <c r="N485" s="85"/>
      <c r="O485" s="85"/>
      <c r="P485" s="85"/>
      <c r="Q485" s="85"/>
      <c r="R485" s="85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</row>
    <row r="486" spans="1:31" ht="13.5" customHeight="1">
      <c r="A486" s="20"/>
      <c r="B486" s="20"/>
      <c r="C486" s="85"/>
      <c r="D486" s="85"/>
      <c r="E486" s="85"/>
      <c r="F486" s="85"/>
      <c r="G486" s="85"/>
      <c r="H486" s="85"/>
      <c r="I486" s="85"/>
      <c r="J486" s="85"/>
      <c r="K486" s="85"/>
      <c r="L486" s="85"/>
      <c r="M486" s="85"/>
      <c r="N486" s="85"/>
      <c r="O486" s="85"/>
      <c r="P486" s="85"/>
      <c r="Q486" s="85"/>
      <c r="R486" s="85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</row>
    <row r="487" spans="1:31" ht="13.5" customHeight="1">
      <c r="A487" s="20"/>
      <c r="B487" s="20"/>
      <c r="C487" s="85"/>
      <c r="D487" s="85"/>
      <c r="E487" s="85"/>
      <c r="F487" s="85"/>
      <c r="G487" s="85"/>
      <c r="H487" s="85"/>
      <c r="I487" s="85"/>
      <c r="J487" s="85"/>
      <c r="K487" s="85"/>
      <c r="L487" s="85"/>
      <c r="M487" s="85"/>
      <c r="N487" s="85"/>
      <c r="O487" s="85"/>
      <c r="P487" s="85"/>
      <c r="Q487" s="85"/>
      <c r="R487" s="85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</row>
    <row r="488" spans="1:31" ht="13.5" customHeight="1">
      <c r="A488" s="20"/>
      <c r="B488" s="20"/>
      <c r="C488" s="85"/>
      <c r="D488" s="85"/>
      <c r="E488" s="85"/>
      <c r="F488" s="85"/>
      <c r="G488" s="85"/>
      <c r="H488" s="85"/>
      <c r="I488" s="85"/>
      <c r="J488" s="85"/>
      <c r="K488" s="85"/>
      <c r="L488" s="85"/>
      <c r="M488" s="85"/>
      <c r="N488" s="85"/>
      <c r="O488" s="85"/>
      <c r="P488" s="85"/>
      <c r="Q488" s="85"/>
      <c r="R488" s="85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</row>
    <row r="489" spans="1:31" ht="13.5" customHeight="1">
      <c r="A489" s="20"/>
      <c r="B489" s="20"/>
      <c r="C489" s="85"/>
      <c r="D489" s="85"/>
      <c r="E489" s="85"/>
      <c r="F489" s="85"/>
      <c r="G489" s="85"/>
      <c r="H489" s="85"/>
      <c r="I489" s="85"/>
      <c r="J489" s="85"/>
      <c r="K489" s="85"/>
      <c r="L489" s="85"/>
      <c r="M489" s="85"/>
      <c r="N489" s="85"/>
      <c r="O489" s="85"/>
      <c r="P489" s="85"/>
      <c r="Q489" s="85"/>
      <c r="R489" s="85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</row>
    <row r="490" spans="1:31" ht="13.5" customHeight="1">
      <c r="A490" s="20"/>
      <c r="B490" s="20"/>
      <c r="C490" s="85"/>
      <c r="D490" s="85"/>
      <c r="E490" s="85"/>
      <c r="F490" s="85"/>
      <c r="G490" s="85"/>
      <c r="H490" s="85"/>
      <c r="I490" s="85"/>
      <c r="J490" s="85"/>
      <c r="K490" s="85"/>
      <c r="L490" s="85"/>
      <c r="M490" s="85"/>
      <c r="N490" s="85"/>
      <c r="O490" s="85"/>
      <c r="P490" s="85"/>
      <c r="Q490" s="85"/>
      <c r="R490" s="85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</row>
    <row r="491" spans="1:31" ht="13.5" customHeight="1">
      <c r="A491" s="20"/>
      <c r="B491" s="20"/>
      <c r="C491" s="85"/>
      <c r="D491" s="85"/>
      <c r="E491" s="85"/>
      <c r="F491" s="85"/>
      <c r="G491" s="85"/>
      <c r="H491" s="85"/>
      <c r="I491" s="85"/>
      <c r="J491" s="85"/>
      <c r="K491" s="85"/>
      <c r="L491" s="85"/>
      <c r="M491" s="85"/>
      <c r="N491" s="85"/>
      <c r="O491" s="85"/>
      <c r="P491" s="85"/>
      <c r="Q491" s="85"/>
      <c r="R491" s="85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</row>
    <row r="492" spans="1:31" ht="13.5" customHeight="1">
      <c r="A492" s="20"/>
      <c r="B492" s="20"/>
      <c r="C492" s="85"/>
      <c r="D492" s="85"/>
      <c r="E492" s="85"/>
      <c r="F492" s="85"/>
      <c r="G492" s="85"/>
      <c r="H492" s="85"/>
      <c r="I492" s="85"/>
      <c r="J492" s="85"/>
      <c r="K492" s="85"/>
      <c r="L492" s="85"/>
      <c r="M492" s="85"/>
      <c r="N492" s="85"/>
      <c r="O492" s="85"/>
      <c r="P492" s="85"/>
      <c r="Q492" s="85"/>
      <c r="R492" s="85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</row>
    <row r="493" spans="1:31" ht="13.5" customHeight="1">
      <c r="A493" s="20"/>
      <c r="B493" s="20"/>
      <c r="C493" s="85"/>
      <c r="D493" s="85"/>
      <c r="E493" s="85"/>
      <c r="F493" s="85"/>
      <c r="G493" s="85"/>
      <c r="H493" s="85"/>
      <c r="I493" s="85"/>
      <c r="J493" s="85"/>
      <c r="K493" s="85"/>
      <c r="L493" s="85"/>
      <c r="M493" s="85"/>
      <c r="N493" s="85"/>
      <c r="O493" s="85"/>
      <c r="P493" s="85"/>
      <c r="Q493" s="85"/>
      <c r="R493" s="85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</row>
    <row r="494" spans="1:31" ht="13.5" customHeight="1">
      <c r="A494" s="20"/>
      <c r="B494" s="20"/>
      <c r="C494" s="85"/>
      <c r="D494" s="85"/>
      <c r="E494" s="85"/>
      <c r="F494" s="85"/>
      <c r="G494" s="85"/>
      <c r="H494" s="85"/>
      <c r="I494" s="85"/>
      <c r="J494" s="85"/>
      <c r="K494" s="85"/>
      <c r="L494" s="85"/>
      <c r="M494" s="85"/>
      <c r="N494" s="85"/>
      <c r="O494" s="85"/>
      <c r="P494" s="85"/>
      <c r="Q494" s="85"/>
      <c r="R494" s="85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</row>
    <row r="495" spans="1:31" ht="13.5" customHeight="1">
      <c r="A495" s="20"/>
      <c r="B495" s="20"/>
      <c r="C495" s="85"/>
      <c r="D495" s="85"/>
      <c r="E495" s="85"/>
      <c r="F495" s="85"/>
      <c r="G495" s="85"/>
      <c r="H495" s="85"/>
      <c r="I495" s="85"/>
      <c r="J495" s="85"/>
      <c r="K495" s="85"/>
      <c r="L495" s="85"/>
      <c r="M495" s="85"/>
      <c r="N495" s="85"/>
      <c r="O495" s="85"/>
      <c r="P495" s="85"/>
      <c r="Q495" s="85"/>
      <c r="R495" s="85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</row>
    <row r="496" spans="1:31" ht="13.5" customHeight="1">
      <c r="A496" s="20"/>
      <c r="B496" s="20"/>
      <c r="C496" s="85"/>
      <c r="D496" s="85"/>
      <c r="E496" s="85"/>
      <c r="F496" s="85"/>
      <c r="G496" s="85"/>
      <c r="H496" s="85"/>
      <c r="I496" s="85"/>
      <c r="J496" s="85"/>
      <c r="K496" s="85"/>
      <c r="L496" s="85"/>
      <c r="M496" s="85"/>
      <c r="N496" s="85"/>
      <c r="O496" s="85"/>
      <c r="P496" s="85"/>
      <c r="Q496" s="85"/>
      <c r="R496" s="85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</row>
    <row r="497" spans="1:31" ht="13.5" customHeight="1">
      <c r="A497" s="20"/>
      <c r="B497" s="20"/>
      <c r="C497" s="85"/>
      <c r="D497" s="85"/>
      <c r="E497" s="85"/>
      <c r="F497" s="85"/>
      <c r="G497" s="85"/>
      <c r="H497" s="85"/>
      <c r="I497" s="85"/>
      <c r="J497" s="85"/>
      <c r="K497" s="85"/>
      <c r="L497" s="85"/>
      <c r="M497" s="85"/>
      <c r="N497" s="85"/>
      <c r="O497" s="85"/>
      <c r="P497" s="85"/>
      <c r="Q497" s="85"/>
      <c r="R497" s="85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</row>
    <row r="498" spans="1:31" ht="13.5" customHeight="1">
      <c r="A498" s="20"/>
      <c r="B498" s="20"/>
      <c r="C498" s="85"/>
      <c r="D498" s="85"/>
      <c r="E498" s="85"/>
      <c r="F498" s="85"/>
      <c r="G498" s="85"/>
      <c r="H498" s="85"/>
      <c r="I498" s="85"/>
      <c r="J498" s="85"/>
      <c r="K498" s="85"/>
      <c r="L498" s="85"/>
      <c r="M498" s="85"/>
      <c r="N498" s="85"/>
      <c r="O498" s="85"/>
      <c r="P498" s="85"/>
      <c r="Q498" s="85"/>
      <c r="R498" s="85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</row>
    <row r="499" spans="1:31" ht="13.5" customHeight="1">
      <c r="A499" s="20"/>
      <c r="B499" s="20"/>
      <c r="C499" s="85"/>
      <c r="D499" s="85"/>
      <c r="E499" s="85"/>
      <c r="F499" s="85"/>
      <c r="G499" s="85"/>
      <c r="H499" s="85"/>
      <c r="I499" s="85"/>
      <c r="J499" s="85"/>
      <c r="K499" s="85"/>
      <c r="L499" s="85"/>
      <c r="M499" s="85"/>
      <c r="N499" s="85"/>
      <c r="O499" s="85"/>
      <c r="P499" s="85"/>
      <c r="Q499" s="85"/>
      <c r="R499" s="85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</row>
    <row r="500" spans="1:31" ht="13.5" customHeight="1">
      <c r="A500" s="20"/>
      <c r="B500" s="20"/>
      <c r="C500" s="85"/>
      <c r="D500" s="85"/>
      <c r="E500" s="85"/>
      <c r="F500" s="85"/>
      <c r="G500" s="85"/>
      <c r="H500" s="85"/>
      <c r="I500" s="85"/>
      <c r="J500" s="85"/>
      <c r="K500" s="85"/>
      <c r="L500" s="85"/>
      <c r="M500" s="85"/>
      <c r="N500" s="85"/>
      <c r="O500" s="85"/>
      <c r="P500" s="85"/>
      <c r="Q500" s="85"/>
      <c r="R500" s="85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</row>
    <row r="501" spans="1:31" ht="13.5" customHeight="1">
      <c r="A501" s="20"/>
      <c r="B501" s="20"/>
      <c r="C501" s="85"/>
      <c r="D501" s="85"/>
      <c r="E501" s="85"/>
      <c r="F501" s="85"/>
      <c r="G501" s="85"/>
      <c r="H501" s="85"/>
      <c r="I501" s="85"/>
      <c r="J501" s="85"/>
      <c r="K501" s="85"/>
      <c r="L501" s="85"/>
      <c r="M501" s="85"/>
      <c r="N501" s="85"/>
      <c r="O501" s="85"/>
      <c r="P501" s="85"/>
      <c r="Q501" s="85"/>
      <c r="R501" s="85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</row>
    <row r="502" spans="1:31" ht="13.5" customHeight="1">
      <c r="A502" s="20"/>
      <c r="B502" s="20"/>
      <c r="C502" s="85"/>
      <c r="D502" s="85"/>
      <c r="E502" s="85"/>
      <c r="F502" s="85"/>
      <c r="G502" s="85"/>
      <c r="H502" s="85"/>
      <c r="I502" s="85"/>
      <c r="J502" s="85"/>
      <c r="K502" s="85"/>
      <c r="L502" s="85"/>
      <c r="M502" s="85"/>
      <c r="N502" s="85"/>
      <c r="O502" s="85"/>
      <c r="P502" s="85"/>
      <c r="Q502" s="85"/>
      <c r="R502" s="85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</row>
    <row r="503" spans="1:31" ht="13.5" customHeight="1">
      <c r="A503" s="20"/>
      <c r="B503" s="20"/>
      <c r="C503" s="85"/>
      <c r="D503" s="85"/>
      <c r="E503" s="85"/>
      <c r="F503" s="85"/>
      <c r="G503" s="85"/>
      <c r="H503" s="85"/>
      <c r="I503" s="85"/>
      <c r="J503" s="85"/>
      <c r="K503" s="85"/>
      <c r="L503" s="85"/>
      <c r="M503" s="85"/>
      <c r="N503" s="85"/>
      <c r="O503" s="85"/>
      <c r="P503" s="85"/>
      <c r="Q503" s="85"/>
      <c r="R503" s="85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</row>
    <row r="504" spans="1:31" ht="13.5" customHeight="1">
      <c r="A504" s="20"/>
      <c r="B504" s="20"/>
      <c r="C504" s="85"/>
      <c r="D504" s="85"/>
      <c r="E504" s="85"/>
      <c r="F504" s="85"/>
      <c r="G504" s="85"/>
      <c r="H504" s="85"/>
      <c r="I504" s="85"/>
      <c r="J504" s="85"/>
      <c r="K504" s="85"/>
      <c r="L504" s="85"/>
      <c r="M504" s="85"/>
      <c r="N504" s="85"/>
      <c r="O504" s="85"/>
      <c r="P504" s="85"/>
      <c r="Q504" s="85"/>
      <c r="R504" s="85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</row>
    <row r="505" spans="1:31" ht="13.5" customHeight="1">
      <c r="A505" s="20"/>
      <c r="B505" s="20"/>
      <c r="C505" s="85"/>
      <c r="D505" s="85"/>
      <c r="E505" s="85"/>
      <c r="F505" s="85"/>
      <c r="G505" s="85"/>
      <c r="H505" s="85"/>
      <c r="I505" s="85"/>
      <c r="J505" s="85"/>
      <c r="K505" s="85"/>
      <c r="L505" s="85"/>
      <c r="M505" s="85"/>
      <c r="N505" s="85"/>
      <c r="O505" s="85"/>
      <c r="P505" s="85"/>
      <c r="Q505" s="85"/>
      <c r="R505" s="85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</row>
    <row r="506" spans="1:31" ht="13.5" customHeight="1">
      <c r="A506" s="20"/>
      <c r="B506" s="20"/>
      <c r="C506" s="85"/>
      <c r="D506" s="85"/>
      <c r="E506" s="85"/>
      <c r="F506" s="85"/>
      <c r="G506" s="85"/>
      <c r="H506" s="85"/>
      <c r="I506" s="85"/>
      <c r="J506" s="85"/>
      <c r="K506" s="85"/>
      <c r="L506" s="85"/>
      <c r="M506" s="85"/>
      <c r="N506" s="85"/>
      <c r="O506" s="85"/>
      <c r="P506" s="85"/>
      <c r="Q506" s="85"/>
      <c r="R506" s="85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</row>
    <row r="507" spans="1:31" ht="13.5" customHeight="1">
      <c r="A507" s="20"/>
      <c r="B507" s="20"/>
      <c r="C507" s="85"/>
      <c r="D507" s="85"/>
      <c r="E507" s="85"/>
      <c r="F507" s="85"/>
      <c r="G507" s="85"/>
      <c r="H507" s="85"/>
      <c r="I507" s="85"/>
      <c r="J507" s="85"/>
      <c r="K507" s="85"/>
      <c r="L507" s="85"/>
      <c r="M507" s="85"/>
      <c r="N507" s="85"/>
      <c r="O507" s="85"/>
      <c r="P507" s="85"/>
      <c r="Q507" s="85"/>
      <c r="R507" s="85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</row>
    <row r="508" spans="1:31" ht="13.5" customHeight="1">
      <c r="A508" s="20"/>
      <c r="B508" s="20"/>
      <c r="C508" s="85"/>
      <c r="D508" s="85"/>
      <c r="E508" s="85"/>
      <c r="F508" s="85"/>
      <c r="G508" s="85"/>
      <c r="H508" s="85"/>
      <c r="I508" s="85"/>
      <c r="J508" s="85"/>
      <c r="K508" s="85"/>
      <c r="L508" s="85"/>
      <c r="M508" s="85"/>
      <c r="N508" s="85"/>
      <c r="O508" s="85"/>
      <c r="P508" s="85"/>
      <c r="Q508" s="85"/>
      <c r="R508" s="85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</row>
    <row r="509" spans="1:31" ht="13.5" customHeight="1">
      <c r="A509" s="20"/>
      <c r="B509" s="20"/>
      <c r="C509" s="85"/>
      <c r="D509" s="85"/>
      <c r="E509" s="85"/>
      <c r="F509" s="85"/>
      <c r="G509" s="85"/>
      <c r="H509" s="85"/>
      <c r="I509" s="85"/>
      <c r="J509" s="85"/>
      <c r="K509" s="85"/>
      <c r="L509" s="85"/>
      <c r="M509" s="85"/>
      <c r="N509" s="85"/>
      <c r="O509" s="85"/>
      <c r="P509" s="85"/>
      <c r="Q509" s="85"/>
      <c r="R509" s="85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</row>
    <row r="510" spans="1:31" ht="13.5" customHeight="1">
      <c r="A510" s="20"/>
      <c r="B510" s="20"/>
      <c r="C510" s="85"/>
      <c r="D510" s="85"/>
      <c r="E510" s="85"/>
      <c r="F510" s="85"/>
      <c r="G510" s="85"/>
      <c r="H510" s="85"/>
      <c r="I510" s="85"/>
      <c r="J510" s="85"/>
      <c r="K510" s="85"/>
      <c r="L510" s="85"/>
      <c r="M510" s="85"/>
      <c r="N510" s="85"/>
      <c r="O510" s="85"/>
      <c r="P510" s="85"/>
      <c r="Q510" s="85"/>
      <c r="R510" s="85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</row>
    <row r="511" spans="1:31" ht="13.5" customHeight="1">
      <c r="A511" s="20"/>
      <c r="B511" s="20"/>
      <c r="C511" s="85"/>
      <c r="D511" s="85"/>
      <c r="E511" s="85"/>
      <c r="F511" s="85"/>
      <c r="G511" s="85"/>
      <c r="H511" s="85"/>
      <c r="I511" s="85"/>
      <c r="J511" s="85"/>
      <c r="K511" s="85"/>
      <c r="L511" s="85"/>
      <c r="M511" s="85"/>
      <c r="N511" s="85"/>
      <c r="O511" s="85"/>
      <c r="P511" s="85"/>
      <c r="Q511" s="85"/>
      <c r="R511" s="85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</row>
    <row r="512" spans="1:31" ht="13.5" customHeight="1">
      <c r="A512" s="20"/>
      <c r="B512" s="20"/>
      <c r="C512" s="85"/>
      <c r="D512" s="85"/>
      <c r="E512" s="85"/>
      <c r="F512" s="85"/>
      <c r="G512" s="85"/>
      <c r="H512" s="85"/>
      <c r="I512" s="85"/>
      <c r="J512" s="85"/>
      <c r="K512" s="85"/>
      <c r="L512" s="85"/>
      <c r="M512" s="85"/>
      <c r="N512" s="85"/>
      <c r="O512" s="85"/>
      <c r="P512" s="85"/>
      <c r="Q512" s="85"/>
      <c r="R512" s="85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</row>
    <row r="513" spans="1:31" ht="13.5" customHeight="1">
      <c r="A513" s="20"/>
      <c r="B513" s="20"/>
      <c r="C513" s="85"/>
      <c r="D513" s="85"/>
      <c r="E513" s="85"/>
      <c r="F513" s="85"/>
      <c r="G513" s="85"/>
      <c r="H513" s="85"/>
      <c r="I513" s="85"/>
      <c r="J513" s="85"/>
      <c r="K513" s="85"/>
      <c r="L513" s="85"/>
      <c r="M513" s="85"/>
      <c r="N513" s="85"/>
      <c r="O513" s="85"/>
      <c r="P513" s="85"/>
      <c r="Q513" s="85"/>
      <c r="R513" s="85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</row>
    <row r="514" spans="1:31" ht="13.5" customHeight="1">
      <c r="A514" s="20"/>
      <c r="B514" s="20"/>
      <c r="C514" s="85"/>
      <c r="D514" s="85"/>
      <c r="E514" s="85"/>
      <c r="F514" s="85"/>
      <c r="G514" s="85"/>
      <c r="H514" s="85"/>
      <c r="I514" s="85"/>
      <c r="J514" s="85"/>
      <c r="K514" s="85"/>
      <c r="L514" s="85"/>
      <c r="M514" s="85"/>
      <c r="N514" s="85"/>
      <c r="O514" s="85"/>
      <c r="P514" s="85"/>
      <c r="Q514" s="85"/>
      <c r="R514" s="85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</row>
    <row r="515" spans="1:31" ht="13.5" customHeight="1">
      <c r="A515" s="20"/>
      <c r="B515" s="20"/>
      <c r="C515" s="85"/>
      <c r="D515" s="85"/>
      <c r="E515" s="85"/>
      <c r="F515" s="85"/>
      <c r="G515" s="85"/>
      <c r="H515" s="85"/>
      <c r="I515" s="85"/>
      <c r="J515" s="85"/>
      <c r="K515" s="85"/>
      <c r="L515" s="85"/>
      <c r="M515" s="85"/>
      <c r="N515" s="85"/>
      <c r="O515" s="85"/>
      <c r="P515" s="85"/>
      <c r="Q515" s="85"/>
      <c r="R515" s="85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</row>
    <row r="516" spans="1:31" ht="13.5" customHeight="1">
      <c r="A516" s="20"/>
      <c r="B516" s="20"/>
      <c r="C516" s="85"/>
      <c r="D516" s="85"/>
      <c r="E516" s="85"/>
      <c r="F516" s="85"/>
      <c r="G516" s="85"/>
      <c r="H516" s="85"/>
      <c r="I516" s="85"/>
      <c r="J516" s="85"/>
      <c r="K516" s="85"/>
      <c r="L516" s="85"/>
      <c r="M516" s="85"/>
      <c r="N516" s="85"/>
      <c r="O516" s="85"/>
      <c r="P516" s="85"/>
      <c r="Q516" s="85"/>
      <c r="R516" s="85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</row>
    <row r="517" spans="1:31" ht="13.5" customHeight="1">
      <c r="A517" s="20"/>
      <c r="B517" s="20"/>
      <c r="C517" s="85"/>
      <c r="D517" s="85"/>
      <c r="E517" s="85"/>
      <c r="F517" s="85"/>
      <c r="G517" s="85"/>
      <c r="H517" s="85"/>
      <c r="I517" s="85"/>
      <c r="J517" s="85"/>
      <c r="K517" s="85"/>
      <c r="L517" s="85"/>
      <c r="M517" s="85"/>
      <c r="N517" s="85"/>
      <c r="O517" s="85"/>
      <c r="P517" s="85"/>
      <c r="Q517" s="85"/>
      <c r="R517" s="85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</row>
    <row r="518" spans="1:31" ht="13.5" customHeight="1">
      <c r="A518" s="20"/>
      <c r="B518" s="20"/>
      <c r="C518" s="85"/>
      <c r="D518" s="85"/>
      <c r="E518" s="85"/>
      <c r="F518" s="85"/>
      <c r="G518" s="85"/>
      <c r="H518" s="85"/>
      <c r="I518" s="85"/>
      <c r="J518" s="85"/>
      <c r="K518" s="85"/>
      <c r="L518" s="85"/>
      <c r="M518" s="85"/>
      <c r="N518" s="85"/>
      <c r="O518" s="85"/>
      <c r="P518" s="85"/>
      <c r="Q518" s="85"/>
      <c r="R518" s="85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</row>
    <row r="519" spans="1:31" ht="13.5" customHeight="1">
      <c r="A519" s="20"/>
      <c r="B519" s="20"/>
      <c r="C519" s="85"/>
      <c r="D519" s="85"/>
      <c r="E519" s="85"/>
      <c r="F519" s="85"/>
      <c r="G519" s="85"/>
      <c r="H519" s="85"/>
      <c r="I519" s="85"/>
      <c r="J519" s="85"/>
      <c r="K519" s="85"/>
      <c r="L519" s="85"/>
      <c r="M519" s="85"/>
      <c r="N519" s="85"/>
      <c r="O519" s="85"/>
      <c r="P519" s="85"/>
      <c r="Q519" s="85"/>
      <c r="R519" s="85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</row>
    <row r="520" spans="1:31" ht="13.5" customHeight="1">
      <c r="A520" s="20"/>
      <c r="B520" s="20"/>
      <c r="C520" s="85"/>
      <c r="D520" s="85"/>
      <c r="E520" s="85"/>
      <c r="F520" s="85"/>
      <c r="G520" s="85"/>
      <c r="H520" s="85"/>
      <c r="I520" s="85"/>
      <c r="J520" s="85"/>
      <c r="K520" s="85"/>
      <c r="L520" s="85"/>
      <c r="M520" s="85"/>
      <c r="N520" s="85"/>
      <c r="O520" s="85"/>
      <c r="P520" s="85"/>
      <c r="Q520" s="85"/>
      <c r="R520" s="85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</row>
    <row r="521" spans="1:31" ht="13.5" customHeight="1">
      <c r="A521" s="20"/>
      <c r="B521" s="20"/>
      <c r="C521" s="85"/>
      <c r="D521" s="85"/>
      <c r="E521" s="85"/>
      <c r="F521" s="85"/>
      <c r="G521" s="85"/>
      <c r="H521" s="85"/>
      <c r="I521" s="85"/>
      <c r="J521" s="85"/>
      <c r="K521" s="85"/>
      <c r="L521" s="85"/>
      <c r="M521" s="85"/>
      <c r="N521" s="85"/>
      <c r="O521" s="85"/>
      <c r="P521" s="85"/>
      <c r="Q521" s="85"/>
      <c r="R521" s="85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</row>
    <row r="522" spans="1:31" ht="13.5" customHeight="1">
      <c r="A522" s="20"/>
      <c r="B522" s="20"/>
      <c r="C522" s="85"/>
      <c r="D522" s="85"/>
      <c r="E522" s="85"/>
      <c r="F522" s="85"/>
      <c r="G522" s="85"/>
      <c r="H522" s="85"/>
      <c r="I522" s="85"/>
      <c r="J522" s="85"/>
      <c r="K522" s="85"/>
      <c r="L522" s="85"/>
      <c r="M522" s="85"/>
      <c r="N522" s="85"/>
      <c r="O522" s="85"/>
      <c r="P522" s="85"/>
      <c r="Q522" s="85"/>
      <c r="R522" s="85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</row>
    <row r="523" spans="1:31" ht="13.5" customHeight="1">
      <c r="A523" s="20"/>
      <c r="B523" s="20"/>
      <c r="C523" s="85"/>
      <c r="D523" s="85"/>
      <c r="E523" s="85"/>
      <c r="F523" s="85"/>
      <c r="G523" s="85"/>
      <c r="H523" s="85"/>
      <c r="I523" s="85"/>
      <c r="J523" s="85"/>
      <c r="K523" s="85"/>
      <c r="L523" s="85"/>
      <c r="M523" s="85"/>
      <c r="N523" s="85"/>
      <c r="O523" s="85"/>
      <c r="P523" s="85"/>
      <c r="Q523" s="85"/>
      <c r="R523" s="85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</row>
    <row r="524" spans="1:31" ht="13.5" customHeight="1">
      <c r="A524" s="20"/>
      <c r="B524" s="20"/>
      <c r="C524" s="85"/>
      <c r="D524" s="85"/>
      <c r="E524" s="85"/>
      <c r="F524" s="85"/>
      <c r="G524" s="85"/>
      <c r="H524" s="85"/>
      <c r="I524" s="85"/>
      <c r="J524" s="85"/>
      <c r="K524" s="85"/>
      <c r="L524" s="85"/>
      <c r="M524" s="85"/>
      <c r="N524" s="85"/>
      <c r="O524" s="85"/>
      <c r="P524" s="85"/>
      <c r="Q524" s="85"/>
      <c r="R524" s="85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</row>
    <row r="525" spans="1:31" ht="13.5" customHeight="1">
      <c r="A525" s="20"/>
      <c r="B525" s="20"/>
      <c r="C525" s="85"/>
      <c r="D525" s="85"/>
      <c r="E525" s="85"/>
      <c r="F525" s="85"/>
      <c r="G525" s="85"/>
      <c r="H525" s="85"/>
      <c r="I525" s="85"/>
      <c r="J525" s="85"/>
      <c r="K525" s="85"/>
      <c r="L525" s="85"/>
      <c r="M525" s="85"/>
      <c r="N525" s="85"/>
      <c r="O525" s="85"/>
      <c r="P525" s="85"/>
      <c r="Q525" s="85"/>
      <c r="R525" s="85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</row>
    <row r="526" spans="1:31" ht="13.5" customHeight="1">
      <c r="A526" s="20"/>
      <c r="B526" s="20"/>
      <c r="C526" s="85"/>
      <c r="D526" s="85"/>
      <c r="E526" s="85"/>
      <c r="F526" s="85"/>
      <c r="G526" s="85"/>
      <c r="H526" s="85"/>
      <c r="I526" s="85"/>
      <c r="J526" s="85"/>
      <c r="K526" s="85"/>
      <c r="L526" s="85"/>
      <c r="M526" s="85"/>
      <c r="N526" s="85"/>
      <c r="O526" s="85"/>
      <c r="P526" s="85"/>
      <c r="Q526" s="85"/>
      <c r="R526" s="85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</row>
    <row r="527" spans="1:31" ht="13.5" customHeight="1">
      <c r="A527" s="20"/>
      <c r="B527" s="20"/>
      <c r="C527" s="85"/>
      <c r="D527" s="85"/>
      <c r="E527" s="85"/>
      <c r="F527" s="85"/>
      <c r="G527" s="85"/>
      <c r="H527" s="85"/>
      <c r="I527" s="85"/>
      <c r="J527" s="85"/>
      <c r="K527" s="85"/>
      <c r="L527" s="85"/>
      <c r="M527" s="85"/>
      <c r="N527" s="85"/>
      <c r="O527" s="85"/>
      <c r="P527" s="85"/>
      <c r="Q527" s="85"/>
      <c r="R527" s="85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</row>
    <row r="528" spans="1:31" ht="13.5" customHeight="1">
      <c r="A528" s="20"/>
      <c r="B528" s="20"/>
      <c r="C528" s="85"/>
      <c r="D528" s="85"/>
      <c r="E528" s="85"/>
      <c r="F528" s="85"/>
      <c r="G528" s="85"/>
      <c r="H528" s="85"/>
      <c r="I528" s="85"/>
      <c r="J528" s="85"/>
      <c r="K528" s="85"/>
      <c r="L528" s="85"/>
      <c r="M528" s="85"/>
      <c r="N528" s="85"/>
      <c r="O528" s="85"/>
      <c r="P528" s="85"/>
      <c r="Q528" s="85"/>
      <c r="R528" s="85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</row>
    <row r="529" spans="1:31" ht="13.5" customHeight="1">
      <c r="A529" s="20"/>
      <c r="B529" s="20"/>
      <c r="C529" s="85"/>
      <c r="D529" s="85"/>
      <c r="E529" s="85"/>
      <c r="F529" s="85"/>
      <c r="G529" s="85"/>
      <c r="H529" s="85"/>
      <c r="I529" s="85"/>
      <c r="J529" s="85"/>
      <c r="K529" s="85"/>
      <c r="L529" s="85"/>
      <c r="M529" s="85"/>
      <c r="N529" s="85"/>
      <c r="O529" s="85"/>
      <c r="P529" s="85"/>
      <c r="Q529" s="85"/>
      <c r="R529" s="85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</row>
    <row r="530" spans="1:31" ht="13.5" customHeight="1">
      <c r="A530" s="20"/>
      <c r="B530" s="20"/>
      <c r="C530" s="85"/>
      <c r="D530" s="85"/>
      <c r="E530" s="85"/>
      <c r="F530" s="85"/>
      <c r="G530" s="85"/>
      <c r="H530" s="85"/>
      <c r="I530" s="85"/>
      <c r="J530" s="85"/>
      <c r="K530" s="85"/>
      <c r="L530" s="85"/>
      <c r="M530" s="85"/>
      <c r="N530" s="85"/>
      <c r="O530" s="85"/>
      <c r="P530" s="85"/>
      <c r="Q530" s="85"/>
      <c r="R530" s="85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</row>
    <row r="531" spans="1:31" ht="13.5" customHeight="1">
      <c r="A531" s="20"/>
      <c r="B531" s="20"/>
      <c r="C531" s="85"/>
      <c r="D531" s="85"/>
      <c r="E531" s="85"/>
      <c r="F531" s="85"/>
      <c r="G531" s="85"/>
      <c r="H531" s="85"/>
      <c r="I531" s="85"/>
      <c r="J531" s="85"/>
      <c r="K531" s="85"/>
      <c r="L531" s="85"/>
      <c r="M531" s="85"/>
      <c r="N531" s="85"/>
      <c r="O531" s="85"/>
      <c r="P531" s="85"/>
      <c r="Q531" s="85"/>
      <c r="R531" s="85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</row>
    <row r="532" spans="1:31" ht="13.5" customHeight="1">
      <c r="A532" s="20"/>
      <c r="B532" s="20"/>
      <c r="C532" s="85"/>
      <c r="D532" s="85"/>
      <c r="E532" s="85"/>
      <c r="F532" s="85"/>
      <c r="G532" s="85"/>
      <c r="H532" s="85"/>
      <c r="I532" s="85"/>
      <c r="J532" s="85"/>
      <c r="K532" s="85"/>
      <c r="L532" s="85"/>
      <c r="M532" s="85"/>
      <c r="N532" s="85"/>
      <c r="O532" s="85"/>
      <c r="P532" s="85"/>
      <c r="Q532" s="85"/>
      <c r="R532" s="85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</row>
    <row r="533" spans="1:31" ht="13.5" customHeight="1">
      <c r="A533" s="20"/>
      <c r="B533" s="20"/>
      <c r="C533" s="85"/>
      <c r="D533" s="85"/>
      <c r="E533" s="85"/>
      <c r="F533" s="85"/>
      <c r="G533" s="85"/>
      <c r="H533" s="85"/>
      <c r="I533" s="85"/>
      <c r="J533" s="85"/>
      <c r="K533" s="85"/>
      <c r="L533" s="85"/>
      <c r="M533" s="85"/>
      <c r="N533" s="85"/>
      <c r="O533" s="85"/>
      <c r="P533" s="85"/>
      <c r="Q533" s="85"/>
      <c r="R533" s="85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</row>
    <row r="534" spans="1:31" ht="13.5" customHeight="1">
      <c r="A534" s="20"/>
      <c r="B534" s="20"/>
      <c r="C534" s="85"/>
      <c r="D534" s="85"/>
      <c r="E534" s="85"/>
      <c r="F534" s="85"/>
      <c r="G534" s="85"/>
      <c r="H534" s="85"/>
      <c r="I534" s="85"/>
      <c r="J534" s="85"/>
      <c r="K534" s="85"/>
      <c r="L534" s="85"/>
      <c r="M534" s="85"/>
      <c r="N534" s="85"/>
      <c r="O534" s="85"/>
      <c r="P534" s="85"/>
      <c r="Q534" s="85"/>
      <c r="R534" s="85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</row>
    <row r="535" spans="1:31" ht="13.5" customHeight="1">
      <c r="A535" s="20"/>
      <c r="B535" s="20"/>
      <c r="C535" s="85"/>
      <c r="D535" s="85"/>
      <c r="E535" s="85"/>
      <c r="F535" s="85"/>
      <c r="G535" s="85"/>
      <c r="H535" s="85"/>
      <c r="I535" s="85"/>
      <c r="J535" s="85"/>
      <c r="K535" s="85"/>
      <c r="L535" s="85"/>
      <c r="M535" s="85"/>
      <c r="N535" s="85"/>
      <c r="O535" s="85"/>
      <c r="P535" s="85"/>
      <c r="Q535" s="85"/>
      <c r="R535" s="85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</row>
    <row r="536" spans="1:31" ht="13.5" customHeight="1">
      <c r="A536" s="20"/>
      <c r="B536" s="20"/>
      <c r="C536" s="85"/>
      <c r="D536" s="85"/>
      <c r="E536" s="85"/>
      <c r="F536" s="85"/>
      <c r="G536" s="85"/>
      <c r="H536" s="85"/>
      <c r="I536" s="85"/>
      <c r="J536" s="85"/>
      <c r="K536" s="85"/>
      <c r="L536" s="85"/>
      <c r="M536" s="85"/>
      <c r="N536" s="85"/>
      <c r="O536" s="85"/>
      <c r="P536" s="85"/>
      <c r="Q536" s="85"/>
      <c r="R536" s="85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</row>
    <row r="537" spans="1:31" ht="13.5" customHeight="1">
      <c r="A537" s="20"/>
      <c r="B537" s="20"/>
      <c r="C537" s="85"/>
      <c r="D537" s="85"/>
      <c r="E537" s="85"/>
      <c r="F537" s="85"/>
      <c r="G537" s="85"/>
      <c r="H537" s="85"/>
      <c r="I537" s="85"/>
      <c r="J537" s="85"/>
      <c r="K537" s="85"/>
      <c r="L537" s="85"/>
      <c r="M537" s="85"/>
      <c r="N537" s="85"/>
      <c r="O537" s="85"/>
      <c r="P537" s="85"/>
      <c r="Q537" s="85"/>
      <c r="R537" s="85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</row>
    <row r="538" spans="1:31" ht="13.5" customHeight="1">
      <c r="A538" s="20"/>
      <c r="B538" s="20"/>
      <c r="C538" s="85"/>
      <c r="D538" s="85"/>
      <c r="E538" s="85"/>
      <c r="F538" s="85"/>
      <c r="G538" s="85"/>
      <c r="H538" s="85"/>
      <c r="I538" s="85"/>
      <c r="J538" s="85"/>
      <c r="K538" s="85"/>
      <c r="L538" s="85"/>
      <c r="M538" s="85"/>
      <c r="N538" s="85"/>
      <c r="O538" s="85"/>
      <c r="P538" s="85"/>
      <c r="Q538" s="85"/>
      <c r="R538" s="85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</row>
    <row r="539" spans="1:31" ht="13.5" customHeight="1">
      <c r="A539" s="20"/>
      <c r="B539" s="20"/>
      <c r="C539" s="85"/>
      <c r="D539" s="85"/>
      <c r="E539" s="85"/>
      <c r="F539" s="85"/>
      <c r="G539" s="85"/>
      <c r="H539" s="85"/>
      <c r="I539" s="85"/>
      <c r="J539" s="85"/>
      <c r="K539" s="85"/>
      <c r="L539" s="85"/>
      <c r="M539" s="85"/>
      <c r="N539" s="85"/>
      <c r="O539" s="85"/>
      <c r="P539" s="85"/>
      <c r="Q539" s="85"/>
      <c r="R539" s="85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</row>
    <row r="540" spans="1:31" ht="13.5" customHeight="1">
      <c r="A540" s="20"/>
      <c r="B540" s="20"/>
      <c r="C540" s="85"/>
      <c r="D540" s="85"/>
      <c r="E540" s="85"/>
      <c r="F540" s="85"/>
      <c r="G540" s="85"/>
      <c r="H540" s="85"/>
      <c r="I540" s="85"/>
      <c r="J540" s="85"/>
      <c r="K540" s="85"/>
      <c r="L540" s="85"/>
      <c r="M540" s="85"/>
      <c r="N540" s="85"/>
      <c r="O540" s="85"/>
      <c r="P540" s="85"/>
      <c r="Q540" s="85"/>
      <c r="R540" s="85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</row>
    <row r="541" spans="1:31" ht="13.5" customHeight="1">
      <c r="A541" s="20"/>
      <c r="B541" s="20"/>
      <c r="C541" s="85"/>
      <c r="D541" s="85"/>
      <c r="E541" s="85"/>
      <c r="F541" s="85"/>
      <c r="G541" s="85"/>
      <c r="H541" s="85"/>
      <c r="I541" s="85"/>
      <c r="J541" s="85"/>
      <c r="K541" s="85"/>
      <c r="L541" s="85"/>
      <c r="M541" s="85"/>
      <c r="N541" s="85"/>
      <c r="O541" s="85"/>
      <c r="P541" s="85"/>
      <c r="Q541" s="85"/>
      <c r="R541" s="85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</row>
    <row r="542" spans="1:31" ht="13.5" customHeight="1">
      <c r="A542" s="20"/>
      <c r="B542" s="20"/>
      <c r="C542" s="85"/>
      <c r="D542" s="85"/>
      <c r="E542" s="85"/>
      <c r="F542" s="85"/>
      <c r="G542" s="85"/>
      <c r="H542" s="85"/>
      <c r="I542" s="85"/>
      <c r="J542" s="85"/>
      <c r="K542" s="85"/>
      <c r="L542" s="85"/>
      <c r="M542" s="85"/>
      <c r="N542" s="85"/>
      <c r="O542" s="85"/>
      <c r="P542" s="85"/>
      <c r="Q542" s="85"/>
      <c r="R542" s="85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0"/>
    </row>
    <row r="543" spans="1:31" ht="13.5" customHeight="1">
      <c r="A543" s="20"/>
      <c r="B543" s="20"/>
      <c r="C543" s="85"/>
      <c r="D543" s="85"/>
      <c r="E543" s="85"/>
      <c r="F543" s="85"/>
      <c r="G543" s="85"/>
      <c r="H543" s="85"/>
      <c r="I543" s="85"/>
      <c r="J543" s="85"/>
      <c r="K543" s="85"/>
      <c r="L543" s="85"/>
      <c r="M543" s="85"/>
      <c r="N543" s="85"/>
      <c r="O543" s="85"/>
      <c r="P543" s="85"/>
      <c r="Q543" s="85"/>
      <c r="R543" s="85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</row>
    <row r="544" spans="1:31" ht="13.5" customHeight="1">
      <c r="A544" s="20"/>
      <c r="B544" s="20"/>
      <c r="C544" s="85"/>
      <c r="D544" s="85"/>
      <c r="E544" s="85"/>
      <c r="F544" s="85"/>
      <c r="G544" s="85"/>
      <c r="H544" s="85"/>
      <c r="I544" s="85"/>
      <c r="J544" s="85"/>
      <c r="K544" s="85"/>
      <c r="L544" s="85"/>
      <c r="M544" s="85"/>
      <c r="N544" s="85"/>
      <c r="O544" s="85"/>
      <c r="P544" s="85"/>
      <c r="Q544" s="85"/>
      <c r="R544" s="85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</row>
    <row r="545" spans="1:31" ht="13.5" customHeight="1">
      <c r="A545" s="20"/>
      <c r="B545" s="20"/>
      <c r="C545" s="85"/>
      <c r="D545" s="85"/>
      <c r="E545" s="85"/>
      <c r="F545" s="85"/>
      <c r="G545" s="85"/>
      <c r="H545" s="85"/>
      <c r="I545" s="85"/>
      <c r="J545" s="85"/>
      <c r="K545" s="85"/>
      <c r="L545" s="85"/>
      <c r="M545" s="85"/>
      <c r="N545" s="85"/>
      <c r="O545" s="85"/>
      <c r="P545" s="85"/>
      <c r="Q545" s="85"/>
      <c r="R545" s="85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</row>
    <row r="546" spans="1:31" ht="13.5" customHeight="1">
      <c r="A546" s="20"/>
      <c r="B546" s="20"/>
      <c r="C546" s="85"/>
      <c r="D546" s="85"/>
      <c r="E546" s="85"/>
      <c r="F546" s="85"/>
      <c r="G546" s="85"/>
      <c r="H546" s="85"/>
      <c r="I546" s="85"/>
      <c r="J546" s="85"/>
      <c r="K546" s="85"/>
      <c r="L546" s="85"/>
      <c r="M546" s="85"/>
      <c r="N546" s="85"/>
      <c r="O546" s="85"/>
      <c r="P546" s="85"/>
      <c r="Q546" s="85"/>
      <c r="R546" s="85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</row>
    <row r="547" spans="1:31" ht="13.5" customHeight="1">
      <c r="A547" s="20"/>
      <c r="B547" s="20"/>
      <c r="C547" s="85"/>
      <c r="D547" s="85"/>
      <c r="E547" s="85"/>
      <c r="F547" s="85"/>
      <c r="G547" s="85"/>
      <c r="H547" s="85"/>
      <c r="I547" s="85"/>
      <c r="J547" s="85"/>
      <c r="K547" s="85"/>
      <c r="L547" s="85"/>
      <c r="M547" s="85"/>
      <c r="N547" s="85"/>
      <c r="O547" s="85"/>
      <c r="P547" s="85"/>
      <c r="Q547" s="85"/>
      <c r="R547" s="85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</row>
    <row r="548" spans="1:31" ht="13.5" customHeight="1">
      <c r="A548" s="20"/>
      <c r="B548" s="20"/>
      <c r="C548" s="85"/>
      <c r="D548" s="85"/>
      <c r="E548" s="85"/>
      <c r="F548" s="85"/>
      <c r="G548" s="85"/>
      <c r="H548" s="85"/>
      <c r="I548" s="85"/>
      <c r="J548" s="85"/>
      <c r="K548" s="85"/>
      <c r="L548" s="85"/>
      <c r="M548" s="85"/>
      <c r="N548" s="85"/>
      <c r="O548" s="85"/>
      <c r="P548" s="85"/>
      <c r="Q548" s="85"/>
      <c r="R548" s="85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</row>
    <row r="549" spans="1:31" ht="13.5" customHeight="1">
      <c r="A549" s="20"/>
      <c r="B549" s="20"/>
      <c r="C549" s="85"/>
      <c r="D549" s="85"/>
      <c r="E549" s="85"/>
      <c r="F549" s="85"/>
      <c r="G549" s="85"/>
      <c r="H549" s="85"/>
      <c r="I549" s="85"/>
      <c r="J549" s="85"/>
      <c r="K549" s="85"/>
      <c r="L549" s="85"/>
      <c r="M549" s="85"/>
      <c r="N549" s="85"/>
      <c r="O549" s="85"/>
      <c r="P549" s="85"/>
      <c r="Q549" s="85"/>
      <c r="R549" s="85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</row>
    <row r="550" spans="1:31" ht="13.5" customHeight="1">
      <c r="A550" s="20"/>
      <c r="B550" s="20"/>
      <c r="C550" s="85"/>
      <c r="D550" s="85"/>
      <c r="E550" s="85"/>
      <c r="F550" s="85"/>
      <c r="G550" s="85"/>
      <c r="H550" s="85"/>
      <c r="I550" s="85"/>
      <c r="J550" s="85"/>
      <c r="K550" s="85"/>
      <c r="L550" s="85"/>
      <c r="M550" s="85"/>
      <c r="N550" s="85"/>
      <c r="O550" s="85"/>
      <c r="P550" s="85"/>
      <c r="Q550" s="85"/>
      <c r="R550" s="85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</row>
    <row r="551" spans="1:31" ht="13.5" customHeight="1">
      <c r="A551" s="20"/>
      <c r="B551" s="20"/>
      <c r="C551" s="85"/>
      <c r="D551" s="85"/>
      <c r="E551" s="85"/>
      <c r="F551" s="85"/>
      <c r="G551" s="85"/>
      <c r="H551" s="85"/>
      <c r="I551" s="85"/>
      <c r="J551" s="85"/>
      <c r="K551" s="85"/>
      <c r="L551" s="85"/>
      <c r="M551" s="85"/>
      <c r="N551" s="85"/>
      <c r="O551" s="85"/>
      <c r="P551" s="85"/>
      <c r="Q551" s="85"/>
      <c r="R551" s="85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</row>
    <row r="552" spans="1:31" ht="13.5" customHeight="1">
      <c r="A552" s="20"/>
      <c r="B552" s="20"/>
      <c r="C552" s="85"/>
      <c r="D552" s="85"/>
      <c r="E552" s="85"/>
      <c r="F552" s="85"/>
      <c r="G552" s="85"/>
      <c r="H552" s="85"/>
      <c r="I552" s="85"/>
      <c r="J552" s="85"/>
      <c r="K552" s="85"/>
      <c r="L552" s="85"/>
      <c r="M552" s="85"/>
      <c r="N552" s="85"/>
      <c r="O552" s="85"/>
      <c r="P552" s="85"/>
      <c r="Q552" s="85"/>
      <c r="R552" s="85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</row>
    <row r="553" spans="1:31" ht="13.5" customHeight="1">
      <c r="A553" s="20"/>
      <c r="B553" s="20"/>
      <c r="C553" s="85"/>
      <c r="D553" s="85"/>
      <c r="E553" s="85"/>
      <c r="F553" s="85"/>
      <c r="G553" s="85"/>
      <c r="H553" s="85"/>
      <c r="I553" s="85"/>
      <c r="J553" s="85"/>
      <c r="K553" s="85"/>
      <c r="L553" s="85"/>
      <c r="M553" s="85"/>
      <c r="N553" s="85"/>
      <c r="O553" s="85"/>
      <c r="P553" s="85"/>
      <c r="Q553" s="85"/>
      <c r="R553" s="85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</row>
    <row r="554" spans="1:31" ht="13.5" customHeight="1">
      <c r="A554" s="20"/>
      <c r="B554" s="20"/>
      <c r="C554" s="85"/>
      <c r="D554" s="85"/>
      <c r="E554" s="85"/>
      <c r="F554" s="85"/>
      <c r="G554" s="85"/>
      <c r="H554" s="85"/>
      <c r="I554" s="85"/>
      <c r="J554" s="85"/>
      <c r="K554" s="85"/>
      <c r="L554" s="85"/>
      <c r="M554" s="85"/>
      <c r="N554" s="85"/>
      <c r="O554" s="85"/>
      <c r="P554" s="85"/>
      <c r="Q554" s="85"/>
      <c r="R554" s="85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</row>
    <row r="555" spans="1:31" ht="13.5" customHeight="1">
      <c r="A555" s="20"/>
      <c r="B555" s="20"/>
      <c r="C555" s="85"/>
      <c r="D555" s="85"/>
      <c r="E555" s="85"/>
      <c r="F555" s="85"/>
      <c r="G555" s="85"/>
      <c r="H555" s="85"/>
      <c r="I555" s="85"/>
      <c r="J555" s="85"/>
      <c r="K555" s="85"/>
      <c r="L555" s="85"/>
      <c r="M555" s="85"/>
      <c r="N555" s="85"/>
      <c r="O555" s="85"/>
      <c r="P555" s="85"/>
      <c r="Q555" s="85"/>
      <c r="R555" s="85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</row>
    <row r="556" spans="1:31" ht="13.5" customHeight="1">
      <c r="A556" s="20"/>
      <c r="B556" s="20"/>
      <c r="C556" s="85"/>
      <c r="D556" s="85"/>
      <c r="E556" s="85"/>
      <c r="F556" s="85"/>
      <c r="G556" s="85"/>
      <c r="H556" s="85"/>
      <c r="I556" s="85"/>
      <c r="J556" s="85"/>
      <c r="K556" s="85"/>
      <c r="L556" s="85"/>
      <c r="M556" s="85"/>
      <c r="N556" s="85"/>
      <c r="O556" s="85"/>
      <c r="P556" s="85"/>
      <c r="Q556" s="85"/>
      <c r="R556" s="85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</row>
    <row r="557" spans="1:31" ht="13.5" customHeight="1">
      <c r="A557" s="20"/>
      <c r="B557" s="20"/>
      <c r="C557" s="85"/>
      <c r="D557" s="85"/>
      <c r="E557" s="85"/>
      <c r="F557" s="85"/>
      <c r="G557" s="85"/>
      <c r="H557" s="85"/>
      <c r="I557" s="85"/>
      <c r="J557" s="85"/>
      <c r="K557" s="85"/>
      <c r="L557" s="85"/>
      <c r="M557" s="85"/>
      <c r="N557" s="85"/>
      <c r="O557" s="85"/>
      <c r="P557" s="85"/>
      <c r="Q557" s="85"/>
      <c r="R557" s="85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</row>
    <row r="558" spans="1:31" ht="13.5" customHeight="1">
      <c r="A558" s="20"/>
      <c r="B558" s="20"/>
      <c r="C558" s="85"/>
      <c r="D558" s="85"/>
      <c r="E558" s="85"/>
      <c r="F558" s="85"/>
      <c r="G558" s="85"/>
      <c r="H558" s="85"/>
      <c r="I558" s="85"/>
      <c r="J558" s="85"/>
      <c r="K558" s="85"/>
      <c r="L558" s="85"/>
      <c r="M558" s="85"/>
      <c r="N558" s="85"/>
      <c r="O558" s="85"/>
      <c r="P558" s="85"/>
      <c r="Q558" s="85"/>
      <c r="R558" s="85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</row>
    <row r="559" spans="1:31" ht="13.5" customHeight="1">
      <c r="A559" s="20"/>
      <c r="B559" s="20"/>
      <c r="C559" s="85"/>
      <c r="D559" s="85"/>
      <c r="E559" s="85"/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  <c r="R559" s="85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</row>
    <row r="560" spans="1:31" ht="13.5" customHeight="1">
      <c r="A560" s="20"/>
      <c r="B560" s="20"/>
      <c r="C560" s="85"/>
      <c r="D560" s="85"/>
      <c r="E560" s="85"/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  <c r="R560" s="85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</row>
    <row r="561" spans="1:31" ht="13.5" customHeight="1">
      <c r="A561" s="20"/>
      <c r="B561" s="20"/>
      <c r="C561" s="85"/>
      <c r="D561" s="85"/>
      <c r="E561" s="85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  <c r="R561" s="85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</row>
    <row r="562" spans="1:31" ht="13.5" customHeight="1">
      <c r="A562" s="20"/>
      <c r="B562" s="20"/>
      <c r="C562" s="85"/>
      <c r="D562" s="85"/>
      <c r="E562" s="85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  <c r="R562" s="85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</row>
    <row r="563" spans="1:31" ht="13.5" customHeight="1">
      <c r="A563" s="20"/>
      <c r="B563" s="20"/>
      <c r="C563" s="85"/>
      <c r="D563" s="85"/>
      <c r="E563" s="85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  <c r="R563" s="85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</row>
    <row r="564" spans="1:31" ht="13.5" customHeight="1">
      <c r="A564" s="20"/>
      <c r="B564" s="20"/>
      <c r="C564" s="85"/>
      <c r="D564" s="85"/>
      <c r="E564" s="85"/>
      <c r="F564" s="85"/>
      <c r="G564" s="85"/>
      <c r="H564" s="85"/>
      <c r="I564" s="85"/>
      <c r="J564" s="85"/>
      <c r="K564" s="85"/>
      <c r="L564" s="85"/>
      <c r="M564" s="85"/>
      <c r="N564" s="85"/>
      <c r="O564" s="85"/>
      <c r="P564" s="85"/>
      <c r="Q564" s="85"/>
      <c r="R564" s="85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</row>
    <row r="565" spans="1:31" ht="13.5" customHeight="1">
      <c r="A565" s="20"/>
      <c r="B565" s="20"/>
      <c r="C565" s="85"/>
      <c r="D565" s="85"/>
      <c r="E565" s="85"/>
      <c r="F565" s="85"/>
      <c r="G565" s="85"/>
      <c r="H565" s="85"/>
      <c r="I565" s="85"/>
      <c r="J565" s="85"/>
      <c r="K565" s="85"/>
      <c r="L565" s="85"/>
      <c r="M565" s="85"/>
      <c r="N565" s="85"/>
      <c r="O565" s="85"/>
      <c r="P565" s="85"/>
      <c r="Q565" s="85"/>
      <c r="R565" s="85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</row>
    <row r="566" spans="1:31" ht="13.5" customHeight="1">
      <c r="A566" s="20"/>
      <c r="B566" s="20"/>
      <c r="C566" s="85"/>
      <c r="D566" s="85"/>
      <c r="E566" s="85"/>
      <c r="F566" s="85"/>
      <c r="G566" s="85"/>
      <c r="H566" s="85"/>
      <c r="I566" s="85"/>
      <c r="J566" s="85"/>
      <c r="K566" s="85"/>
      <c r="L566" s="85"/>
      <c r="M566" s="85"/>
      <c r="N566" s="85"/>
      <c r="O566" s="85"/>
      <c r="P566" s="85"/>
      <c r="Q566" s="85"/>
      <c r="R566" s="85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</row>
    <row r="567" spans="1:31" ht="13.5" customHeight="1">
      <c r="A567" s="20"/>
      <c r="B567" s="20"/>
      <c r="C567" s="85"/>
      <c r="D567" s="85"/>
      <c r="E567" s="85"/>
      <c r="F567" s="85"/>
      <c r="G567" s="85"/>
      <c r="H567" s="85"/>
      <c r="I567" s="85"/>
      <c r="J567" s="85"/>
      <c r="K567" s="85"/>
      <c r="L567" s="85"/>
      <c r="M567" s="85"/>
      <c r="N567" s="85"/>
      <c r="O567" s="85"/>
      <c r="P567" s="85"/>
      <c r="Q567" s="85"/>
      <c r="R567" s="85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</row>
    <row r="568" spans="1:31" ht="13.5" customHeight="1">
      <c r="A568" s="20"/>
      <c r="B568" s="20"/>
      <c r="C568" s="85"/>
      <c r="D568" s="85"/>
      <c r="E568" s="85"/>
      <c r="F568" s="85"/>
      <c r="G568" s="85"/>
      <c r="H568" s="85"/>
      <c r="I568" s="85"/>
      <c r="J568" s="85"/>
      <c r="K568" s="85"/>
      <c r="L568" s="85"/>
      <c r="M568" s="85"/>
      <c r="N568" s="85"/>
      <c r="O568" s="85"/>
      <c r="P568" s="85"/>
      <c r="Q568" s="85"/>
      <c r="R568" s="85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</row>
    <row r="569" spans="1:31" ht="13.5" customHeight="1">
      <c r="A569" s="20"/>
      <c r="B569" s="20"/>
      <c r="C569" s="85"/>
      <c r="D569" s="85"/>
      <c r="E569" s="85"/>
      <c r="F569" s="85"/>
      <c r="G569" s="85"/>
      <c r="H569" s="85"/>
      <c r="I569" s="85"/>
      <c r="J569" s="85"/>
      <c r="K569" s="85"/>
      <c r="L569" s="85"/>
      <c r="M569" s="85"/>
      <c r="N569" s="85"/>
      <c r="O569" s="85"/>
      <c r="P569" s="85"/>
      <c r="Q569" s="85"/>
      <c r="R569" s="85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</row>
    <row r="570" spans="1:31" ht="13.5" customHeight="1">
      <c r="A570" s="20"/>
      <c r="B570" s="20"/>
      <c r="C570" s="85"/>
      <c r="D570" s="85"/>
      <c r="E570" s="85"/>
      <c r="F570" s="85"/>
      <c r="G570" s="85"/>
      <c r="H570" s="85"/>
      <c r="I570" s="85"/>
      <c r="J570" s="85"/>
      <c r="K570" s="85"/>
      <c r="L570" s="85"/>
      <c r="M570" s="85"/>
      <c r="N570" s="85"/>
      <c r="O570" s="85"/>
      <c r="P570" s="85"/>
      <c r="Q570" s="85"/>
      <c r="R570" s="85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</row>
    <row r="571" spans="1:31" ht="13.5" customHeight="1">
      <c r="A571" s="20"/>
      <c r="B571" s="20"/>
      <c r="C571" s="85"/>
      <c r="D571" s="85"/>
      <c r="E571" s="85"/>
      <c r="F571" s="85"/>
      <c r="G571" s="85"/>
      <c r="H571" s="85"/>
      <c r="I571" s="85"/>
      <c r="J571" s="85"/>
      <c r="K571" s="85"/>
      <c r="L571" s="85"/>
      <c r="M571" s="85"/>
      <c r="N571" s="85"/>
      <c r="O571" s="85"/>
      <c r="P571" s="85"/>
      <c r="Q571" s="85"/>
      <c r="R571" s="85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</row>
    <row r="572" spans="1:31" ht="13.5" customHeight="1">
      <c r="A572" s="20"/>
      <c r="B572" s="20"/>
      <c r="C572" s="85"/>
      <c r="D572" s="85"/>
      <c r="E572" s="85"/>
      <c r="F572" s="85"/>
      <c r="G572" s="85"/>
      <c r="H572" s="85"/>
      <c r="I572" s="85"/>
      <c r="J572" s="85"/>
      <c r="K572" s="85"/>
      <c r="L572" s="85"/>
      <c r="M572" s="85"/>
      <c r="N572" s="85"/>
      <c r="O572" s="85"/>
      <c r="P572" s="85"/>
      <c r="Q572" s="85"/>
      <c r="R572" s="85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</row>
    <row r="573" spans="1:31" ht="13.5" customHeight="1">
      <c r="A573" s="20"/>
      <c r="B573" s="20"/>
      <c r="C573" s="85"/>
      <c r="D573" s="85"/>
      <c r="E573" s="85"/>
      <c r="F573" s="85"/>
      <c r="G573" s="85"/>
      <c r="H573" s="85"/>
      <c r="I573" s="85"/>
      <c r="J573" s="85"/>
      <c r="K573" s="85"/>
      <c r="L573" s="85"/>
      <c r="M573" s="85"/>
      <c r="N573" s="85"/>
      <c r="O573" s="85"/>
      <c r="P573" s="85"/>
      <c r="Q573" s="85"/>
      <c r="R573" s="85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</row>
    <row r="574" spans="1:31" ht="13.5" customHeight="1">
      <c r="A574" s="20"/>
      <c r="B574" s="20"/>
      <c r="C574" s="85"/>
      <c r="D574" s="85"/>
      <c r="E574" s="85"/>
      <c r="F574" s="85"/>
      <c r="G574" s="85"/>
      <c r="H574" s="85"/>
      <c r="I574" s="85"/>
      <c r="J574" s="85"/>
      <c r="K574" s="85"/>
      <c r="L574" s="85"/>
      <c r="M574" s="85"/>
      <c r="N574" s="85"/>
      <c r="O574" s="85"/>
      <c r="P574" s="85"/>
      <c r="Q574" s="85"/>
      <c r="R574" s="85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</row>
    <row r="575" spans="1:31" ht="13.5" customHeight="1">
      <c r="A575" s="20"/>
      <c r="B575" s="20"/>
      <c r="C575" s="85"/>
      <c r="D575" s="85"/>
      <c r="E575" s="85"/>
      <c r="F575" s="85"/>
      <c r="G575" s="85"/>
      <c r="H575" s="85"/>
      <c r="I575" s="85"/>
      <c r="J575" s="85"/>
      <c r="K575" s="85"/>
      <c r="L575" s="85"/>
      <c r="M575" s="85"/>
      <c r="N575" s="85"/>
      <c r="O575" s="85"/>
      <c r="P575" s="85"/>
      <c r="Q575" s="85"/>
      <c r="R575" s="85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</row>
    <row r="576" spans="1:31" ht="13.5" customHeight="1">
      <c r="A576" s="20"/>
      <c r="B576" s="20"/>
      <c r="C576" s="85"/>
      <c r="D576" s="85"/>
      <c r="E576" s="85"/>
      <c r="F576" s="85"/>
      <c r="G576" s="85"/>
      <c r="H576" s="85"/>
      <c r="I576" s="85"/>
      <c r="J576" s="85"/>
      <c r="K576" s="85"/>
      <c r="L576" s="85"/>
      <c r="M576" s="85"/>
      <c r="N576" s="85"/>
      <c r="O576" s="85"/>
      <c r="P576" s="85"/>
      <c r="Q576" s="85"/>
      <c r="R576" s="85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</row>
    <row r="577" spans="1:31" ht="13.5" customHeight="1">
      <c r="A577" s="20"/>
      <c r="B577" s="20"/>
      <c r="C577" s="85"/>
      <c r="D577" s="85"/>
      <c r="E577" s="85"/>
      <c r="F577" s="85"/>
      <c r="G577" s="85"/>
      <c r="H577" s="85"/>
      <c r="I577" s="85"/>
      <c r="J577" s="85"/>
      <c r="K577" s="85"/>
      <c r="L577" s="85"/>
      <c r="M577" s="85"/>
      <c r="N577" s="85"/>
      <c r="O577" s="85"/>
      <c r="P577" s="85"/>
      <c r="Q577" s="85"/>
      <c r="R577" s="85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</row>
    <row r="578" spans="1:31" ht="13.5" customHeight="1">
      <c r="A578" s="20"/>
      <c r="B578" s="20"/>
      <c r="C578" s="85"/>
      <c r="D578" s="85"/>
      <c r="E578" s="85"/>
      <c r="F578" s="85"/>
      <c r="G578" s="85"/>
      <c r="H578" s="85"/>
      <c r="I578" s="85"/>
      <c r="J578" s="85"/>
      <c r="K578" s="85"/>
      <c r="L578" s="85"/>
      <c r="M578" s="85"/>
      <c r="N578" s="85"/>
      <c r="O578" s="85"/>
      <c r="P578" s="85"/>
      <c r="Q578" s="85"/>
      <c r="R578" s="85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</row>
    <row r="579" spans="1:31" ht="13.5" customHeight="1">
      <c r="A579" s="20"/>
      <c r="B579" s="20"/>
      <c r="C579" s="85"/>
      <c r="D579" s="85"/>
      <c r="E579" s="85"/>
      <c r="F579" s="85"/>
      <c r="G579" s="85"/>
      <c r="H579" s="85"/>
      <c r="I579" s="85"/>
      <c r="J579" s="85"/>
      <c r="K579" s="85"/>
      <c r="L579" s="85"/>
      <c r="M579" s="85"/>
      <c r="N579" s="85"/>
      <c r="O579" s="85"/>
      <c r="P579" s="85"/>
      <c r="Q579" s="85"/>
      <c r="R579" s="85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</row>
    <row r="580" spans="1:31" ht="13.5" customHeight="1">
      <c r="A580" s="20"/>
      <c r="B580" s="20"/>
      <c r="C580" s="85"/>
      <c r="D580" s="85"/>
      <c r="E580" s="85"/>
      <c r="F580" s="85"/>
      <c r="G580" s="85"/>
      <c r="H580" s="85"/>
      <c r="I580" s="85"/>
      <c r="J580" s="85"/>
      <c r="K580" s="85"/>
      <c r="L580" s="85"/>
      <c r="M580" s="85"/>
      <c r="N580" s="85"/>
      <c r="O580" s="85"/>
      <c r="P580" s="85"/>
      <c r="Q580" s="85"/>
      <c r="R580" s="85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</row>
    <row r="581" spans="1:31" ht="13.5" customHeight="1">
      <c r="A581" s="20"/>
      <c r="B581" s="20"/>
      <c r="C581" s="85"/>
      <c r="D581" s="85"/>
      <c r="E581" s="85"/>
      <c r="F581" s="85"/>
      <c r="G581" s="85"/>
      <c r="H581" s="85"/>
      <c r="I581" s="85"/>
      <c r="J581" s="85"/>
      <c r="K581" s="85"/>
      <c r="L581" s="85"/>
      <c r="M581" s="85"/>
      <c r="N581" s="85"/>
      <c r="O581" s="85"/>
      <c r="P581" s="85"/>
      <c r="Q581" s="85"/>
      <c r="R581" s="85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</row>
    <row r="582" spans="1:31" ht="13.5" customHeight="1">
      <c r="A582" s="20"/>
      <c r="B582" s="20"/>
      <c r="C582" s="85"/>
      <c r="D582" s="85"/>
      <c r="E582" s="85"/>
      <c r="F582" s="85"/>
      <c r="G582" s="85"/>
      <c r="H582" s="85"/>
      <c r="I582" s="85"/>
      <c r="J582" s="85"/>
      <c r="K582" s="85"/>
      <c r="L582" s="85"/>
      <c r="M582" s="85"/>
      <c r="N582" s="85"/>
      <c r="O582" s="85"/>
      <c r="P582" s="85"/>
      <c r="Q582" s="85"/>
      <c r="R582" s="85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</row>
    <row r="583" spans="1:31" ht="13.5" customHeight="1">
      <c r="A583" s="20"/>
      <c r="B583" s="20"/>
      <c r="C583" s="85"/>
      <c r="D583" s="85"/>
      <c r="E583" s="85"/>
      <c r="F583" s="85"/>
      <c r="G583" s="85"/>
      <c r="H583" s="85"/>
      <c r="I583" s="85"/>
      <c r="J583" s="85"/>
      <c r="K583" s="85"/>
      <c r="L583" s="85"/>
      <c r="M583" s="85"/>
      <c r="N583" s="85"/>
      <c r="O583" s="85"/>
      <c r="P583" s="85"/>
      <c r="Q583" s="85"/>
      <c r="R583" s="85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</row>
    <row r="584" spans="1:31" ht="13.5" customHeight="1">
      <c r="A584" s="20"/>
      <c r="B584" s="20"/>
      <c r="C584" s="85"/>
      <c r="D584" s="85"/>
      <c r="E584" s="85"/>
      <c r="F584" s="85"/>
      <c r="G584" s="85"/>
      <c r="H584" s="85"/>
      <c r="I584" s="85"/>
      <c r="J584" s="85"/>
      <c r="K584" s="85"/>
      <c r="L584" s="85"/>
      <c r="M584" s="85"/>
      <c r="N584" s="85"/>
      <c r="O584" s="85"/>
      <c r="P584" s="85"/>
      <c r="Q584" s="85"/>
      <c r="R584" s="85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</row>
    <row r="585" spans="1:31" ht="13.5" customHeight="1">
      <c r="A585" s="20"/>
      <c r="B585" s="20"/>
      <c r="C585" s="85"/>
      <c r="D585" s="85"/>
      <c r="E585" s="85"/>
      <c r="F585" s="85"/>
      <c r="G585" s="85"/>
      <c r="H585" s="85"/>
      <c r="I585" s="85"/>
      <c r="J585" s="85"/>
      <c r="K585" s="85"/>
      <c r="L585" s="85"/>
      <c r="M585" s="85"/>
      <c r="N585" s="85"/>
      <c r="O585" s="85"/>
      <c r="P585" s="85"/>
      <c r="Q585" s="85"/>
      <c r="R585" s="85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</row>
    <row r="586" spans="1:31" ht="13.5" customHeight="1">
      <c r="A586" s="20"/>
      <c r="B586" s="20"/>
      <c r="C586" s="85"/>
      <c r="D586" s="85"/>
      <c r="E586" s="85"/>
      <c r="F586" s="85"/>
      <c r="G586" s="85"/>
      <c r="H586" s="85"/>
      <c r="I586" s="85"/>
      <c r="J586" s="85"/>
      <c r="K586" s="85"/>
      <c r="L586" s="85"/>
      <c r="M586" s="85"/>
      <c r="N586" s="85"/>
      <c r="O586" s="85"/>
      <c r="P586" s="85"/>
      <c r="Q586" s="85"/>
      <c r="R586" s="85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</row>
    <row r="587" spans="1:31" ht="13.5" customHeight="1">
      <c r="A587" s="20"/>
      <c r="B587" s="20"/>
      <c r="C587" s="85"/>
      <c r="D587" s="85"/>
      <c r="E587" s="85"/>
      <c r="F587" s="85"/>
      <c r="G587" s="85"/>
      <c r="H587" s="85"/>
      <c r="I587" s="85"/>
      <c r="J587" s="85"/>
      <c r="K587" s="85"/>
      <c r="L587" s="85"/>
      <c r="M587" s="85"/>
      <c r="N587" s="85"/>
      <c r="O587" s="85"/>
      <c r="P587" s="85"/>
      <c r="Q587" s="85"/>
      <c r="R587" s="85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</row>
    <row r="588" spans="1:31" ht="13.5" customHeight="1">
      <c r="A588" s="20"/>
      <c r="B588" s="20"/>
      <c r="C588" s="85"/>
      <c r="D588" s="85"/>
      <c r="E588" s="85"/>
      <c r="F588" s="85"/>
      <c r="G588" s="85"/>
      <c r="H588" s="85"/>
      <c r="I588" s="85"/>
      <c r="J588" s="85"/>
      <c r="K588" s="85"/>
      <c r="L588" s="85"/>
      <c r="M588" s="85"/>
      <c r="N588" s="85"/>
      <c r="O588" s="85"/>
      <c r="P588" s="85"/>
      <c r="Q588" s="85"/>
      <c r="R588" s="85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</row>
    <row r="589" spans="1:31" ht="13.5" customHeight="1">
      <c r="A589" s="20"/>
      <c r="B589" s="20"/>
      <c r="C589" s="85"/>
      <c r="D589" s="85"/>
      <c r="E589" s="85"/>
      <c r="F589" s="85"/>
      <c r="G589" s="85"/>
      <c r="H589" s="85"/>
      <c r="I589" s="85"/>
      <c r="J589" s="85"/>
      <c r="K589" s="85"/>
      <c r="L589" s="85"/>
      <c r="M589" s="85"/>
      <c r="N589" s="85"/>
      <c r="O589" s="85"/>
      <c r="P589" s="85"/>
      <c r="Q589" s="85"/>
      <c r="R589" s="85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</row>
    <row r="590" spans="1:31" ht="13.5" customHeight="1">
      <c r="A590" s="20"/>
      <c r="B590" s="20"/>
      <c r="C590" s="85"/>
      <c r="D590" s="85"/>
      <c r="E590" s="85"/>
      <c r="F590" s="85"/>
      <c r="G590" s="85"/>
      <c r="H590" s="85"/>
      <c r="I590" s="85"/>
      <c r="J590" s="85"/>
      <c r="K590" s="85"/>
      <c r="L590" s="85"/>
      <c r="M590" s="85"/>
      <c r="N590" s="85"/>
      <c r="O590" s="85"/>
      <c r="P590" s="85"/>
      <c r="Q590" s="85"/>
      <c r="R590" s="85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</row>
    <row r="591" spans="1:31" ht="13.5" customHeight="1">
      <c r="A591" s="20"/>
      <c r="B591" s="20"/>
      <c r="C591" s="85"/>
      <c r="D591" s="85"/>
      <c r="E591" s="85"/>
      <c r="F591" s="85"/>
      <c r="G591" s="85"/>
      <c r="H591" s="85"/>
      <c r="I591" s="85"/>
      <c r="J591" s="85"/>
      <c r="K591" s="85"/>
      <c r="L591" s="85"/>
      <c r="M591" s="85"/>
      <c r="N591" s="85"/>
      <c r="O591" s="85"/>
      <c r="P591" s="85"/>
      <c r="Q591" s="85"/>
      <c r="R591" s="85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</row>
    <row r="592" spans="1:31" ht="13.5" customHeight="1">
      <c r="A592" s="20"/>
      <c r="B592" s="20"/>
      <c r="C592" s="85"/>
      <c r="D592" s="85"/>
      <c r="E592" s="85"/>
      <c r="F592" s="85"/>
      <c r="G592" s="85"/>
      <c r="H592" s="85"/>
      <c r="I592" s="85"/>
      <c r="J592" s="85"/>
      <c r="K592" s="85"/>
      <c r="L592" s="85"/>
      <c r="M592" s="85"/>
      <c r="N592" s="85"/>
      <c r="O592" s="85"/>
      <c r="P592" s="85"/>
      <c r="Q592" s="85"/>
      <c r="R592" s="85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</row>
    <row r="593" spans="1:31" ht="13.5" customHeight="1">
      <c r="A593" s="20"/>
      <c r="B593" s="20"/>
      <c r="C593" s="85"/>
      <c r="D593" s="85"/>
      <c r="E593" s="85"/>
      <c r="F593" s="85"/>
      <c r="G593" s="85"/>
      <c r="H593" s="85"/>
      <c r="I593" s="85"/>
      <c r="J593" s="85"/>
      <c r="K593" s="85"/>
      <c r="L593" s="85"/>
      <c r="M593" s="85"/>
      <c r="N593" s="85"/>
      <c r="O593" s="85"/>
      <c r="P593" s="85"/>
      <c r="Q593" s="85"/>
      <c r="R593" s="85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</row>
    <row r="594" spans="1:31" ht="13.5" customHeight="1">
      <c r="A594" s="20"/>
      <c r="B594" s="20"/>
      <c r="C594" s="85"/>
      <c r="D594" s="85"/>
      <c r="E594" s="85"/>
      <c r="F594" s="85"/>
      <c r="G594" s="85"/>
      <c r="H594" s="85"/>
      <c r="I594" s="85"/>
      <c r="J594" s="85"/>
      <c r="K594" s="85"/>
      <c r="L594" s="85"/>
      <c r="M594" s="85"/>
      <c r="N594" s="85"/>
      <c r="O594" s="85"/>
      <c r="P594" s="85"/>
      <c r="Q594" s="85"/>
      <c r="R594" s="85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</row>
    <row r="595" spans="1:31" ht="13.5" customHeight="1">
      <c r="A595" s="20"/>
      <c r="B595" s="20"/>
      <c r="C595" s="85"/>
      <c r="D595" s="85"/>
      <c r="E595" s="85"/>
      <c r="F595" s="85"/>
      <c r="G595" s="85"/>
      <c r="H595" s="85"/>
      <c r="I595" s="85"/>
      <c r="J595" s="85"/>
      <c r="K595" s="85"/>
      <c r="L595" s="85"/>
      <c r="M595" s="85"/>
      <c r="N595" s="85"/>
      <c r="O595" s="85"/>
      <c r="P595" s="85"/>
      <c r="Q595" s="85"/>
      <c r="R595" s="85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</row>
    <row r="596" spans="1:31" ht="13.5" customHeight="1">
      <c r="A596" s="20"/>
      <c r="B596" s="20"/>
      <c r="C596" s="85"/>
      <c r="D596" s="85"/>
      <c r="E596" s="85"/>
      <c r="F596" s="85"/>
      <c r="G596" s="85"/>
      <c r="H596" s="85"/>
      <c r="I596" s="85"/>
      <c r="J596" s="85"/>
      <c r="K596" s="85"/>
      <c r="L596" s="85"/>
      <c r="M596" s="85"/>
      <c r="N596" s="85"/>
      <c r="O596" s="85"/>
      <c r="P596" s="85"/>
      <c r="Q596" s="85"/>
      <c r="R596" s="85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</row>
    <row r="597" spans="1:31" ht="13.5" customHeight="1">
      <c r="A597" s="20"/>
      <c r="B597" s="20"/>
      <c r="C597" s="85"/>
      <c r="D597" s="85"/>
      <c r="E597" s="85"/>
      <c r="F597" s="85"/>
      <c r="G597" s="85"/>
      <c r="H597" s="85"/>
      <c r="I597" s="85"/>
      <c r="J597" s="85"/>
      <c r="K597" s="85"/>
      <c r="L597" s="85"/>
      <c r="M597" s="85"/>
      <c r="N597" s="85"/>
      <c r="O597" s="85"/>
      <c r="P597" s="85"/>
      <c r="Q597" s="85"/>
      <c r="R597" s="85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</row>
    <row r="598" spans="1:31" ht="13.5" customHeight="1">
      <c r="A598" s="20"/>
      <c r="B598" s="20"/>
      <c r="C598" s="85"/>
      <c r="D598" s="85"/>
      <c r="E598" s="85"/>
      <c r="F598" s="85"/>
      <c r="G598" s="85"/>
      <c r="H598" s="85"/>
      <c r="I598" s="85"/>
      <c r="J598" s="85"/>
      <c r="K598" s="85"/>
      <c r="L598" s="85"/>
      <c r="M598" s="85"/>
      <c r="N598" s="85"/>
      <c r="O598" s="85"/>
      <c r="P598" s="85"/>
      <c r="Q598" s="85"/>
      <c r="R598" s="85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</row>
    <row r="599" spans="1:31" ht="13.5" customHeight="1">
      <c r="A599" s="20"/>
      <c r="B599" s="20"/>
      <c r="C599" s="85"/>
      <c r="D599" s="85"/>
      <c r="E599" s="85"/>
      <c r="F599" s="85"/>
      <c r="G599" s="85"/>
      <c r="H599" s="85"/>
      <c r="I599" s="85"/>
      <c r="J599" s="85"/>
      <c r="K599" s="85"/>
      <c r="L599" s="85"/>
      <c r="M599" s="85"/>
      <c r="N599" s="85"/>
      <c r="O599" s="85"/>
      <c r="P599" s="85"/>
      <c r="Q599" s="85"/>
      <c r="R599" s="85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</row>
    <row r="600" spans="1:31" ht="13.5" customHeight="1">
      <c r="A600" s="20"/>
      <c r="B600" s="20"/>
      <c r="C600" s="85"/>
      <c r="D600" s="85"/>
      <c r="E600" s="85"/>
      <c r="F600" s="85"/>
      <c r="G600" s="85"/>
      <c r="H600" s="85"/>
      <c r="I600" s="85"/>
      <c r="J600" s="85"/>
      <c r="K600" s="85"/>
      <c r="L600" s="85"/>
      <c r="M600" s="85"/>
      <c r="N600" s="85"/>
      <c r="O600" s="85"/>
      <c r="P600" s="85"/>
      <c r="Q600" s="85"/>
      <c r="R600" s="85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</row>
    <row r="601" spans="1:31" ht="13.5" customHeight="1">
      <c r="A601" s="20"/>
      <c r="B601" s="20"/>
      <c r="C601" s="85"/>
      <c r="D601" s="85"/>
      <c r="E601" s="85"/>
      <c r="F601" s="85"/>
      <c r="G601" s="85"/>
      <c r="H601" s="85"/>
      <c r="I601" s="85"/>
      <c r="J601" s="85"/>
      <c r="K601" s="85"/>
      <c r="L601" s="85"/>
      <c r="M601" s="85"/>
      <c r="N601" s="85"/>
      <c r="O601" s="85"/>
      <c r="P601" s="85"/>
      <c r="Q601" s="85"/>
      <c r="R601" s="85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</row>
    <row r="602" spans="1:31" ht="13.5" customHeight="1">
      <c r="A602" s="20"/>
      <c r="B602" s="20"/>
      <c r="C602" s="85"/>
      <c r="D602" s="85"/>
      <c r="E602" s="85"/>
      <c r="F602" s="85"/>
      <c r="G602" s="85"/>
      <c r="H602" s="85"/>
      <c r="I602" s="85"/>
      <c r="J602" s="85"/>
      <c r="K602" s="85"/>
      <c r="L602" s="85"/>
      <c r="M602" s="85"/>
      <c r="N602" s="85"/>
      <c r="O602" s="85"/>
      <c r="P602" s="85"/>
      <c r="Q602" s="85"/>
      <c r="R602" s="85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</row>
    <row r="603" spans="1:31" ht="13.5" customHeight="1">
      <c r="A603" s="20"/>
      <c r="B603" s="20"/>
      <c r="C603" s="85"/>
      <c r="D603" s="85"/>
      <c r="E603" s="85"/>
      <c r="F603" s="85"/>
      <c r="G603" s="85"/>
      <c r="H603" s="85"/>
      <c r="I603" s="85"/>
      <c r="J603" s="85"/>
      <c r="K603" s="85"/>
      <c r="L603" s="85"/>
      <c r="M603" s="85"/>
      <c r="N603" s="85"/>
      <c r="O603" s="85"/>
      <c r="P603" s="85"/>
      <c r="Q603" s="85"/>
      <c r="R603" s="85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</row>
    <row r="604" spans="1:31" ht="13.5" customHeight="1">
      <c r="A604" s="20"/>
      <c r="B604" s="20"/>
      <c r="C604" s="85"/>
      <c r="D604" s="85"/>
      <c r="E604" s="85"/>
      <c r="F604" s="85"/>
      <c r="G604" s="85"/>
      <c r="H604" s="85"/>
      <c r="I604" s="85"/>
      <c r="J604" s="85"/>
      <c r="K604" s="85"/>
      <c r="L604" s="85"/>
      <c r="M604" s="85"/>
      <c r="N604" s="85"/>
      <c r="O604" s="85"/>
      <c r="P604" s="85"/>
      <c r="Q604" s="85"/>
      <c r="R604" s="85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</row>
    <row r="605" spans="1:31" ht="13.5" customHeight="1">
      <c r="A605" s="20"/>
      <c r="B605" s="20"/>
      <c r="C605" s="85"/>
      <c r="D605" s="85"/>
      <c r="E605" s="85"/>
      <c r="F605" s="85"/>
      <c r="G605" s="85"/>
      <c r="H605" s="85"/>
      <c r="I605" s="85"/>
      <c r="J605" s="85"/>
      <c r="K605" s="85"/>
      <c r="L605" s="85"/>
      <c r="M605" s="85"/>
      <c r="N605" s="85"/>
      <c r="O605" s="85"/>
      <c r="P605" s="85"/>
      <c r="Q605" s="85"/>
      <c r="R605" s="85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</row>
    <row r="606" spans="1:31" ht="13.5" customHeight="1">
      <c r="A606" s="20"/>
      <c r="B606" s="20"/>
      <c r="C606" s="85"/>
      <c r="D606" s="85"/>
      <c r="E606" s="85"/>
      <c r="F606" s="85"/>
      <c r="G606" s="85"/>
      <c r="H606" s="85"/>
      <c r="I606" s="85"/>
      <c r="J606" s="85"/>
      <c r="K606" s="85"/>
      <c r="L606" s="85"/>
      <c r="M606" s="85"/>
      <c r="N606" s="85"/>
      <c r="O606" s="85"/>
      <c r="P606" s="85"/>
      <c r="Q606" s="85"/>
      <c r="R606" s="85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</row>
    <row r="607" spans="1:31" ht="13.5" customHeight="1">
      <c r="A607" s="20"/>
      <c r="B607" s="20"/>
      <c r="C607" s="85"/>
      <c r="D607" s="85"/>
      <c r="E607" s="85"/>
      <c r="F607" s="85"/>
      <c r="G607" s="85"/>
      <c r="H607" s="85"/>
      <c r="I607" s="85"/>
      <c r="J607" s="85"/>
      <c r="K607" s="85"/>
      <c r="L607" s="85"/>
      <c r="M607" s="85"/>
      <c r="N607" s="85"/>
      <c r="O607" s="85"/>
      <c r="P607" s="85"/>
      <c r="Q607" s="85"/>
      <c r="R607" s="85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</row>
    <row r="608" spans="1:31" ht="13.5" customHeight="1">
      <c r="A608" s="20"/>
      <c r="B608" s="20"/>
      <c r="C608" s="85"/>
      <c r="D608" s="85"/>
      <c r="E608" s="85"/>
      <c r="F608" s="85"/>
      <c r="G608" s="85"/>
      <c r="H608" s="85"/>
      <c r="I608" s="85"/>
      <c r="J608" s="85"/>
      <c r="K608" s="85"/>
      <c r="L608" s="85"/>
      <c r="M608" s="85"/>
      <c r="N608" s="85"/>
      <c r="O608" s="85"/>
      <c r="P608" s="85"/>
      <c r="Q608" s="85"/>
      <c r="R608" s="85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</row>
    <row r="609" spans="1:31" ht="13.5" customHeight="1">
      <c r="A609" s="20"/>
      <c r="B609" s="20"/>
      <c r="C609" s="85"/>
      <c r="D609" s="85"/>
      <c r="E609" s="85"/>
      <c r="F609" s="85"/>
      <c r="G609" s="85"/>
      <c r="H609" s="85"/>
      <c r="I609" s="85"/>
      <c r="J609" s="85"/>
      <c r="K609" s="85"/>
      <c r="L609" s="85"/>
      <c r="M609" s="85"/>
      <c r="N609" s="85"/>
      <c r="O609" s="85"/>
      <c r="P609" s="85"/>
      <c r="Q609" s="85"/>
      <c r="R609" s="85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</row>
    <row r="610" spans="1:31" ht="13.5" customHeight="1">
      <c r="A610" s="20"/>
      <c r="B610" s="20"/>
      <c r="C610" s="85"/>
      <c r="D610" s="85"/>
      <c r="E610" s="85"/>
      <c r="F610" s="85"/>
      <c r="G610" s="85"/>
      <c r="H610" s="85"/>
      <c r="I610" s="85"/>
      <c r="J610" s="85"/>
      <c r="K610" s="85"/>
      <c r="L610" s="85"/>
      <c r="M610" s="85"/>
      <c r="N610" s="85"/>
      <c r="O610" s="85"/>
      <c r="P610" s="85"/>
      <c r="Q610" s="85"/>
      <c r="R610" s="85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</row>
    <row r="611" spans="1:31" ht="13.5" customHeight="1">
      <c r="A611" s="20"/>
      <c r="B611" s="20"/>
      <c r="C611" s="85"/>
      <c r="D611" s="85"/>
      <c r="E611" s="85"/>
      <c r="F611" s="85"/>
      <c r="G611" s="85"/>
      <c r="H611" s="85"/>
      <c r="I611" s="85"/>
      <c r="J611" s="85"/>
      <c r="K611" s="85"/>
      <c r="L611" s="85"/>
      <c r="M611" s="85"/>
      <c r="N611" s="85"/>
      <c r="O611" s="85"/>
      <c r="P611" s="85"/>
      <c r="Q611" s="85"/>
      <c r="R611" s="85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</row>
    <row r="612" spans="1:31" ht="13.5" customHeight="1">
      <c r="A612" s="20"/>
      <c r="B612" s="20"/>
      <c r="C612" s="85"/>
      <c r="D612" s="85"/>
      <c r="E612" s="85"/>
      <c r="F612" s="85"/>
      <c r="G612" s="85"/>
      <c r="H612" s="85"/>
      <c r="I612" s="85"/>
      <c r="J612" s="85"/>
      <c r="K612" s="85"/>
      <c r="L612" s="85"/>
      <c r="M612" s="85"/>
      <c r="N612" s="85"/>
      <c r="O612" s="85"/>
      <c r="P612" s="85"/>
      <c r="Q612" s="85"/>
      <c r="R612" s="85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</row>
    <row r="613" spans="1:31" ht="13.5" customHeight="1">
      <c r="A613" s="20"/>
      <c r="B613" s="20"/>
      <c r="C613" s="85"/>
      <c r="D613" s="85"/>
      <c r="E613" s="85"/>
      <c r="F613" s="85"/>
      <c r="G613" s="85"/>
      <c r="H613" s="85"/>
      <c r="I613" s="85"/>
      <c r="J613" s="85"/>
      <c r="K613" s="85"/>
      <c r="L613" s="85"/>
      <c r="M613" s="85"/>
      <c r="N613" s="85"/>
      <c r="O613" s="85"/>
      <c r="P613" s="85"/>
      <c r="Q613" s="85"/>
      <c r="R613" s="85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</row>
    <row r="614" spans="1:31" ht="13.5" customHeight="1">
      <c r="A614" s="20"/>
      <c r="B614" s="20"/>
      <c r="C614" s="85"/>
      <c r="D614" s="85"/>
      <c r="E614" s="85"/>
      <c r="F614" s="85"/>
      <c r="G614" s="85"/>
      <c r="H614" s="85"/>
      <c r="I614" s="85"/>
      <c r="J614" s="85"/>
      <c r="K614" s="85"/>
      <c r="L614" s="85"/>
      <c r="M614" s="85"/>
      <c r="N614" s="85"/>
      <c r="O614" s="85"/>
      <c r="P614" s="85"/>
      <c r="Q614" s="85"/>
      <c r="R614" s="85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</row>
    <row r="615" spans="1:31" ht="13.5" customHeight="1">
      <c r="A615" s="20"/>
      <c r="B615" s="20"/>
      <c r="C615" s="85"/>
      <c r="D615" s="85"/>
      <c r="E615" s="85"/>
      <c r="F615" s="85"/>
      <c r="G615" s="85"/>
      <c r="H615" s="85"/>
      <c r="I615" s="85"/>
      <c r="J615" s="85"/>
      <c r="K615" s="85"/>
      <c r="L615" s="85"/>
      <c r="M615" s="85"/>
      <c r="N615" s="85"/>
      <c r="O615" s="85"/>
      <c r="P615" s="85"/>
      <c r="Q615" s="85"/>
      <c r="R615" s="85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</row>
    <row r="616" spans="1:31" ht="13.5" customHeight="1">
      <c r="A616" s="20"/>
      <c r="B616" s="20"/>
      <c r="C616" s="85"/>
      <c r="D616" s="85"/>
      <c r="E616" s="85"/>
      <c r="F616" s="85"/>
      <c r="G616" s="85"/>
      <c r="H616" s="85"/>
      <c r="I616" s="85"/>
      <c r="J616" s="85"/>
      <c r="K616" s="85"/>
      <c r="L616" s="85"/>
      <c r="M616" s="85"/>
      <c r="N616" s="85"/>
      <c r="O616" s="85"/>
      <c r="P616" s="85"/>
      <c r="Q616" s="85"/>
      <c r="R616" s="85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</row>
    <row r="617" spans="1:31" ht="13.5" customHeight="1">
      <c r="A617" s="20"/>
      <c r="B617" s="20"/>
      <c r="C617" s="85"/>
      <c r="D617" s="85"/>
      <c r="E617" s="85"/>
      <c r="F617" s="85"/>
      <c r="G617" s="85"/>
      <c r="H617" s="85"/>
      <c r="I617" s="85"/>
      <c r="J617" s="85"/>
      <c r="K617" s="85"/>
      <c r="L617" s="85"/>
      <c r="M617" s="85"/>
      <c r="N617" s="85"/>
      <c r="O617" s="85"/>
      <c r="P617" s="85"/>
      <c r="Q617" s="85"/>
      <c r="R617" s="85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</row>
    <row r="618" spans="1:31" ht="13.5" customHeight="1">
      <c r="A618" s="20"/>
      <c r="B618" s="20"/>
      <c r="C618" s="85"/>
      <c r="D618" s="85"/>
      <c r="E618" s="85"/>
      <c r="F618" s="85"/>
      <c r="G618" s="85"/>
      <c r="H618" s="85"/>
      <c r="I618" s="85"/>
      <c r="J618" s="85"/>
      <c r="K618" s="85"/>
      <c r="L618" s="85"/>
      <c r="M618" s="85"/>
      <c r="N618" s="85"/>
      <c r="O618" s="85"/>
      <c r="P618" s="85"/>
      <c r="Q618" s="85"/>
      <c r="R618" s="85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</row>
    <row r="619" spans="1:31" ht="13.5" customHeight="1">
      <c r="A619" s="20"/>
      <c r="B619" s="20"/>
      <c r="C619" s="85"/>
      <c r="D619" s="85"/>
      <c r="E619" s="85"/>
      <c r="F619" s="85"/>
      <c r="G619" s="85"/>
      <c r="H619" s="85"/>
      <c r="I619" s="85"/>
      <c r="J619" s="85"/>
      <c r="K619" s="85"/>
      <c r="L619" s="85"/>
      <c r="M619" s="85"/>
      <c r="N619" s="85"/>
      <c r="O619" s="85"/>
      <c r="P619" s="85"/>
      <c r="Q619" s="85"/>
      <c r="R619" s="85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</row>
    <row r="620" spans="1:31" ht="13.5" customHeight="1">
      <c r="A620" s="20"/>
      <c r="B620" s="20"/>
      <c r="C620" s="85"/>
      <c r="D620" s="85"/>
      <c r="E620" s="85"/>
      <c r="F620" s="85"/>
      <c r="G620" s="85"/>
      <c r="H620" s="85"/>
      <c r="I620" s="85"/>
      <c r="J620" s="85"/>
      <c r="K620" s="85"/>
      <c r="L620" s="85"/>
      <c r="M620" s="85"/>
      <c r="N620" s="85"/>
      <c r="O620" s="85"/>
      <c r="P620" s="85"/>
      <c r="Q620" s="85"/>
      <c r="R620" s="85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</row>
    <row r="621" spans="1:31" ht="13.5" customHeight="1">
      <c r="A621" s="20"/>
      <c r="B621" s="20"/>
      <c r="C621" s="85"/>
      <c r="D621" s="85"/>
      <c r="E621" s="85"/>
      <c r="F621" s="85"/>
      <c r="G621" s="85"/>
      <c r="H621" s="85"/>
      <c r="I621" s="85"/>
      <c r="J621" s="85"/>
      <c r="K621" s="85"/>
      <c r="L621" s="85"/>
      <c r="M621" s="85"/>
      <c r="N621" s="85"/>
      <c r="O621" s="85"/>
      <c r="P621" s="85"/>
      <c r="Q621" s="85"/>
      <c r="R621" s="85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</row>
    <row r="622" spans="1:31" ht="13.5" customHeight="1">
      <c r="A622" s="20"/>
      <c r="B622" s="20"/>
      <c r="C622" s="85"/>
      <c r="D622" s="85"/>
      <c r="E622" s="85"/>
      <c r="F622" s="85"/>
      <c r="G622" s="85"/>
      <c r="H622" s="85"/>
      <c r="I622" s="85"/>
      <c r="J622" s="85"/>
      <c r="K622" s="85"/>
      <c r="L622" s="85"/>
      <c r="M622" s="85"/>
      <c r="N622" s="85"/>
      <c r="O622" s="85"/>
      <c r="P622" s="85"/>
      <c r="Q622" s="85"/>
      <c r="R622" s="85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</row>
    <row r="623" spans="1:31" ht="13.5" customHeight="1">
      <c r="A623" s="20"/>
      <c r="B623" s="20"/>
      <c r="C623" s="85"/>
      <c r="D623" s="85"/>
      <c r="E623" s="85"/>
      <c r="F623" s="85"/>
      <c r="G623" s="85"/>
      <c r="H623" s="85"/>
      <c r="I623" s="85"/>
      <c r="J623" s="85"/>
      <c r="K623" s="85"/>
      <c r="L623" s="85"/>
      <c r="M623" s="85"/>
      <c r="N623" s="85"/>
      <c r="O623" s="85"/>
      <c r="P623" s="85"/>
      <c r="Q623" s="85"/>
      <c r="R623" s="85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</row>
    <row r="624" spans="1:31" ht="13.5" customHeight="1">
      <c r="A624" s="20"/>
      <c r="B624" s="20"/>
      <c r="C624" s="85"/>
      <c r="D624" s="85"/>
      <c r="E624" s="85"/>
      <c r="F624" s="85"/>
      <c r="G624" s="85"/>
      <c r="H624" s="85"/>
      <c r="I624" s="85"/>
      <c r="J624" s="85"/>
      <c r="K624" s="85"/>
      <c r="L624" s="85"/>
      <c r="M624" s="85"/>
      <c r="N624" s="85"/>
      <c r="O624" s="85"/>
      <c r="P624" s="85"/>
      <c r="Q624" s="85"/>
      <c r="R624" s="85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</row>
    <row r="625" spans="1:31" ht="13.5" customHeight="1">
      <c r="A625" s="20"/>
      <c r="B625" s="20"/>
      <c r="C625" s="85"/>
      <c r="D625" s="85"/>
      <c r="E625" s="85"/>
      <c r="F625" s="85"/>
      <c r="G625" s="85"/>
      <c r="H625" s="85"/>
      <c r="I625" s="85"/>
      <c r="J625" s="85"/>
      <c r="K625" s="85"/>
      <c r="L625" s="85"/>
      <c r="M625" s="85"/>
      <c r="N625" s="85"/>
      <c r="O625" s="85"/>
      <c r="P625" s="85"/>
      <c r="Q625" s="85"/>
      <c r="R625" s="85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</row>
    <row r="626" spans="1:31" ht="13.5" customHeight="1">
      <c r="A626" s="20"/>
      <c r="B626" s="20"/>
      <c r="C626" s="85"/>
      <c r="D626" s="85"/>
      <c r="E626" s="85"/>
      <c r="F626" s="85"/>
      <c r="G626" s="85"/>
      <c r="H626" s="85"/>
      <c r="I626" s="85"/>
      <c r="J626" s="85"/>
      <c r="K626" s="85"/>
      <c r="L626" s="85"/>
      <c r="M626" s="85"/>
      <c r="N626" s="85"/>
      <c r="O626" s="85"/>
      <c r="P626" s="85"/>
      <c r="Q626" s="85"/>
      <c r="R626" s="85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</row>
    <row r="627" spans="1:31" ht="13.5" customHeight="1">
      <c r="A627" s="20"/>
      <c r="B627" s="20"/>
      <c r="C627" s="85"/>
      <c r="D627" s="85"/>
      <c r="E627" s="85"/>
      <c r="F627" s="85"/>
      <c r="G627" s="85"/>
      <c r="H627" s="85"/>
      <c r="I627" s="85"/>
      <c r="J627" s="85"/>
      <c r="K627" s="85"/>
      <c r="L627" s="85"/>
      <c r="M627" s="85"/>
      <c r="N627" s="85"/>
      <c r="O627" s="85"/>
      <c r="P627" s="85"/>
      <c r="Q627" s="85"/>
      <c r="R627" s="85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</row>
    <row r="628" spans="1:31" ht="13.5" customHeight="1">
      <c r="A628" s="20"/>
      <c r="B628" s="20"/>
      <c r="C628" s="85"/>
      <c r="D628" s="85"/>
      <c r="E628" s="85"/>
      <c r="F628" s="85"/>
      <c r="G628" s="85"/>
      <c r="H628" s="85"/>
      <c r="I628" s="85"/>
      <c r="J628" s="85"/>
      <c r="K628" s="85"/>
      <c r="L628" s="85"/>
      <c r="M628" s="85"/>
      <c r="N628" s="85"/>
      <c r="O628" s="85"/>
      <c r="P628" s="85"/>
      <c r="Q628" s="85"/>
      <c r="R628" s="85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</row>
    <row r="629" spans="1:31" ht="13.5" customHeight="1">
      <c r="A629" s="20"/>
      <c r="B629" s="20"/>
      <c r="C629" s="85"/>
      <c r="D629" s="85"/>
      <c r="E629" s="85"/>
      <c r="F629" s="85"/>
      <c r="G629" s="85"/>
      <c r="H629" s="85"/>
      <c r="I629" s="85"/>
      <c r="J629" s="85"/>
      <c r="K629" s="85"/>
      <c r="L629" s="85"/>
      <c r="M629" s="85"/>
      <c r="N629" s="85"/>
      <c r="O629" s="85"/>
      <c r="P629" s="85"/>
      <c r="Q629" s="85"/>
      <c r="R629" s="85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</row>
    <row r="630" spans="1:31" ht="13.5" customHeight="1">
      <c r="A630" s="20"/>
      <c r="B630" s="20"/>
      <c r="C630" s="85"/>
      <c r="D630" s="85"/>
      <c r="E630" s="85"/>
      <c r="F630" s="85"/>
      <c r="G630" s="85"/>
      <c r="H630" s="85"/>
      <c r="I630" s="85"/>
      <c r="J630" s="85"/>
      <c r="K630" s="85"/>
      <c r="L630" s="85"/>
      <c r="M630" s="85"/>
      <c r="N630" s="85"/>
      <c r="O630" s="85"/>
      <c r="P630" s="85"/>
      <c r="Q630" s="85"/>
      <c r="R630" s="85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</row>
    <row r="631" spans="1:31" ht="13.5" customHeight="1">
      <c r="A631" s="20"/>
      <c r="B631" s="20"/>
      <c r="C631" s="85"/>
      <c r="D631" s="85"/>
      <c r="E631" s="85"/>
      <c r="F631" s="85"/>
      <c r="G631" s="85"/>
      <c r="H631" s="85"/>
      <c r="I631" s="85"/>
      <c r="J631" s="85"/>
      <c r="K631" s="85"/>
      <c r="L631" s="85"/>
      <c r="M631" s="85"/>
      <c r="N631" s="85"/>
      <c r="O631" s="85"/>
      <c r="P631" s="85"/>
      <c r="Q631" s="85"/>
      <c r="R631" s="85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</row>
    <row r="632" spans="1:31" ht="13.5" customHeight="1">
      <c r="A632" s="20"/>
      <c r="B632" s="20"/>
      <c r="C632" s="85"/>
      <c r="D632" s="85"/>
      <c r="E632" s="85"/>
      <c r="F632" s="85"/>
      <c r="G632" s="85"/>
      <c r="H632" s="85"/>
      <c r="I632" s="85"/>
      <c r="J632" s="85"/>
      <c r="K632" s="85"/>
      <c r="L632" s="85"/>
      <c r="M632" s="85"/>
      <c r="N632" s="85"/>
      <c r="O632" s="85"/>
      <c r="P632" s="85"/>
      <c r="Q632" s="85"/>
      <c r="R632" s="85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</row>
    <row r="633" spans="1:31" ht="13.5" customHeight="1">
      <c r="A633" s="20"/>
      <c r="B633" s="20"/>
      <c r="C633" s="85"/>
      <c r="D633" s="85"/>
      <c r="E633" s="85"/>
      <c r="F633" s="85"/>
      <c r="G633" s="85"/>
      <c r="H633" s="85"/>
      <c r="I633" s="85"/>
      <c r="J633" s="85"/>
      <c r="K633" s="85"/>
      <c r="L633" s="85"/>
      <c r="M633" s="85"/>
      <c r="N633" s="85"/>
      <c r="O633" s="85"/>
      <c r="P633" s="85"/>
      <c r="Q633" s="85"/>
      <c r="R633" s="85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</row>
    <row r="634" spans="1:31" ht="13.5" customHeight="1">
      <c r="A634" s="20"/>
      <c r="B634" s="20"/>
      <c r="C634" s="85"/>
      <c r="D634" s="85"/>
      <c r="E634" s="85"/>
      <c r="F634" s="85"/>
      <c r="G634" s="85"/>
      <c r="H634" s="85"/>
      <c r="I634" s="85"/>
      <c r="J634" s="85"/>
      <c r="K634" s="85"/>
      <c r="L634" s="85"/>
      <c r="M634" s="85"/>
      <c r="N634" s="85"/>
      <c r="O634" s="85"/>
      <c r="P634" s="85"/>
      <c r="Q634" s="85"/>
      <c r="R634" s="85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</row>
    <row r="635" spans="1:31" ht="13.5" customHeight="1">
      <c r="A635" s="20"/>
      <c r="B635" s="20"/>
      <c r="C635" s="85"/>
      <c r="D635" s="85"/>
      <c r="E635" s="85"/>
      <c r="F635" s="85"/>
      <c r="G635" s="85"/>
      <c r="H635" s="85"/>
      <c r="I635" s="85"/>
      <c r="J635" s="85"/>
      <c r="K635" s="85"/>
      <c r="L635" s="85"/>
      <c r="M635" s="85"/>
      <c r="N635" s="85"/>
      <c r="O635" s="85"/>
      <c r="P635" s="85"/>
      <c r="Q635" s="85"/>
      <c r="R635" s="85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</row>
    <row r="636" spans="1:31" ht="13.5" customHeight="1">
      <c r="A636" s="20"/>
      <c r="B636" s="20"/>
      <c r="C636" s="85"/>
      <c r="D636" s="85"/>
      <c r="E636" s="85"/>
      <c r="F636" s="85"/>
      <c r="G636" s="85"/>
      <c r="H636" s="85"/>
      <c r="I636" s="85"/>
      <c r="J636" s="85"/>
      <c r="K636" s="85"/>
      <c r="L636" s="85"/>
      <c r="M636" s="85"/>
      <c r="N636" s="85"/>
      <c r="O636" s="85"/>
      <c r="P636" s="85"/>
      <c r="Q636" s="85"/>
      <c r="R636" s="85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</row>
    <row r="637" spans="1:31" ht="13.5" customHeight="1">
      <c r="A637" s="20"/>
      <c r="B637" s="20"/>
      <c r="C637" s="85"/>
      <c r="D637" s="85"/>
      <c r="E637" s="85"/>
      <c r="F637" s="85"/>
      <c r="G637" s="85"/>
      <c r="H637" s="85"/>
      <c r="I637" s="85"/>
      <c r="J637" s="85"/>
      <c r="K637" s="85"/>
      <c r="L637" s="85"/>
      <c r="M637" s="85"/>
      <c r="N637" s="85"/>
      <c r="O637" s="85"/>
      <c r="P637" s="85"/>
      <c r="Q637" s="85"/>
      <c r="R637" s="85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</row>
    <row r="638" spans="1:31" ht="13.5" customHeight="1">
      <c r="A638" s="20"/>
      <c r="B638" s="20"/>
      <c r="C638" s="85"/>
      <c r="D638" s="85"/>
      <c r="E638" s="85"/>
      <c r="F638" s="85"/>
      <c r="G638" s="85"/>
      <c r="H638" s="85"/>
      <c r="I638" s="85"/>
      <c r="J638" s="85"/>
      <c r="K638" s="85"/>
      <c r="L638" s="85"/>
      <c r="M638" s="85"/>
      <c r="N638" s="85"/>
      <c r="O638" s="85"/>
      <c r="P638" s="85"/>
      <c r="Q638" s="85"/>
      <c r="R638" s="85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</row>
    <row r="639" spans="1:31" ht="13.5" customHeight="1">
      <c r="A639" s="20"/>
      <c r="B639" s="20"/>
      <c r="C639" s="85"/>
      <c r="D639" s="85"/>
      <c r="E639" s="85"/>
      <c r="F639" s="85"/>
      <c r="G639" s="85"/>
      <c r="H639" s="85"/>
      <c r="I639" s="85"/>
      <c r="J639" s="85"/>
      <c r="K639" s="85"/>
      <c r="L639" s="85"/>
      <c r="M639" s="85"/>
      <c r="N639" s="85"/>
      <c r="O639" s="85"/>
      <c r="P639" s="85"/>
      <c r="Q639" s="85"/>
      <c r="R639" s="85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</row>
    <row r="640" spans="1:31" ht="13.5" customHeight="1">
      <c r="A640" s="20"/>
      <c r="B640" s="20"/>
      <c r="C640" s="85"/>
      <c r="D640" s="85"/>
      <c r="E640" s="85"/>
      <c r="F640" s="85"/>
      <c r="G640" s="85"/>
      <c r="H640" s="85"/>
      <c r="I640" s="85"/>
      <c r="J640" s="85"/>
      <c r="K640" s="85"/>
      <c r="L640" s="85"/>
      <c r="M640" s="85"/>
      <c r="N640" s="85"/>
      <c r="O640" s="85"/>
      <c r="P640" s="85"/>
      <c r="Q640" s="85"/>
      <c r="R640" s="85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</row>
    <row r="641" spans="1:31" ht="13.5" customHeight="1">
      <c r="A641" s="20"/>
      <c r="B641" s="20"/>
      <c r="C641" s="85"/>
      <c r="D641" s="85"/>
      <c r="E641" s="85"/>
      <c r="F641" s="85"/>
      <c r="G641" s="85"/>
      <c r="H641" s="85"/>
      <c r="I641" s="85"/>
      <c r="J641" s="85"/>
      <c r="K641" s="85"/>
      <c r="L641" s="85"/>
      <c r="M641" s="85"/>
      <c r="N641" s="85"/>
      <c r="O641" s="85"/>
      <c r="P641" s="85"/>
      <c r="Q641" s="85"/>
      <c r="R641" s="85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</row>
    <row r="642" spans="1:31" ht="13.5" customHeight="1">
      <c r="A642" s="20"/>
      <c r="B642" s="20"/>
      <c r="C642" s="85"/>
      <c r="D642" s="85"/>
      <c r="E642" s="85"/>
      <c r="F642" s="85"/>
      <c r="G642" s="85"/>
      <c r="H642" s="85"/>
      <c r="I642" s="85"/>
      <c r="J642" s="85"/>
      <c r="K642" s="85"/>
      <c r="L642" s="85"/>
      <c r="M642" s="85"/>
      <c r="N642" s="85"/>
      <c r="O642" s="85"/>
      <c r="P642" s="85"/>
      <c r="Q642" s="85"/>
      <c r="R642" s="85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</row>
    <row r="643" spans="1:31" ht="13.5" customHeight="1">
      <c r="A643" s="20"/>
      <c r="B643" s="20"/>
      <c r="C643" s="85"/>
      <c r="D643" s="85"/>
      <c r="E643" s="85"/>
      <c r="F643" s="85"/>
      <c r="G643" s="85"/>
      <c r="H643" s="85"/>
      <c r="I643" s="85"/>
      <c r="J643" s="85"/>
      <c r="K643" s="85"/>
      <c r="L643" s="85"/>
      <c r="M643" s="85"/>
      <c r="N643" s="85"/>
      <c r="O643" s="85"/>
      <c r="P643" s="85"/>
      <c r="Q643" s="85"/>
      <c r="R643" s="85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</row>
    <row r="644" spans="1:31" ht="13.5" customHeight="1">
      <c r="A644" s="20"/>
      <c r="B644" s="20"/>
      <c r="C644" s="85"/>
      <c r="D644" s="85"/>
      <c r="E644" s="85"/>
      <c r="F644" s="85"/>
      <c r="G644" s="85"/>
      <c r="H644" s="85"/>
      <c r="I644" s="85"/>
      <c r="J644" s="85"/>
      <c r="K644" s="85"/>
      <c r="L644" s="85"/>
      <c r="M644" s="85"/>
      <c r="N644" s="85"/>
      <c r="O644" s="85"/>
      <c r="P644" s="85"/>
      <c r="Q644" s="85"/>
      <c r="R644" s="85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</row>
    <row r="645" spans="1:31" ht="13.5" customHeight="1">
      <c r="A645" s="20"/>
      <c r="B645" s="20"/>
      <c r="C645" s="85"/>
      <c r="D645" s="85"/>
      <c r="E645" s="85"/>
      <c r="F645" s="85"/>
      <c r="G645" s="85"/>
      <c r="H645" s="85"/>
      <c r="I645" s="85"/>
      <c r="J645" s="85"/>
      <c r="K645" s="85"/>
      <c r="L645" s="85"/>
      <c r="M645" s="85"/>
      <c r="N645" s="85"/>
      <c r="O645" s="85"/>
      <c r="P645" s="85"/>
      <c r="Q645" s="85"/>
      <c r="R645" s="85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</row>
    <row r="646" spans="1:31" ht="13.5" customHeight="1">
      <c r="A646" s="20"/>
      <c r="B646" s="20"/>
      <c r="C646" s="85"/>
      <c r="D646" s="85"/>
      <c r="E646" s="85"/>
      <c r="F646" s="85"/>
      <c r="G646" s="85"/>
      <c r="H646" s="85"/>
      <c r="I646" s="85"/>
      <c r="J646" s="85"/>
      <c r="K646" s="85"/>
      <c r="L646" s="85"/>
      <c r="M646" s="85"/>
      <c r="N646" s="85"/>
      <c r="O646" s="85"/>
      <c r="P646" s="85"/>
      <c r="Q646" s="85"/>
      <c r="R646" s="85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</row>
    <row r="647" spans="1:31" ht="13.5" customHeight="1">
      <c r="A647" s="20"/>
      <c r="B647" s="20"/>
      <c r="C647" s="85"/>
      <c r="D647" s="85"/>
      <c r="E647" s="85"/>
      <c r="F647" s="85"/>
      <c r="G647" s="85"/>
      <c r="H647" s="85"/>
      <c r="I647" s="85"/>
      <c r="J647" s="85"/>
      <c r="K647" s="85"/>
      <c r="L647" s="85"/>
      <c r="M647" s="85"/>
      <c r="N647" s="85"/>
      <c r="O647" s="85"/>
      <c r="P647" s="85"/>
      <c r="Q647" s="85"/>
      <c r="R647" s="85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</row>
    <row r="648" spans="1:31" ht="13.5" customHeight="1">
      <c r="A648" s="20"/>
      <c r="B648" s="20"/>
      <c r="C648" s="85"/>
      <c r="D648" s="85"/>
      <c r="E648" s="85"/>
      <c r="F648" s="85"/>
      <c r="G648" s="85"/>
      <c r="H648" s="85"/>
      <c r="I648" s="85"/>
      <c r="J648" s="85"/>
      <c r="K648" s="85"/>
      <c r="L648" s="85"/>
      <c r="M648" s="85"/>
      <c r="N648" s="85"/>
      <c r="O648" s="85"/>
      <c r="P648" s="85"/>
      <c r="Q648" s="85"/>
      <c r="R648" s="85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</row>
    <row r="649" spans="1:31" ht="13.5" customHeight="1">
      <c r="A649" s="20"/>
      <c r="B649" s="20"/>
      <c r="C649" s="85"/>
      <c r="D649" s="85"/>
      <c r="E649" s="85"/>
      <c r="F649" s="85"/>
      <c r="G649" s="85"/>
      <c r="H649" s="85"/>
      <c r="I649" s="85"/>
      <c r="J649" s="85"/>
      <c r="K649" s="85"/>
      <c r="L649" s="85"/>
      <c r="M649" s="85"/>
      <c r="N649" s="85"/>
      <c r="O649" s="85"/>
      <c r="P649" s="85"/>
      <c r="Q649" s="85"/>
      <c r="R649" s="85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</row>
    <row r="650" spans="1:31" ht="13.5" customHeight="1">
      <c r="A650" s="20"/>
      <c r="B650" s="20"/>
      <c r="C650" s="85"/>
      <c r="D650" s="85"/>
      <c r="E650" s="85"/>
      <c r="F650" s="85"/>
      <c r="G650" s="85"/>
      <c r="H650" s="85"/>
      <c r="I650" s="85"/>
      <c r="J650" s="85"/>
      <c r="K650" s="85"/>
      <c r="L650" s="85"/>
      <c r="M650" s="85"/>
      <c r="N650" s="85"/>
      <c r="O650" s="85"/>
      <c r="P650" s="85"/>
      <c r="Q650" s="85"/>
      <c r="R650" s="85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</row>
    <row r="651" spans="1:31" ht="13.5" customHeight="1">
      <c r="A651" s="20"/>
      <c r="B651" s="20"/>
      <c r="C651" s="85"/>
      <c r="D651" s="85"/>
      <c r="E651" s="85"/>
      <c r="F651" s="85"/>
      <c r="G651" s="85"/>
      <c r="H651" s="85"/>
      <c r="I651" s="85"/>
      <c r="J651" s="85"/>
      <c r="K651" s="85"/>
      <c r="L651" s="85"/>
      <c r="M651" s="85"/>
      <c r="N651" s="85"/>
      <c r="O651" s="85"/>
      <c r="P651" s="85"/>
      <c r="Q651" s="85"/>
      <c r="R651" s="85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</row>
    <row r="652" spans="1:31" ht="13.5" customHeight="1">
      <c r="A652" s="20"/>
      <c r="B652" s="20"/>
      <c r="C652" s="85"/>
      <c r="D652" s="85"/>
      <c r="E652" s="85"/>
      <c r="F652" s="85"/>
      <c r="G652" s="85"/>
      <c r="H652" s="85"/>
      <c r="I652" s="85"/>
      <c r="J652" s="85"/>
      <c r="K652" s="85"/>
      <c r="L652" s="85"/>
      <c r="M652" s="85"/>
      <c r="N652" s="85"/>
      <c r="O652" s="85"/>
      <c r="P652" s="85"/>
      <c r="Q652" s="85"/>
      <c r="R652" s="85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</row>
    <row r="653" spans="1:31" ht="13.5" customHeight="1">
      <c r="A653" s="20"/>
      <c r="B653" s="20"/>
      <c r="C653" s="85"/>
      <c r="D653" s="85"/>
      <c r="E653" s="85"/>
      <c r="F653" s="85"/>
      <c r="G653" s="85"/>
      <c r="H653" s="85"/>
      <c r="I653" s="85"/>
      <c r="J653" s="85"/>
      <c r="K653" s="85"/>
      <c r="L653" s="85"/>
      <c r="M653" s="85"/>
      <c r="N653" s="85"/>
      <c r="O653" s="85"/>
      <c r="P653" s="85"/>
      <c r="Q653" s="85"/>
      <c r="R653" s="85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</row>
    <row r="654" spans="1:31" ht="13.5" customHeight="1">
      <c r="A654" s="20"/>
      <c r="B654" s="20"/>
      <c r="C654" s="85"/>
      <c r="D654" s="85"/>
      <c r="E654" s="85"/>
      <c r="F654" s="85"/>
      <c r="G654" s="85"/>
      <c r="H654" s="85"/>
      <c r="I654" s="85"/>
      <c r="J654" s="85"/>
      <c r="K654" s="85"/>
      <c r="L654" s="85"/>
      <c r="M654" s="85"/>
      <c r="N654" s="85"/>
      <c r="O654" s="85"/>
      <c r="P654" s="85"/>
      <c r="Q654" s="85"/>
      <c r="R654" s="85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</row>
    <row r="655" spans="1:31" ht="13.5" customHeight="1">
      <c r="A655" s="20"/>
      <c r="B655" s="20"/>
      <c r="C655" s="85"/>
      <c r="D655" s="85"/>
      <c r="E655" s="85"/>
      <c r="F655" s="85"/>
      <c r="G655" s="85"/>
      <c r="H655" s="85"/>
      <c r="I655" s="85"/>
      <c r="J655" s="85"/>
      <c r="K655" s="85"/>
      <c r="L655" s="85"/>
      <c r="M655" s="85"/>
      <c r="N655" s="85"/>
      <c r="O655" s="85"/>
      <c r="P655" s="85"/>
      <c r="Q655" s="85"/>
      <c r="R655" s="85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</row>
    <row r="656" spans="1:31" ht="13.5" customHeight="1">
      <c r="A656" s="20"/>
      <c r="B656" s="20"/>
      <c r="C656" s="85"/>
      <c r="D656" s="85"/>
      <c r="E656" s="85"/>
      <c r="F656" s="85"/>
      <c r="G656" s="85"/>
      <c r="H656" s="85"/>
      <c r="I656" s="85"/>
      <c r="J656" s="85"/>
      <c r="K656" s="85"/>
      <c r="L656" s="85"/>
      <c r="M656" s="85"/>
      <c r="N656" s="85"/>
      <c r="O656" s="85"/>
      <c r="P656" s="85"/>
      <c r="Q656" s="85"/>
      <c r="R656" s="85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</row>
    <row r="657" spans="1:31" ht="13.5" customHeight="1">
      <c r="A657" s="20"/>
      <c r="B657" s="20"/>
      <c r="C657" s="85"/>
      <c r="D657" s="85"/>
      <c r="E657" s="85"/>
      <c r="F657" s="85"/>
      <c r="G657" s="85"/>
      <c r="H657" s="85"/>
      <c r="I657" s="85"/>
      <c r="J657" s="85"/>
      <c r="K657" s="85"/>
      <c r="L657" s="85"/>
      <c r="M657" s="85"/>
      <c r="N657" s="85"/>
      <c r="O657" s="85"/>
      <c r="P657" s="85"/>
      <c r="Q657" s="85"/>
      <c r="R657" s="85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</row>
    <row r="658" spans="1:31" ht="13.5" customHeight="1">
      <c r="A658" s="20"/>
      <c r="B658" s="20"/>
      <c r="C658" s="85"/>
      <c r="D658" s="85"/>
      <c r="E658" s="85"/>
      <c r="F658" s="85"/>
      <c r="G658" s="85"/>
      <c r="H658" s="85"/>
      <c r="I658" s="85"/>
      <c r="J658" s="85"/>
      <c r="K658" s="85"/>
      <c r="L658" s="85"/>
      <c r="M658" s="85"/>
      <c r="N658" s="85"/>
      <c r="O658" s="85"/>
      <c r="P658" s="85"/>
      <c r="Q658" s="85"/>
      <c r="R658" s="85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</row>
    <row r="659" spans="1:31" ht="13.5" customHeight="1">
      <c r="A659" s="20"/>
      <c r="B659" s="20"/>
      <c r="C659" s="85"/>
      <c r="D659" s="85"/>
      <c r="E659" s="85"/>
      <c r="F659" s="85"/>
      <c r="G659" s="85"/>
      <c r="H659" s="85"/>
      <c r="I659" s="85"/>
      <c r="J659" s="85"/>
      <c r="K659" s="85"/>
      <c r="L659" s="85"/>
      <c r="M659" s="85"/>
      <c r="N659" s="85"/>
      <c r="O659" s="85"/>
      <c r="P659" s="85"/>
      <c r="Q659" s="85"/>
      <c r="R659" s="85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</row>
    <row r="660" spans="1:31" ht="13.5" customHeight="1">
      <c r="A660" s="20"/>
      <c r="B660" s="20"/>
      <c r="C660" s="85"/>
      <c r="D660" s="85"/>
      <c r="E660" s="85"/>
      <c r="F660" s="85"/>
      <c r="G660" s="85"/>
      <c r="H660" s="85"/>
      <c r="I660" s="85"/>
      <c r="J660" s="85"/>
      <c r="K660" s="85"/>
      <c r="L660" s="85"/>
      <c r="M660" s="85"/>
      <c r="N660" s="85"/>
      <c r="O660" s="85"/>
      <c r="P660" s="85"/>
      <c r="Q660" s="85"/>
      <c r="R660" s="85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</row>
    <row r="661" spans="1:31" ht="13.5" customHeight="1">
      <c r="A661" s="20"/>
      <c r="B661" s="20"/>
      <c r="C661" s="85"/>
      <c r="D661" s="85"/>
      <c r="E661" s="85"/>
      <c r="F661" s="85"/>
      <c r="G661" s="85"/>
      <c r="H661" s="85"/>
      <c r="I661" s="85"/>
      <c r="J661" s="85"/>
      <c r="K661" s="85"/>
      <c r="L661" s="85"/>
      <c r="M661" s="85"/>
      <c r="N661" s="85"/>
      <c r="O661" s="85"/>
      <c r="P661" s="85"/>
      <c r="Q661" s="85"/>
      <c r="R661" s="85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</row>
    <row r="662" spans="1:31" ht="13.5" customHeight="1">
      <c r="A662" s="20"/>
      <c r="B662" s="20"/>
      <c r="C662" s="85"/>
      <c r="D662" s="85"/>
      <c r="E662" s="85"/>
      <c r="F662" s="85"/>
      <c r="G662" s="85"/>
      <c r="H662" s="85"/>
      <c r="I662" s="85"/>
      <c r="J662" s="85"/>
      <c r="K662" s="85"/>
      <c r="L662" s="85"/>
      <c r="M662" s="85"/>
      <c r="N662" s="85"/>
      <c r="O662" s="85"/>
      <c r="P662" s="85"/>
      <c r="Q662" s="85"/>
      <c r="R662" s="85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0"/>
    </row>
    <row r="663" spans="1:31" ht="13.5" customHeight="1">
      <c r="A663" s="20"/>
      <c r="B663" s="20"/>
      <c r="C663" s="85"/>
      <c r="D663" s="85"/>
      <c r="E663" s="85"/>
      <c r="F663" s="85"/>
      <c r="G663" s="85"/>
      <c r="H663" s="85"/>
      <c r="I663" s="85"/>
      <c r="J663" s="85"/>
      <c r="K663" s="85"/>
      <c r="L663" s="85"/>
      <c r="M663" s="85"/>
      <c r="N663" s="85"/>
      <c r="O663" s="85"/>
      <c r="P663" s="85"/>
      <c r="Q663" s="85"/>
      <c r="R663" s="85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  <c r="AE663" s="20"/>
    </row>
    <row r="664" spans="1:31" ht="13.5" customHeight="1">
      <c r="A664" s="20"/>
      <c r="B664" s="20"/>
      <c r="C664" s="85"/>
      <c r="D664" s="85"/>
      <c r="E664" s="85"/>
      <c r="F664" s="85"/>
      <c r="G664" s="85"/>
      <c r="H664" s="85"/>
      <c r="I664" s="85"/>
      <c r="J664" s="85"/>
      <c r="K664" s="85"/>
      <c r="L664" s="85"/>
      <c r="M664" s="85"/>
      <c r="N664" s="85"/>
      <c r="O664" s="85"/>
      <c r="P664" s="85"/>
      <c r="Q664" s="85"/>
      <c r="R664" s="85"/>
      <c r="S664" s="20"/>
      <c r="T664" s="20"/>
      <c r="U664" s="20"/>
      <c r="V664" s="20"/>
      <c r="W664" s="20"/>
      <c r="X664" s="20"/>
      <c r="Y664" s="20"/>
      <c r="Z664" s="20"/>
      <c r="AA664" s="20"/>
      <c r="AB664" s="20"/>
      <c r="AC664" s="20"/>
      <c r="AD664" s="20"/>
      <c r="AE664" s="20"/>
    </row>
    <row r="665" spans="1:31" ht="13.5" customHeight="1">
      <c r="A665" s="20"/>
      <c r="B665" s="20"/>
      <c r="C665" s="85"/>
      <c r="D665" s="85"/>
      <c r="E665" s="85"/>
      <c r="F665" s="85"/>
      <c r="G665" s="85"/>
      <c r="H665" s="85"/>
      <c r="I665" s="85"/>
      <c r="J665" s="85"/>
      <c r="K665" s="85"/>
      <c r="L665" s="85"/>
      <c r="M665" s="85"/>
      <c r="N665" s="85"/>
      <c r="O665" s="85"/>
      <c r="P665" s="85"/>
      <c r="Q665" s="85"/>
      <c r="R665" s="85"/>
      <c r="S665" s="20"/>
      <c r="T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  <c r="AE665" s="20"/>
    </row>
    <row r="666" spans="1:31" ht="13.5" customHeight="1">
      <c r="A666" s="20"/>
      <c r="B666" s="20"/>
      <c r="C666" s="85"/>
      <c r="D666" s="85"/>
      <c r="E666" s="85"/>
      <c r="F666" s="85"/>
      <c r="G666" s="85"/>
      <c r="H666" s="85"/>
      <c r="I666" s="85"/>
      <c r="J666" s="85"/>
      <c r="K666" s="85"/>
      <c r="L666" s="85"/>
      <c r="M666" s="85"/>
      <c r="N666" s="85"/>
      <c r="O666" s="85"/>
      <c r="P666" s="85"/>
      <c r="Q666" s="85"/>
      <c r="R666" s="85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  <c r="AE666" s="20"/>
    </row>
    <row r="667" spans="1:31" ht="13.5" customHeight="1">
      <c r="A667" s="20"/>
      <c r="B667" s="20"/>
      <c r="C667" s="85"/>
      <c r="D667" s="85"/>
      <c r="E667" s="85"/>
      <c r="F667" s="85"/>
      <c r="G667" s="85"/>
      <c r="H667" s="85"/>
      <c r="I667" s="85"/>
      <c r="J667" s="85"/>
      <c r="K667" s="85"/>
      <c r="L667" s="85"/>
      <c r="M667" s="85"/>
      <c r="N667" s="85"/>
      <c r="O667" s="85"/>
      <c r="P667" s="85"/>
      <c r="Q667" s="85"/>
      <c r="R667" s="85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0"/>
    </row>
    <row r="668" spans="1:31" ht="13.5" customHeight="1">
      <c r="A668" s="20"/>
      <c r="B668" s="20"/>
      <c r="C668" s="85"/>
      <c r="D668" s="85"/>
      <c r="E668" s="85"/>
      <c r="F668" s="85"/>
      <c r="G668" s="85"/>
      <c r="H668" s="85"/>
      <c r="I668" s="85"/>
      <c r="J668" s="85"/>
      <c r="K668" s="85"/>
      <c r="L668" s="85"/>
      <c r="M668" s="85"/>
      <c r="N668" s="85"/>
      <c r="O668" s="85"/>
      <c r="P668" s="85"/>
      <c r="Q668" s="85"/>
      <c r="R668" s="85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  <c r="AE668" s="20"/>
    </row>
    <row r="669" spans="1:31" ht="13.5" customHeight="1">
      <c r="A669" s="20"/>
      <c r="B669" s="20"/>
      <c r="C669" s="85"/>
      <c r="D669" s="85"/>
      <c r="E669" s="85"/>
      <c r="F669" s="85"/>
      <c r="G669" s="85"/>
      <c r="H669" s="85"/>
      <c r="I669" s="85"/>
      <c r="J669" s="85"/>
      <c r="K669" s="85"/>
      <c r="L669" s="85"/>
      <c r="M669" s="85"/>
      <c r="N669" s="85"/>
      <c r="O669" s="85"/>
      <c r="P669" s="85"/>
      <c r="Q669" s="85"/>
      <c r="R669" s="85"/>
      <c r="S669" s="20"/>
      <c r="T669" s="20"/>
      <c r="U669" s="20"/>
      <c r="V669" s="20"/>
      <c r="W669" s="20"/>
      <c r="X669" s="20"/>
      <c r="Y669" s="20"/>
      <c r="Z669" s="20"/>
      <c r="AA669" s="20"/>
      <c r="AB669" s="20"/>
      <c r="AC669" s="20"/>
      <c r="AD669" s="20"/>
      <c r="AE669" s="20"/>
    </row>
    <row r="670" spans="1:31" ht="13.5" customHeight="1">
      <c r="A670" s="20"/>
      <c r="B670" s="20"/>
      <c r="C670" s="85"/>
      <c r="D670" s="85"/>
      <c r="E670" s="85"/>
      <c r="F670" s="85"/>
      <c r="G670" s="85"/>
      <c r="H670" s="85"/>
      <c r="I670" s="85"/>
      <c r="J670" s="85"/>
      <c r="K670" s="85"/>
      <c r="L670" s="85"/>
      <c r="M670" s="85"/>
      <c r="N670" s="85"/>
      <c r="O670" s="85"/>
      <c r="P670" s="85"/>
      <c r="Q670" s="85"/>
      <c r="R670" s="85"/>
      <c r="S670" s="20"/>
      <c r="T670" s="20"/>
      <c r="U670" s="20"/>
      <c r="V670" s="20"/>
      <c r="W670" s="20"/>
      <c r="X670" s="20"/>
      <c r="Y670" s="20"/>
      <c r="Z670" s="20"/>
      <c r="AA670" s="20"/>
      <c r="AB670" s="20"/>
      <c r="AC670" s="20"/>
      <c r="AD670" s="20"/>
      <c r="AE670" s="20"/>
    </row>
    <row r="671" spans="1:31" ht="13.5" customHeight="1">
      <c r="A671" s="20"/>
      <c r="B671" s="20"/>
      <c r="C671" s="85"/>
      <c r="D671" s="85"/>
      <c r="E671" s="85"/>
      <c r="F671" s="85"/>
      <c r="G671" s="85"/>
      <c r="H671" s="85"/>
      <c r="I671" s="85"/>
      <c r="J671" s="85"/>
      <c r="K671" s="85"/>
      <c r="L671" s="85"/>
      <c r="M671" s="85"/>
      <c r="N671" s="85"/>
      <c r="O671" s="85"/>
      <c r="P671" s="85"/>
      <c r="Q671" s="85"/>
      <c r="R671" s="85"/>
      <c r="S671" s="20"/>
      <c r="T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  <c r="AE671" s="20"/>
    </row>
    <row r="672" spans="1:31" ht="13.5" customHeight="1">
      <c r="A672" s="20"/>
      <c r="B672" s="20"/>
      <c r="C672" s="85"/>
      <c r="D672" s="85"/>
      <c r="E672" s="85"/>
      <c r="F672" s="85"/>
      <c r="G672" s="85"/>
      <c r="H672" s="85"/>
      <c r="I672" s="85"/>
      <c r="J672" s="85"/>
      <c r="K672" s="85"/>
      <c r="L672" s="85"/>
      <c r="M672" s="85"/>
      <c r="N672" s="85"/>
      <c r="O672" s="85"/>
      <c r="P672" s="85"/>
      <c r="Q672" s="85"/>
      <c r="R672" s="85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  <c r="AE672" s="20"/>
    </row>
    <row r="673" spans="1:31" ht="13.5" customHeight="1">
      <c r="A673" s="20"/>
      <c r="B673" s="20"/>
      <c r="C673" s="85"/>
      <c r="D673" s="85"/>
      <c r="E673" s="85"/>
      <c r="F673" s="85"/>
      <c r="G673" s="85"/>
      <c r="H673" s="85"/>
      <c r="I673" s="85"/>
      <c r="J673" s="85"/>
      <c r="K673" s="85"/>
      <c r="L673" s="85"/>
      <c r="M673" s="85"/>
      <c r="N673" s="85"/>
      <c r="O673" s="85"/>
      <c r="P673" s="85"/>
      <c r="Q673" s="85"/>
      <c r="R673" s="85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  <c r="AE673" s="20"/>
    </row>
    <row r="674" spans="1:31" ht="13.5" customHeight="1">
      <c r="A674" s="20"/>
      <c r="B674" s="20"/>
      <c r="C674" s="85"/>
      <c r="D674" s="85"/>
      <c r="E674" s="85"/>
      <c r="F674" s="85"/>
      <c r="G674" s="85"/>
      <c r="H674" s="85"/>
      <c r="I674" s="85"/>
      <c r="J674" s="85"/>
      <c r="K674" s="85"/>
      <c r="L674" s="85"/>
      <c r="M674" s="85"/>
      <c r="N674" s="85"/>
      <c r="O674" s="85"/>
      <c r="P674" s="85"/>
      <c r="Q674" s="85"/>
      <c r="R674" s="85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</row>
    <row r="675" spans="1:31" ht="13.5" customHeight="1">
      <c r="A675" s="20"/>
      <c r="B675" s="20"/>
      <c r="C675" s="85"/>
      <c r="D675" s="85"/>
      <c r="E675" s="85"/>
      <c r="F675" s="85"/>
      <c r="G675" s="85"/>
      <c r="H675" s="85"/>
      <c r="I675" s="85"/>
      <c r="J675" s="85"/>
      <c r="K675" s="85"/>
      <c r="L675" s="85"/>
      <c r="M675" s="85"/>
      <c r="N675" s="85"/>
      <c r="O675" s="85"/>
      <c r="P675" s="85"/>
      <c r="Q675" s="85"/>
      <c r="R675" s="85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</row>
    <row r="676" spans="1:31" ht="13.5" customHeight="1">
      <c r="A676" s="20"/>
      <c r="B676" s="20"/>
      <c r="C676" s="85"/>
      <c r="D676" s="85"/>
      <c r="E676" s="85"/>
      <c r="F676" s="85"/>
      <c r="G676" s="85"/>
      <c r="H676" s="85"/>
      <c r="I676" s="85"/>
      <c r="J676" s="85"/>
      <c r="K676" s="85"/>
      <c r="L676" s="85"/>
      <c r="M676" s="85"/>
      <c r="N676" s="85"/>
      <c r="O676" s="85"/>
      <c r="P676" s="85"/>
      <c r="Q676" s="85"/>
      <c r="R676" s="85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</row>
    <row r="677" spans="1:31" ht="13.5" customHeight="1">
      <c r="A677" s="20"/>
      <c r="B677" s="20"/>
      <c r="C677" s="85"/>
      <c r="D677" s="85"/>
      <c r="E677" s="85"/>
      <c r="F677" s="85"/>
      <c r="G677" s="85"/>
      <c r="H677" s="85"/>
      <c r="I677" s="85"/>
      <c r="J677" s="85"/>
      <c r="K677" s="85"/>
      <c r="L677" s="85"/>
      <c r="M677" s="85"/>
      <c r="N677" s="85"/>
      <c r="O677" s="85"/>
      <c r="P677" s="85"/>
      <c r="Q677" s="85"/>
      <c r="R677" s="85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</row>
    <row r="678" spans="1:31" ht="13.5" customHeight="1">
      <c r="A678" s="20"/>
      <c r="B678" s="20"/>
      <c r="C678" s="85"/>
      <c r="D678" s="85"/>
      <c r="E678" s="85"/>
      <c r="F678" s="85"/>
      <c r="G678" s="85"/>
      <c r="H678" s="85"/>
      <c r="I678" s="85"/>
      <c r="J678" s="85"/>
      <c r="K678" s="85"/>
      <c r="L678" s="85"/>
      <c r="M678" s="85"/>
      <c r="N678" s="85"/>
      <c r="O678" s="85"/>
      <c r="P678" s="85"/>
      <c r="Q678" s="85"/>
      <c r="R678" s="85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</row>
    <row r="679" spans="1:31" ht="13.5" customHeight="1">
      <c r="A679" s="20"/>
      <c r="B679" s="20"/>
      <c r="C679" s="85"/>
      <c r="D679" s="85"/>
      <c r="E679" s="85"/>
      <c r="F679" s="85"/>
      <c r="G679" s="85"/>
      <c r="H679" s="85"/>
      <c r="I679" s="85"/>
      <c r="J679" s="85"/>
      <c r="K679" s="85"/>
      <c r="L679" s="85"/>
      <c r="M679" s="85"/>
      <c r="N679" s="85"/>
      <c r="O679" s="85"/>
      <c r="P679" s="85"/>
      <c r="Q679" s="85"/>
      <c r="R679" s="85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0"/>
    </row>
    <row r="680" spans="1:31" ht="13.5" customHeight="1">
      <c r="A680" s="20"/>
      <c r="B680" s="20"/>
      <c r="C680" s="85"/>
      <c r="D680" s="85"/>
      <c r="E680" s="85"/>
      <c r="F680" s="85"/>
      <c r="G680" s="85"/>
      <c r="H680" s="85"/>
      <c r="I680" s="85"/>
      <c r="J680" s="85"/>
      <c r="K680" s="85"/>
      <c r="L680" s="85"/>
      <c r="M680" s="85"/>
      <c r="N680" s="85"/>
      <c r="O680" s="85"/>
      <c r="P680" s="85"/>
      <c r="Q680" s="85"/>
      <c r="R680" s="85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0"/>
    </row>
    <row r="681" spans="1:31" ht="13.5" customHeight="1">
      <c r="A681" s="20"/>
      <c r="B681" s="20"/>
      <c r="C681" s="85"/>
      <c r="D681" s="85"/>
      <c r="E681" s="85"/>
      <c r="F681" s="85"/>
      <c r="G681" s="85"/>
      <c r="H681" s="85"/>
      <c r="I681" s="85"/>
      <c r="J681" s="85"/>
      <c r="K681" s="85"/>
      <c r="L681" s="85"/>
      <c r="M681" s="85"/>
      <c r="N681" s="85"/>
      <c r="O681" s="85"/>
      <c r="P681" s="85"/>
      <c r="Q681" s="85"/>
      <c r="R681" s="85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  <c r="AE681" s="20"/>
    </row>
    <row r="682" spans="1:31" ht="13.5" customHeight="1">
      <c r="A682" s="20"/>
      <c r="B682" s="20"/>
      <c r="C682" s="85"/>
      <c r="D682" s="85"/>
      <c r="E682" s="85"/>
      <c r="F682" s="85"/>
      <c r="G682" s="85"/>
      <c r="H682" s="85"/>
      <c r="I682" s="85"/>
      <c r="J682" s="85"/>
      <c r="K682" s="85"/>
      <c r="L682" s="85"/>
      <c r="M682" s="85"/>
      <c r="N682" s="85"/>
      <c r="O682" s="85"/>
      <c r="P682" s="85"/>
      <c r="Q682" s="85"/>
      <c r="R682" s="85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  <c r="AC682" s="20"/>
      <c r="AD682" s="20"/>
      <c r="AE682" s="20"/>
    </row>
    <row r="683" spans="1:31" ht="13.5" customHeight="1">
      <c r="A683" s="20"/>
      <c r="B683" s="20"/>
      <c r="C683" s="85"/>
      <c r="D683" s="85"/>
      <c r="E683" s="85"/>
      <c r="F683" s="85"/>
      <c r="G683" s="85"/>
      <c r="H683" s="85"/>
      <c r="I683" s="85"/>
      <c r="J683" s="85"/>
      <c r="K683" s="85"/>
      <c r="L683" s="85"/>
      <c r="M683" s="85"/>
      <c r="N683" s="85"/>
      <c r="O683" s="85"/>
      <c r="P683" s="85"/>
      <c r="Q683" s="85"/>
      <c r="R683" s="85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  <c r="AE683" s="20"/>
    </row>
    <row r="684" spans="1:31" ht="13.5" customHeight="1">
      <c r="A684" s="20"/>
      <c r="B684" s="20"/>
      <c r="C684" s="85"/>
      <c r="D684" s="85"/>
      <c r="E684" s="85"/>
      <c r="F684" s="85"/>
      <c r="G684" s="85"/>
      <c r="H684" s="85"/>
      <c r="I684" s="85"/>
      <c r="J684" s="85"/>
      <c r="K684" s="85"/>
      <c r="L684" s="85"/>
      <c r="M684" s="85"/>
      <c r="N684" s="85"/>
      <c r="O684" s="85"/>
      <c r="P684" s="85"/>
      <c r="Q684" s="85"/>
      <c r="R684" s="85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  <c r="AE684" s="20"/>
    </row>
    <row r="685" spans="1:31" ht="13.5" customHeight="1">
      <c r="A685" s="20"/>
      <c r="B685" s="20"/>
      <c r="C685" s="85"/>
      <c r="D685" s="85"/>
      <c r="E685" s="85"/>
      <c r="F685" s="85"/>
      <c r="G685" s="85"/>
      <c r="H685" s="85"/>
      <c r="I685" s="85"/>
      <c r="J685" s="85"/>
      <c r="K685" s="85"/>
      <c r="L685" s="85"/>
      <c r="M685" s="85"/>
      <c r="N685" s="85"/>
      <c r="O685" s="85"/>
      <c r="P685" s="85"/>
      <c r="Q685" s="85"/>
      <c r="R685" s="85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  <c r="AE685" s="20"/>
    </row>
    <row r="686" spans="1:31" ht="13.5" customHeight="1">
      <c r="A686" s="20"/>
      <c r="B686" s="20"/>
      <c r="C686" s="85"/>
      <c r="D686" s="85"/>
      <c r="E686" s="85"/>
      <c r="F686" s="85"/>
      <c r="G686" s="85"/>
      <c r="H686" s="85"/>
      <c r="I686" s="85"/>
      <c r="J686" s="85"/>
      <c r="K686" s="85"/>
      <c r="L686" s="85"/>
      <c r="M686" s="85"/>
      <c r="N686" s="85"/>
      <c r="O686" s="85"/>
      <c r="P686" s="85"/>
      <c r="Q686" s="85"/>
      <c r="R686" s="85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  <c r="AE686" s="20"/>
    </row>
    <row r="687" spans="1:31" ht="13.5" customHeight="1">
      <c r="A687" s="20"/>
      <c r="B687" s="20"/>
      <c r="C687" s="85"/>
      <c r="D687" s="85"/>
      <c r="E687" s="85"/>
      <c r="F687" s="85"/>
      <c r="G687" s="85"/>
      <c r="H687" s="85"/>
      <c r="I687" s="85"/>
      <c r="J687" s="85"/>
      <c r="K687" s="85"/>
      <c r="L687" s="85"/>
      <c r="M687" s="85"/>
      <c r="N687" s="85"/>
      <c r="O687" s="85"/>
      <c r="P687" s="85"/>
      <c r="Q687" s="85"/>
      <c r="R687" s="85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  <c r="AE687" s="20"/>
    </row>
    <row r="688" spans="1:31" ht="13.5" customHeight="1">
      <c r="A688" s="20"/>
      <c r="B688" s="20"/>
      <c r="C688" s="85"/>
      <c r="D688" s="85"/>
      <c r="E688" s="85"/>
      <c r="F688" s="85"/>
      <c r="G688" s="85"/>
      <c r="H688" s="85"/>
      <c r="I688" s="85"/>
      <c r="J688" s="85"/>
      <c r="K688" s="85"/>
      <c r="L688" s="85"/>
      <c r="M688" s="85"/>
      <c r="N688" s="85"/>
      <c r="O688" s="85"/>
      <c r="P688" s="85"/>
      <c r="Q688" s="85"/>
      <c r="R688" s="85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0"/>
    </row>
    <row r="689" spans="1:31" ht="13.5" customHeight="1">
      <c r="A689" s="20"/>
      <c r="B689" s="20"/>
      <c r="C689" s="85"/>
      <c r="D689" s="85"/>
      <c r="E689" s="85"/>
      <c r="F689" s="85"/>
      <c r="G689" s="85"/>
      <c r="H689" s="85"/>
      <c r="I689" s="85"/>
      <c r="J689" s="85"/>
      <c r="K689" s="85"/>
      <c r="L689" s="85"/>
      <c r="M689" s="85"/>
      <c r="N689" s="85"/>
      <c r="O689" s="85"/>
      <c r="P689" s="85"/>
      <c r="Q689" s="85"/>
      <c r="R689" s="85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AE689" s="20"/>
    </row>
    <row r="690" spans="1:31" ht="13.5" customHeight="1">
      <c r="A690" s="20"/>
      <c r="B690" s="20"/>
      <c r="C690" s="85"/>
      <c r="D690" s="85"/>
      <c r="E690" s="85"/>
      <c r="F690" s="85"/>
      <c r="G690" s="85"/>
      <c r="H690" s="85"/>
      <c r="I690" s="85"/>
      <c r="J690" s="85"/>
      <c r="K690" s="85"/>
      <c r="L690" s="85"/>
      <c r="M690" s="85"/>
      <c r="N690" s="85"/>
      <c r="O690" s="85"/>
      <c r="P690" s="85"/>
      <c r="Q690" s="85"/>
      <c r="R690" s="85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</row>
    <row r="691" spans="1:31" ht="13.5" customHeight="1">
      <c r="A691" s="20"/>
      <c r="B691" s="20"/>
      <c r="C691" s="85"/>
      <c r="D691" s="85"/>
      <c r="E691" s="85"/>
      <c r="F691" s="85"/>
      <c r="G691" s="85"/>
      <c r="H691" s="85"/>
      <c r="I691" s="85"/>
      <c r="J691" s="85"/>
      <c r="K691" s="85"/>
      <c r="L691" s="85"/>
      <c r="M691" s="85"/>
      <c r="N691" s="85"/>
      <c r="O691" s="85"/>
      <c r="P691" s="85"/>
      <c r="Q691" s="85"/>
      <c r="R691" s="85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</row>
    <row r="692" spans="1:31" ht="13.5" customHeight="1">
      <c r="A692" s="20"/>
      <c r="B692" s="20"/>
      <c r="C692" s="85"/>
      <c r="D692" s="85"/>
      <c r="E692" s="85"/>
      <c r="F692" s="85"/>
      <c r="G692" s="85"/>
      <c r="H692" s="85"/>
      <c r="I692" s="85"/>
      <c r="J692" s="85"/>
      <c r="K692" s="85"/>
      <c r="L692" s="85"/>
      <c r="M692" s="85"/>
      <c r="N692" s="85"/>
      <c r="O692" s="85"/>
      <c r="P692" s="85"/>
      <c r="Q692" s="85"/>
      <c r="R692" s="85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</row>
    <row r="693" spans="1:31" ht="13.5" customHeight="1">
      <c r="A693" s="20"/>
      <c r="B693" s="20"/>
      <c r="C693" s="85"/>
      <c r="D693" s="85"/>
      <c r="E693" s="85"/>
      <c r="F693" s="85"/>
      <c r="G693" s="85"/>
      <c r="H693" s="85"/>
      <c r="I693" s="85"/>
      <c r="J693" s="85"/>
      <c r="K693" s="85"/>
      <c r="L693" s="85"/>
      <c r="M693" s="85"/>
      <c r="N693" s="85"/>
      <c r="O693" s="85"/>
      <c r="P693" s="85"/>
      <c r="Q693" s="85"/>
      <c r="R693" s="85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</row>
    <row r="694" spans="1:31" ht="13.5" customHeight="1">
      <c r="A694" s="20"/>
      <c r="B694" s="20"/>
      <c r="C694" s="85"/>
      <c r="D694" s="85"/>
      <c r="E694" s="85"/>
      <c r="F694" s="85"/>
      <c r="G694" s="85"/>
      <c r="H694" s="85"/>
      <c r="I694" s="85"/>
      <c r="J694" s="85"/>
      <c r="K694" s="85"/>
      <c r="L694" s="85"/>
      <c r="M694" s="85"/>
      <c r="N694" s="85"/>
      <c r="O694" s="85"/>
      <c r="P694" s="85"/>
      <c r="Q694" s="85"/>
      <c r="R694" s="85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AE694" s="20"/>
    </row>
    <row r="695" spans="1:31" ht="13.5" customHeight="1">
      <c r="A695" s="20"/>
      <c r="B695" s="20"/>
      <c r="C695" s="85"/>
      <c r="D695" s="85"/>
      <c r="E695" s="85"/>
      <c r="F695" s="85"/>
      <c r="G695" s="85"/>
      <c r="H695" s="85"/>
      <c r="I695" s="85"/>
      <c r="J695" s="85"/>
      <c r="K695" s="85"/>
      <c r="L695" s="85"/>
      <c r="M695" s="85"/>
      <c r="N695" s="85"/>
      <c r="O695" s="85"/>
      <c r="P695" s="85"/>
      <c r="Q695" s="85"/>
      <c r="R695" s="85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</row>
    <row r="696" spans="1:31" ht="13.5" customHeight="1">
      <c r="A696" s="20"/>
      <c r="B696" s="20"/>
      <c r="C696" s="85"/>
      <c r="D696" s="85"/>
      <c r="E696" s="85"/>
      <c r="F696" s="85"/>
      <c r="G696" s="85"/>
      <c r="H696" s="85"/>
      <c r="I696" s="85"/>
      <c r="J696" s="85"/>
      <c r="K696" s="85"/>
      <c r="L696" s="85"/>
      <c r="M696" s="85"/>
      <c r="N696" s="85"/>
      <c r="O696" s="85"/>
      <c r="P696" s="85"/>
      <c r="Q696" s="85"/>
      <c r="R696" s="85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0"/>
    </row>
    <row r="697" spans="1:31" ht="13.5" customHeight="1">
      <c r="A697" s="20"/>
      <c r="B697" s="20"/>
      <c r="C697" s="85"/>
      <c r="D697" s="85"/>
      <c r="E697" s="85"/>
      <c r="F697" s="85"/>
      <c r="G697" s="85"/>
      <c r="H697" s="85"/>
      <c r="I697" s="85"/>
      <c r="J697" s="85"/>
      <c r="K697" s="85"/>
      <c r="L697" s="85"/>
      <c r="M697" s="85"/>
      <c r="N697" s="85"/>
      <c r="O697" s="85"/>
      <c r="P697" s="85"/>
      <c r="Q697" s="85"/>
      <c r="R697" s="85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</row>
    <row r="698" spans="1:31" ht="13.5" customHeight="1">
      <c r="A698" s="20"/>
      <c r="B698" s="20"/>
      <c r="C698" s="85"/>
      <c r="D698" s="85"/>
      <c r="E698" s="85"/>
      <c r="F698" s="85"/>
      <c r="G698" s="85"/>
      <c r="H698" s="85"/>
      <c r="I698" s="85"/>
      <c r="J698" s="85"/>
      <c r="K698" s="85"/>
      <c r="L698" s="85"/>
      <c r="M698" s="85"/>
      <c r="N698" s="85"/>
      <c r="O698" s="85"/>
      <c r="P698" s="85"/>
      <c r="Q698" s="85"/>
      <c r="R698" s="85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</row>
    <row r="699" spans="1:31" ht="13.5" customHeight="1">
      <c r="A699" s="20"/>
      <c r="B699" s="20"/>
      <c r="C699" s="85"/>
      <c r="D699" s="85"/>
      <c r="E699" s="85"/>
      <c r="F699" s="85"/>
      <c r="G699" s="85"/>
      <c r="H699" s="85"/>
      <c r="I699" s="85"/>
      <c r="J699" s="85"/>
      <c r="K699" s="85"/>
      <c r="L699" s="85"/>
      <c r="M699" s="85"/>
      <c r="N699" s="85"/>
      <c r="O699" s="85"/>
      <c r="P699" s="85"/>
      <c r="Q699" s="85"/>
      <c r="R699" s="85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</row>
    <row r="700" spans="1:31" ht="13.5" customHeight="1">
      <c r="A700" s="20"/>
      <c r="B700" s="20"/>
      <c r="C700" s="85"/>
      <c r="D700" s="85"/>
      <c r="E700" s="85"/>
      <c r="F700" s="85"/>
      <c r="G700" s="85"/>
      <c r="H700" s="85"/>
      <c r="I700" s="85"/>
      <c r="J700" s="85"/>
      <c r="K700" s="85"/>
      <c r="L700" s="85"/>
      <c r="M700" s="85"/>
      <c r="N700" s="85"/>
      <c r="O700" s="85"/>
      <c r="P700" s="85"/>
      <c r="Q700" s="85"/>
      <c r="R700" s="85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</row>
    <row r="701" spans="1:31" ht="13.5" customHeight="1">
      <c r="A701" s="20"/>
      <c r="B701" s="20"/>
      <c r="C701" s="85"/>
      <c r="D701" s="85"/>
      <c r="E701" s="85"/>
      <c r="F701" s="85"/>
      <c r="G701" s="85"/>
      <c r="H701" s="85"/>
      <c r="I701" s="85"/>
      <c r="J701" s="85"/>
      <c r="K701" s="85"/>
      <c r="L701" s="85"/>
      <c r="M701" s="85"/>
      <c r="N701" s="85"/>
      <c r="O701" s="85"/>
      <c r="P701" s="85"/>
      <c r="Q701" s="85"/>
      <c r="R701" s="85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</row>
    <row r="702" spans="1:31" ht="13.5" customHeight="1">
      <c r="A702" s="20"/>
      <c r="B702" s="20"/>
      <c r="C702" s="85"/>
      <c r="D702" s="85"/>
      <c r="E702" s="85"/>
      <c r="F702" s="85"/>
      <c r="G702" s="85"/>
      <c r="H702" s="85"/>
      <c r="I702" s="85"/>
      <c r="J702" s="85"/>
      <c r="K702" s="85"/>
      <c r="L702" s="85"/>
      <c r="M702" s="85"/>
      <c r="N702" s="85"/>
      <c r="O702" s="85"/>
      <c r="P702" s="85"/>
      <c r="Q702" s="85"/>
      <c r="R702" s="85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0"/>
    </row>
    <row r="703" spans="1:31" ht="13.5" customHeight="1">
      <c r="A703" s="20"/>
      <c r="B703" s="20"/>
      <c r="C703" s="85"/>
      <c r="D703" s="85"/>
      <c r="E703" s="85"/>
      <c r="F703" s="85"/>
      <c r="G703" s="85"/>
      <c r="H703" s="85"/>
      <c r="I703" s="85"/>
      <c r="J703" s="85"/>
      <c r="K703" s="85"/>
      <c r="L703" s="85"/>
      <c r="M703" s="85"/>
      <c r="N703" s="85"/>
      <c r="O703" s="85"/>
      <c r="P703" s="85"/>
      <c r="Q703" s="85"/>
      <c r="R703" s="85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  <c r="AE703" s="20"/>
    </row>
    <row r="704" spans="1:31" ht="13.5" customHeight="1">
      <c r="A704" s="20"/>
      <c r="B704" s="20"/>
      <c r="C704" s="85"/>
      <c r="D704" s="85"/>
      <c r="E704" s="85"/>
      <c r="F704" s="85"/>
      <c r="G704" s="85"/>
      <c r="H704" s="85"/>
      <c r="I704" s="85"/>
      <c r="J704" s="85"/>
      <c r="K704" s="85"/>
      <c r="L704" s="85"/>
      <c r="M704" s="85"/>
      <c r="N704" s="85"/>
      <c r="O704" s="85"/>
      <c r="P704" s="85"/>
      <c r="Q704" s="85"/>
      <c r="R704" s="85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  <c r="AE704" s="20"/>
    </row>
    <row r="705" spans="1:31" ht="13.5" customHeight="1">
      <c r="A705" s="20"/>
      <c r="B705" s="20"/>
      <c r="C705" s="85"/>
      <c r="D705" s="85"/>
      <c r="E705" s="85"/>
      <c r="F705" s="85"/>
      <c r="G705" s="85"/>
      <c r="H705" s="85"/>
      <c r="I705" s="85"/>
      <c r="J705" s="85"/>
      <c r="K705" s="85"/>
      <c r="L705" s="85"/>
      <c r="M705" s="85"/>
      <c r="N705" s="85"/>
      <c r="O705" s="85"/>
      <c r="P705" s="85"/>
      <c r="Q705" s="85"/>
      <c r="R705" s="85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0"/>
    </row>
    <row r="706" spans="1:31" ht="13.5" customHeight="1">
      <c r="A706" s="20"/>
      <c r="B706" s="20"/>
      <c r="C706" s="85"/>
      <c r="D706" s="85"/>
      <c r="E706" s="85"/>
      <c r="F706" s="85"/>
      <c r="G706" s="85"/>
      <c r="H706" s="85"/>
      <c r="I706" s="85"/>
      <c r="J706" s="85"/>
      <c r="K706" s="85"/>
      <c r="L706" s="85"/>
      <c r="M706" s="85"/>
      <c r="N706" s="85"/>
      <c r="O706" s="85"/>
      <c r="P706" s="85"/>
      <c r="Q706" s="85"/>
      <c r="R706" s="85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  <c r="AE706" s="20"/>
    </row>
    <row r="707" spans="1:31" ht="13.5" customHeight="1">
      <c r="A707" s="20"/>
      <c r="B707" s="20"/>
      <c r="C707" s="85"/>
      <c r="D707" s="85"/>
      <c r="E707" s="85"/>
      <c r="F707" s="85"/>
      <c r="G707" s="85"/>
      <c r="H707" s="85"/>
      <c r="I707" s="85"/>
      <c r="J707" s="85"/>
      <c r="K707" s="85"/>
      <c r="L707" s="85"/>
      <c r="M707" s="85"/>
      <c r="N707" s="85"/>
      <c r="O707" s="85"/>
      <c r="P707" s="85"/>
      <c r="Q707" s="85"/>
      <c r="R707" s="85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0"/>
    </row>
    <row r="708" spans="1:31" ht="13.5" customHeight="1">
      <c r="A708" s="20"/>
      <c r="B708" s="20"/>
      <c r="C708" s="85"/>
      <c r="D708" s="85"/>
      <c r="E708" s="85"/>
      <c r="F708" s="85"/>
      <c r="G708" s="85"/>
      <c r="H708" s="85"/>
      <c r="I708" s="85"/>
      <c r="J708" s="85"/>
      <c r="K708" s="85"/>
      <c r="L708" s="85"/>
      <c r="M708" s="85"/>
      <c r="N708" s="85"/>
      <c r="O708" s="85"/>
      <c r="P708" s="85"/>
      <c r="Q708" s="85"/>
      <c r="R708" s="85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</row>
    <row r="709" spans="1:31" ht="13.5" customHeight="1">
      <c r="A709" s="20"/>
      <c r="B709" s="20"/>
      <c r="C709" s="85"/>
      <c r="D709" s="85"/>
      <c r="E709" s="85"/>
      <c r="F709" s="85"/>
      <c r="G709" s="85"/>
      <c r="H709" s="85"/>
      <c r="I709" s="85"/>
      <c r="J709" s="85"/>
      <c r="K709" s="85"/>
      <c r="L709" s="85"/>
      <c r="M709" s="85"/>
      <c r="N709" s="85"/>
      <c r="O709" s="85"/>
      <c r="P709" s="85"/>
      <c r="Q709" s="85"/>
      <c r="R709" s="85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</row>
    <row r="710" spans="1:31" ht="13.5" customHeight="1">
      <c r="A710" s="20"/>
      <c r="B710" s="20"/>
      <c r="C710" s="85"/>
      <c r="D710" s="85"/>
      <c r="E710" s="85"/>
      <c r="F710" s="85"/>
      <c r="G710" s="85"/>
      <c r="H710" s="85"/>
      <c r="I710" s="85"/>
      <c r="J710" s="85"/>
      <c r="K710" s="85"/>
      <c r="L710" s="85"/>
      <c r="M710" s="85"/>
      <c r="N710" s="85"/>
      <c r="O710" s="85"/>
      <c r="P710" s="85"/>
      <c r="Q710" s="85"/>
      <c r="R710" s="85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0"/>
    </row>
    <row r="711" spans="1:31" ht="13.5" customHeight="1">
      <c r="A711" s="20"/>
      <c r="B711" s="20"/>
      <c r="C711" s="85"/>
      <c r="D711" s="85"/>
      <c r="E711" s="85"/>
      <c r="F711" s="85"/>
      <c r="G711" s="85"/>
      <c r="H711" s="85"/>
      <c r="I711" s="85"/>
      <c r="J711" s="85"/>
      <c r="K711" s="85"/>
      <c r="L711" s="85"/>
      <c r="M711" s="85"/>
      <c r="N711" s="85"/>
      <c r="O711" s="85"/>
      <c r="P711" s="85"/>
      <c r="Q711" s="85"/>
      <c r="R711" s="85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</row>
    <row r="712" spans="1:31" ht="13.5" customHeight="1">
      <c r="A712" s="20"/>
      <c r="B712" s="20"/>
      <c r="C712" s="85"/>
      <c r="D712" s="85"/>
      <c r="E712" s="85"/>
      <c r="F712" s="85"/>
      <c r="G712" s="85"/>
      <c r="H712" s="85"/>
      <c r="I712" s="85"/>
      <c r="J712" s="85"/>
      <c r="K712" s="85"/>
      <c r="L712" s="85"/>
      <c r="M712" s="85"/>
      <c r="N712" s="85"/>
      <c r="O712" s="85"/>
      <c r="P712" s="85"/>
      <c r="Q712" s="85"/>
      <c r="R712" s="85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</row>
    <row r="713" spans="1:31" ht="13.5" customHeight="1">
      <c r="A713" s="20"/>
      <c r="B713" s="20"/>
      <c r="C713" s="85"/>
      <c r="D713" s="85"/>
      <c r="E713" s="85"/>
      <c r="F713" s="85"/>
      <c r="G713" s="85"/>
      <c r="H713" s="85"/>
      <c r="I713" s="85"/>
      <c r="J713" s="85"/>
      <c r="K713" s="85"/>
      <c r="L713" s="85"/>
      <c r="M713" s="85"/>
      <c r="N713" s="85"/>
      <c r="O713" s="85"/>
      <c r="P713" s="85"/>
      <c r="Q713" s="85"/>
      <c r="R713" s="85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</row>
    <row r="714" spans="1:31" ht="13.5" customHeight="1">
      <c r="A714" s="20"/>
      <c r="B714" s="20"/>
      <c r="C714" s="85"/>
      <c r="D714" s="85"/>
      <c r="E714" s="85"/>
      <c r="F714" s="85"/>
      <c r="G714" s="85"/>
      <c r="H714" s="85"/>
      <c r="I714" s="85"/>
      <c r="J714" s="85"/>
      <c r="K714" s="85"/>
      <c r="L714" s="85"/>
      <c r="M714" s="85"/>
      <c r="N714" s="85"/>
      <c r="O714" s="85"/>
      <c r="P714" s="85"/>
      <c r="Q714" s="85"/>
      <c r="R714" s="85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</row>
    <row r="715" spans="1:31" ht="13.5" customHeight="1">
      <c r="A715" s="20"/>
      <c r="B715" s="20"/>
      <c r="C715" s="85"/>
      <c r="D715" s="85"/>
      <c r="E715" s="85"/>
      <c r="F715" s="85"/>
      <c r="G715" s="85"/>
      <c r="H715" s="85"/>
      <c r="I715" s="85"/>
      <c r="J715" s="85"/>
      <c r="K715" s="85"/>
      <c r="L715" s="85"/>
      <c r="M715" s="85"/>
      <c r="N715" s="85"/>
      <c r="O715" s="85"/>
      <c r="P715" s="85"/>
      <c r="Q715" s="85"/>
      <c r="R715" s="85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</row>
    <row r="716" spans="1:31" ht="13.5" customHeight="1">
      <c r="A716" s="20"/>
      <c r="B716" s="20"/>
      <c r="C716" s="85"/>
      <c r="D716" s="85"/>
      <c r="E716" s="85"/>
      <c r="F716" s="85"/>
      <c r="G716" s="85"/>
      <c r="H716" s="85"/>
      <c r="I716" s="85"/>
      <c r="J716" s="85"/>
      <c r="K716" s="85"/>
      <c r="L716" s="85"/>
      <c r="M716" s="85"/>
      <c r="N716" s="85"/>
      <c r="O716" s="85"/>
      <c r="P716" s="85"/>
      <c r="Q716" s="85"/>
      <c r="R716" s="85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</row>
    <row r="717" spans="1:31" ht="13.5" customHeight="1">
      <c r="A717" s="20"/>
      <c r="B717" s="20"/>
      <c r="C717" s="85"/>
      <c r="D717" s="85"/>
      <c r="E717" s="85"/>
      <c r="F717" s="85"/>
      <c r="G717" s="85"/>
      <c r="H717" s="85"/>
      <c r="I717" s="85"/>
      <c r="J717" s="85"/>
      <c r="K717" s="85"/>
      <c r="L717" s="85"/>
      <c r="M717" s="85"/>
      <c r="N717" s="85"/>
      <c r="O717" s="85"/>
      <c r="P717" s="85"/>
      <c r="Q717" s="85"/>
      <c r="R717" s="85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</row>
    <row r="718" spans="1:31" ht="13.5" customHeight="1">
      <c r="A718" s="20"/>
      <c r="B718" s="20"/>
      <c r="C718" s="85"/>
      <c r="D718" s="85"/>
      <c r="E718" s="85"/>
      <c r="F718" s="85"/>
      <c r="G718" s="85"/>
      <c r="H718" s="85"/>
      <c r="I718" s="85"/>
      <c r="J718" s="85"/>
      <c r="K718" s="85"/>
      <c r="L718" s="85"/>
      <c r="M718" s="85"/>
      <c r="N718" s="85"/>
      <c r="O718" s="85"/>
      <c r="P718" s="85"/>
      <c r="Q718" s="85"/>
      <c r="R718" s="85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  <c r="AE718" s="20"/>
    </row>
    <row r="719" spans="1:31" ht="13.5" customHeight="1">
      <c r="A719" s="20"/>
      <c r="B719" s="20"/>
      <c r="C719" s="85"/>
      <c r="D719" s="85"/>
      <c r="E719" s="85"/>
      <c r="F719" s="85"/>
      <c r="G719" s="85"/>
      <c r="H719" s="85"/>
      <c r="I719" s="85"/>
      <c r="J719" s="85"/>
      <c r="K719" s="85"/>
      <c r="L719" s="85"/>
      <c r="M719" s="85"/>
      <c r="N719" s="85"/>
      <c r="O719" s="85"/>
      <c r="P719" s="85"/>
      <c r="Q719" s="85"/>
      <c r="R719" s="85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0"/>
    </row>
    <row r="720" spans="1:31" ht="13.5" customHeight="1">
      <c r="A720" s="20"/>
      <c r="B720" s="20"/>
      <c r="C720" s="85"/>
      <c r="D720" s="85"/>
      <c r="E720" s="85"/>
      <c r="F720" s="85"/>
      <c r="G720" s="85"/>
      <c r="H720" s="85"/>
      <c r="I720" s="85"/>
      <c r="J720" s="85"/>
      <c r="K720" s="85"/>
      <c r="L720" s="85"/>
      <c r="M720" s="85"/>
      <c r="N720" s="85"/>
      <c r="O720" s="85"/>
      <c r="P720" s="85"/>
      <c r="Q720" s="85"/>
      <c r="R720" s="85"/>
      <c r="S720" s="20"/>
      <c r="T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  <c r="AE720" s="20"/>
    </row>
    <row r="721" spans="1:31" ht="13.5" customHeight="1">
      <c r="A721" s="20"/>
      <c r="B721" s="20"/>
      <c r="C721" s="85"/>
      <c r="D721" s="85"/>
      <c r="E721" s="85"/>
      <c r="F721" s="85"/>
      <c r="G721" s="85"/>
      <c r="H721" s="85"/>
      <c r="I721" s="85"/>
      <c r="J721" s="85"/>
      <c r="K721" s="85"/>
      <c r="L721" s="85"/>
      <c r="M721" s="85"/>
      <c r="N721" s="85"/>
      <c r="O721" s="85"/>
      <c r="P721" s="85"/>
      <c r="Q721" s="85"/>
      <c r="R721" s="85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0"/>
    </row>
    <row r="722" spans="1:31" ht="13.5" customHeight="1">
      <c r="A722" s="20"/>
      <c r="B722" s="20"/>
      <c r="C722" s="85"/>
      <c r="D722" s="85"/>
      <c r="E722" s="85"/>
      <c r="F722" s="85"/>
      <c r="G722" s="85"/>
      <c r="H722" s="85"/>
      <c r="I722" s="85"/>
      <c r="J722" s="85"/>
      <c r="K722" s="85"/>
      <c r="L722" s="85"/>
      <c r="M722" s="85"/>
      <c r="N722" s="85"/>
      <c r="O722" s="85"/>
      <c r="P722" s="85"/>
      <c r="Q722" s="85"/>
      <c r="R722" s="85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</row>
    <row r="723" spans="1:31" ht="13.5" customHeight="1">
      <c r="A723" s="20"/>
      <c r="B723" s="20"/>
      <c r="C723" s="85"/>
      <c r="D723" s="85"/>
      <c r="E723" s="85"/>
      <c r="F723" s="85"/>
      <c r="G723" s="85"/>
      <c r="H723" s="85"/>
      <c r="I723" s="85"/>
      <c r="J723" s="85"/>
      <c r="K723" s="85"/>
      <c r="L723" s="85"/>
      <c r="M723" s="85"/>
      <c r="N723" s="85"/>
      <c r="O723" s="85"/>
      <c r="P723" s="85"/>
      <c r="Q723" s="85"/>
      <c r="R723" s="85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</row>
    <row r="724" spans="1:31" ht="13.5" customHeight="1">
      <c r="A724" s="20"/>
      <c r="B724" s="20"/>
      <c r="C724" s="85"/>
      <c r="D724" s="85"/>
      <c r="E724" s="85"/>
      <c r="F724" s="85"/>
      <c r="G724" s="85"/>
      <c r="H724" s="85"/>
      <c r="I724" s="85"/>
      <c r="J724" s="85"/>
      <c r="K724" s="85"/>
      <c r="L724" s="85"/>
      <c r="M724" s="85"/>
      <c r="N724" s="85"/>
      <c r="O724" s="85"/>
      <c r="P724" s="85"/>
      <c r="Q724" s="85"/>
      <c r="R724" s="85"/>
      <c r="S724" s="20"/>
      <c r="T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  <c r="AE724" s="20"/>
    </row>
    <row r="725" spans="1:31" ht="13.5" customHeight="1">
      <c r="A725" s="20"/>
      <c r="B725" s="20"/>
      <c r="C725" s="85"/>
      <c r="D725" s="85"/>
      <c r="E725" s="85"/>
      <c r="F725" s="85"/>
      <c r="G725" s="85"/>
      <c r="H725" s="85"/>
      <c r="I725" s="85"/>
      <c r="J725" s="85"/>
      <c r="K725" s="85"/>
      <c r="L725" s="85"/>
      <c r="M725" s="85"/>
      <c r="N725" s="85"/>
      <c r="O725" s="85"/>
      <c r="P725" s="85"/>
      <c r="Q725" s="85"/>
      <c r="R725" s="85"/>
      <c r="S725" s="20"/>
      <c r="T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  <c r="AE725" s="20"/>
    </row>
    <row r="726" spans="1:31" ht="13.5" customHeight="1">
      <c r="A726" s="20"/>
      <c r="B726" s="20"/>
      <c r="C726" s="85"/>
      <c r="D726" s="85"/>
      <c r="E726" s="85"/>
      <c r="F726" s="85"/>
      <c r="G726" s="85"/>
      <c r="H726" s="85"/>
      <c r="I726" s="85"/>
      <c r="J726" s="85"/>
      <c r="K726" s="85"/>
      <c r="L726" s="85"/>
      <c r="M726" s="85"/>
      <c r="N726" s="85"/>
      <c r="O726" s="85"/>
      <c r="P726" s="85"/>
      <c r="Q726" s="85"/>
      <c r="R726" s="85"/>
      <c r="S726" s="20"/>
      <c r="T726" s="20"/>
      <c r="U726" s="20"/>
      <c r="V726" s="20"/>
      <c r="W726" s="20"/>
      <c r="X726" s="20"/>
      <c r="Y726" s="20"/>
      <c r="Z726" s="20"/>
      <c r="AA726" s="20"/>
      <c r="AB726" s="20"/>
      <c r="AC726" s="20"/>
      <c r="AD726" s="20"/>
      <c r="AE726" s="20"/>
    </row>
    <row r="727" spans="1:31" ht="13.5" customHeight="1">
      <c r="A727" s="20"/>
      <c r="B727" s="20"/>
      <c r="C727" s="85"/>
      <c r="D727" s="85"/>
      <c r="E727" s="85"/>
      <c r="F727" s="85"/>
      <c r="G727" s="85"/>
      <c r="H727" s="85"/>
      <c r="I727" s="85"/>
      <c r="J727" s="85"/>
      <c r="K727" s="85"/>
      <c r="L727" s="85"/>
      <c r="M727" s="85"/>
      <c r="N727" s="85"/>
      <c r="O727" s="85"/>
      <c r="P727" s="85"/>
      <c r="Q727" s="85"/>
      <c r="R727" s="85"/>
      <c r="S727" s="20"/>
      <c r="T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  <c r="AE727" s="20"/>
    </row>
    <row r="728" spans="1:31" ht="13.5" customHeight="1">
      <c r="A728" s="20"/>
      <c r="B728" s="20"/>
      <c r="C728" s="85"/>
      <c r="D728" s="85"/>
      <c r="E728" s="85"/>
      <c r="F728" s="85"/>
      <c r="G728" s="85"/>
      <c r="H728" s="85"/>
      <c r="I728" s="85"/>
      <c r="J728" s="85"/>
      <c r="K728" s="85"/>
      <c r="L728" s="85"/>
      <c r="M728" s="85"/>
      <c r="N728" s="85"/>
      <c r="O728" s="85"/>
      <c r="P728" s="85"/>
      <c r="Q728" s="85"/>
      <c r="R728" s="85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  <c r="AE728" s="20"/>
    </row>
    <row r="729" spans="1:31" ht="13.5" customHeight="1">
      <c r="A729" s="20"/>
      <c r="B729" s="20"/>
      <c r="C729" s="85"/>
      <c r="D729" s="85"/>
      <c r="E729" s="85"/>
      <c r="F729" s="85"/>
      <c r="G729" s="85"/>
      <c r="H729" s="85"/>
      <c r="I729" s="85"/>
      <c r="J729" s="85"/>
      <c r="K729" s="85"/>
      <c r="L729" s="85"/>
      <c r="M729" s="85"/>
      <c r="N729" s="85"/>
      <c r="O729" s="85"/>
      <c r="P729" s="85"/>
      <c r="Q729" s="85"/>
      <c r="R729" s="85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0"/>
    </row>
    <row r="730" spans="1:31" ht="13.5" customHeight="1">
      <c r="A730" s="20"/>
      <c r="B730" s="20"/>
      <c r="C730" s="85"/>
      <c r="D730" s="85"/>
      <c r="E730" s="85"/>
      <c r="F730" s="85"/>
      <c r="G730" s="85"/>
      <c r="H730" s="85"/>
      <c r="I730" s="85"/>
      <c r="J730" s="85"/>
      <c r="K730" s="85"/>
      <c r="L730" s="85"/>
      <c r="M730" s="85"/>
      <c r="N730" s="85"/>
      <c r="O730" s="85"/>
      <c r="P730" s="85"/>
      <c r="Q730" s="85"/>
      <c r="R730" s="85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0"/>
    </row>
    <row r="731" spans="1:31" ht="13.5" customHeight="1">
      <c r="A731" s="20"/>
      <c r="B731" s="20"/>
      <c r="C731" s="85"/>
      <c r="D731" s="85"/>
      <c r="E731" s="85"/>
      <c r="F731" s="85"/>
      <c r="G731" s="85"/>
      <c r="H731" s="85"/>
      <c r="I731" s="85"/>
      <c r="J731" s="85"/>
      <c r="K731" s="85"/>
      <c r="L731" s="85"/>
      <c r="M731" s="85"/>
      <c r="N731" s="85"/>
      <c r="O731" s="85"/>
      <c r="P731" s="85"/>
      <c r="Q731" s="85"/>
      <c r="R731" s="85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0"/>
    </row>
    <row r="732" spans="1:31" ht="13.5" customHeight="1">
      <c r="A732" s="20"/>
      <c r="B732" s="20"/>
      <c r="C732" s="85"/>
      <c r="D732" s="85"/>
      <c r="E732" s="85"/>
      <c r="F732" s="85"/>
      <c r="G732" s="85"/>
      <c r="H732" s="85"/>
      <c r="I732" s="85"/>
      <c r="J732" s="85"/>
      <c r="K732" s="85"/>
      <c r="L732" s="85"/>
      <c r="M732" s="85"/>
      <c r="N732" s="85"/>
      <c r="O732" s="85"/>
      <c r="P732" s="85"/>
      <c r="Q732" s="85"/>
      <c r="R732" s="85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</row>
    <row r="733" spans="1:31" ht="13.5" customHeight="1">
      <c r="A733" s="20"/>
      <c r="B733" s="20"/>
      <c r="C733" s="85"/>
      <c r="D733" s="85"/>
      <c r="E733" s="85"/>
      <c r="F733" s="85"/>
      <c r="G733" s="85"/>
      <c r="H733" s="85"/>
      <c r="I733" s="85"/>
      <c r="J733" s="85"/>
      <c r="K733" s="85"/>
      <c r="L733" s="85"/>
      <c r="M733" s="85"/>
      <c r="N733" s="85"/>
      <c r="O733" s="85"/>
      <c r="P733" s="85"/>
      <c r="Q733" s="85"/>
      <c r="R733" s="85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</row>
    <row r="734" spans="1:31" ht="13.5" customHeight="1">
      <c r="A734" s="20"/>
      <c r="B734" s="20"/>
      <c r="C734" s="85"/>
      <c r="D734" s="85"/>
      <c r="E734" s="85"/>
      <c r="F734" s="85"/>
      <c r="G734" s="85"/>
      <c r="H734" s="85"/>
      <c r="I734" s="85"/>
      <c r="J734" s="85"/>
      <c r="K734" s="85"/>
      <c r="L734" s="85"/>
      <c r="M734" s="85"/>
      <c r="N734" s="85"/>
      <c r="O734" s="85"/>
      <c r="P734" s="85"/>
      <c r="Q734" s="85"/>
      <c r="R734" s="85"/>
      <c r="S734" s="20"/>
      <c r="T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  <c r="AE734" s="20"/>
    </row>
    <row r="735" spans="1:31" ht="13.5" customHeight="1">
      <c r="A735" s="20"/>
      <c r="B735" s="20"/>
      <c r="C735" s="85"/>
      <c r="D735" s="85"/>
      <c r="E735" s="85"/>
      <c r="F735" s="85"/>
      <c r="G735" s="85"/>
      <c r="H735" s="85"/>
      <c r="I735" s="85"/>
      <c r="J735" s="85"/>
      <c r="K735" s="85"/>
      <c r="L735" s="85"/>
      <c r="M735" s="85"/>
      <c r="N735" s="85"/>
      <c r="O735" s="85"/>
      <c r="P735" s="85"/>
      <c r="Q735" s="85"/>
      <c r="R735" s="85"/>
      <c r="S735" s="20"/>
      <c r="T735" s="20"/>
      <c r="U735" s="20"/>
      <c r="V735" s="20"/>
      <c r="W735" s="20"/>
      <c r="X735" s="20"/>
      <c r="Y735" s="20"/>
      <c r="Z735" s="20"/>
      <c r="AA735" s="20"/>
      <c r="AB735" s="20"/>
      <c r="AC735" s="20"/>
      <c r="AD735" s="20"/>
      <c r="AE735" s="20"/>
    </row>
    <row r="736" spans="1:31" ht="13.5" customHeight="1">
      <c r="A736" s="20"/>
      <c r="B736" s="20"/>
      <c r="C736" s="85"/>
      <c r="D736" s="85"/>
      <c r="E736" s="85"/>
      <c r="F736" s="85"/>
      <c r="G736" s="85"/>
      <c r="H736" s="85"/>
      <c r="I736" s="85"/>
      <c r="J736" s="85"/>
      <c r="K736" s="85"/>
      <c r="L736" s="85"/>
      <c r="M736" s="85"/>
      <c r="N736" s="85"/>
      <c r="O736" s="85"/>
      <c r="P736" s="85"/>
      <c r="Q736" s="85"/>
      <c r="R736" s="85"/>
      <c r="S736" s="20"/>
      <c r="T736" s="20"/>
      <c r="U736" s="20"/>
      <c r="V736" s="20"/>
      <c r="W736" s="20"/>
      <c r="X736" s="20"/>
      <c r="Y736" s="20"/>
      <c r="Z736" s="20"/>
      <c r="AA736" s="20"/>
      <c r="AB736" s="20"/>
      <c r="AC736" s="20"/>
      <c r="AD736" s="20"/>
      <c r="AE736" s="20"/>
    </row>
    <row r="737" spans="1:31" ht="13.5" customHeight="1">
      <c r="A737" s="20"/>
      <c r="B737" s="20"/>
      <c r="C737" s="85"/>
      <c r="D737" s="85"/>
      <c r="E737" s="85"/>
      <c r="F737" s="85"/>
      <c r="G737" s="85"/>
      <c r="H737" s="85"/>
      <c r="I737" s="85"/>
      <c r="J737" s="85"/>
      <c r="K737" s="85"/>
      <c r="L737" s="85"/>
      <c r="M737" s="85"/>
      <c r="N737" s="85"/>
      <c r="O737" s="85"/>
      <c r="P737" s="85"/>
      <c r="Q737" s="85"/>
      <c r="R737" s="85"/>
      <c r="S737" s="20"/>
      <c r="T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  <c r="AE737" s="20"/>
    </row>
    <row r="738" spans="1:31" ht="13.5" customHeight="1">
      <c r="A738" s="20"/>
      <c r="B738" s="20"/>
      <c r="C738" s="85"/>
      <c r="D738" s="85"/>
      <c r="E738" s="85"/>
      <c r="F738" s="85"/>
      <c r="G738" s="85"/>
      <c r="H738" s="85"/>
      <c r="I738" s="85"/>
      <c r="J738" s="85"/>
      <c r="K738" s="85"/>
      <c r="L738" s="85"/>
      <c r="M738" s="85"/>
      <c r="N738" s="85"/>
      <c r="O738" s="85"/>
      <c r="P738" s="85"/>
      <c r="Q738" s="85"/>
      <c r="R738" s="85"/>
      <c r="S738" s="20"/>
      <c r="T738" s="20"/>
      <c r="U738" s="20"/>
      <c r="V738" s="20"/>
      <c r="W738" s="20"/>
      <c r="X738" s="20"/>
      <c r="Y738" s="20"/>
      <c r="Z738" s="20"/>
      <c r="AA738" s="20"/>
      <c r="AB738" s="20"/>
      <c r="AC738" s="20"/>
      <c r="AD738" s="20"/>
      <c r="AE738" s="20"/>
    </row>
    <row r="739" spans="1:31" ht="13.5" customHeight="1">
      <c r="A739" s="20"/>
      <c r="B739" s="20"/>
      <c r="C739" s="85"/>
      <c r="D739" s="85"/>
      <c r="E739" s="85"/>
      <c r="F739" s="85"/>
      <c r="G739" s="85"/>
      <c r="H739" s="85"/>
      <c r="I739" s="85"/>
      <c r="J739" s="85"/>
      <c r="K739" s="85"/>
      <c r="L739" s="85"/>
      <c r="M739" s="85"/>
      <c r="N739" s="85"/>
      <c r="O739" s="85"/>
      <c r="P739" s="85"/>
      <c r="Q739" s="85"/>
      <c r="R739" s="85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  <c r="AE739" s="20"/>
    </row>
    <row r="740" spans="1:31" ht="13.5" customHeight="1">
      <c r="A740" s="20"/>
      <c r="B740" s="20"/>
      <c r="C740" s="85"/>
      <c r="D740" s="85"/>
      <c r="E740" s="85"/>
      <c r="F740" s="85"/>
      <c r="G740" s="85"/>
      <c r="H740" s="85"/>
      <c r="I740" s="85"/>
      <c r="J740" s="85"/>
      <c r="K740" s="85"/>
      <c r="L740" s="85"/>
      <c r="M740" s="85"/>
      <c r="N740" s="85"/>
      <c r="O740" s="85"/>
      <c r="P740" s="85"/>
      <c r="Q740" s="85"/>
      <c r="R740" s="85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</row>
    <row r="741" spans="1:31" ht="13.5" customHeight="1">
      <c r="A741" s="20"/>
      <c r="B741" s="20"/>
      <c r="C741" s="85"/>
      <c r="D741" s="85"/>
      <c r="E741" s="85"/>
      <c r="F741" s="85"/>
      <c r="G741" s="85"/>
      <c r="H741" s="85"/>
      <c r="I741" s="85"/>
      <c r="J741" s="85"/>
      <c r="K741" s="85"/>
      <c r="L741" s="85"/>
      <c r="M741" s="85"/>
      <c r="N741" s="85"/>
      <c r="O741" s="85"/>
      <c r="P741" s="85"/>
      <c r="Q741" s="85"/>
      <c r="R741" s="85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</row>
    <row r="742" spans="1:31" ht="13.5" customHeight="1">
      <c r="A742" s="20"/>
      <c r="B742" s="20"/>
      <c r="C742" s="85"/>
      <c r="D742" s="85"/>
      <c r="E742" s="85"/>
      <c r="F742" s="85"/>
      <c r="G742" s="85"/>
      <c r="H742" s="85"/>
      <c r="I742" s="85"/>
      <c r="J742" s="85"/>
      <c r="K742" s="85"/>
      <c r="L742" s="85"/>
      <c r="M742" s="85"/>
      <c r="N742" s="85"/>
      <c r="O742" s="85"/>
      <c r="P742" s="85"/>
      <c r="Q742" s="85"/>
      <c r="R742" s="85"/>
      <c r="S742" s="20"/>
      <c r="T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  <c r="AE742" s="20"/>
    </row>
    <row r="743" spans="1:31" ht="13.5" customHeight="1">
      <c r="A743" s="20"/>
      <c r="B743" s="20"/>
      <c r="C743" s="85"/>
      <c r="D743" s="85"/>
      <c r="E743" s="85"/>
      <c r="F743" s="85"/>
      <c r="G743" s="85"/>
      <c r="H743" s="85"/>
      <c r="I743" s="85"/>
      <c r="J743" s="85"/>
      <c r="K743" s="85"/>
      <c r="L743" s="85"/>
      <c r="M743" s="85"/>
      <c r="N743" s="85"/>
      <c r="O743" s="85"/>
      <c r="P743" s="85"/>
      <c r="Q743" s="85"/>
      <c r="R743" s="85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  <c r="AE743" s="20"/>
    </row>
    <row r="744" spans="1:31" ht="13.5" customHeight="1">
      <c r="A744" s="20"/>
      <c r="B744" s="20"/>
      <c r="C744" s="85"/>
      <c r="D744" s="85"/>
      <c r="E744" s="85"/>
      <c r="F744" s="85"/>
      <c r="G744" s="85"/>
      <c r="H744" s="85"/>
      <c r="I744" s="85"/>
      <c r="J744" s="85"/>
      <c r="K744" s="85"/>
      <c r="L744" s="85"/>
      <c r="M744" s="85"/>
      <c r="N744" s="85"/>
      <c r="O744" s="85"/>
      <c r="P744" s="85"/>
      <c r="Q744" s="85"/>
      <c r="R744" s="85"/>
      <c r="S744" s="20"/>
      <c r="T744" s="20"/>
      <c r="U744" s="20"/>
      <c r="V744" s="20"/>
      <c r="W744" s="20"/>
      <c r="X744" s="20"/>
      <c r="Y744" s="20"/>
      <c r="Z744" s="20"/>
      <c r="AA744" s="20"/>
      <c r="AB744" s="20"/>
      <c r="AC744" s="20"/>
      <c r="AD744" s="20"/>
      <c r="AE744" s="20"/>
    </row>
    <row r="745" spans="1:31" ht="13.5" customHeight="1">
      <c r="A745" s="20"/>
      <c r="B745" s="20"/>
      <c r="C745" s="85"/>
      <c r="D745" s="85"/>
      <c r="E745" s="85"/>
      <c r="F745" s="85"/>
      <c r="G745" s="85"/>
      <c r="H745" s="85"/>
      <c r="I745" s="85"/>
      <c r="J745" s="85"/>
      <c r="K745" s="85"/>
      <c r="L745" s="85"/>
      <c r="M745" s="85"/>
      <c r="N745" s="85"/>
      <c r="O745" s="85"/>
      <c r="P745" s="85"/>
      <c r="Q745" s="85"/>
      <c r="R745" s="85"/>
      <c r="S745" s="20"/>
      <c r="T745" s="20"/>
      <c r="U745" s="20"/>
      <c r="V745" s="20"/>
      <c r="W745" s="20"/>
      <c r="X745" s="20"/>
      <c r="Y745" s="20"/>
      <c r="Z745" s="20"/>
      <c r="AA745" s="20"/>
      <c r="AB745" s="20"/>
      <c r="AC745" s="20"/>
      <c r="AD745" s="20"/>
      <c r="AE745" s="20"/>
    </row>
    <row r="746" spans="1:31" ht="13.5" customHeight="1">
      <c r="A746" s="20"/>
      <c r="B746" s="20"/>
      <c r="C746" s="85"/>
      <c r="D746" s="85"/>
      <c r="E746" s="85"/>
      <c r="F746" s="85"/>
      <c r="G746" s="85"/>
      <c r="H746" s="85"/>
      <c r="I746" s="85"/>
      <c r="J746" s="85"/>
      <c r="K746" s="85"/>
      <c r="L746" s="85"/>
      <c r="M746" s="85"/>
      <c r="N746" s="85"/>
      <c r="O746" s="85"/>
      <c r="P746" s="85"/>
      <c r="Q746" s="85"/>
      <c r="R746" s="85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  <c r="AE746" s="20"/>
    </row>
    <row r="747" spans="1:31" ht="13.5" customHeight="1">
      <c r="A747" s="20"/>
      <c r="B747" s="20"/>
      <c r="C747" s="85"/>
      <c r="D747" s="85"/>
      <c r="E747" s="85"/>
      <c r="F747" s="85"/>
      <c r="G747" s="85"/>
      <c r="H747" s="85"/>
      <c r="I747" s="85"/>
      <c r="J747" s="85"/>
      <c r="K747" s="85"/>
      <c r="L747" s="85"/>
      <c r="M747" s="85"/>
      <c r="N747" s="85"/>
      <c r="O747" s="85"/>
      <c r="P747" s="85"/>
      <c r="Q747" s="85"/>
      <c r="R747" s="85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  <c r="AE747" s="20"/>
    </row>
    <row r="748" spans="1:31" ht="13.5" customHeight="1">
      <c r="A748" s="20"/>
      <c r="B748" s="20"/>
      <c r="C748" s="85"/>
      <c r="D748" s="85"/>
      <c r="E748" s="85"/>
      <c r="F748" s="85"/>
      <c r="G748" s="85"/>
      <c r="H748" s="85"/>
      <c r="I748" s="85"/>
      <c r="J748" s="85"/>
      <c r="K748" s="85"/>
      <c r="L748" s="85"/>
      <c r="M748" s="85"/>
      <c r="N748" s="85"/>
      <c r="O748" s="85"/>
      <c r="P748" s="85"/>
      <c r="Q748" s="85"/>
      <c r="R748" s="85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  <c r="AE748" s="20"/>
    </row>
    <row r="749" spans="1:31" ht="13.5" customHeight="1">
      <c r="A749" s="20"/>
      <c r="B749" s="20"/>
      <c r="C749" s="85"/>
      <c r="D749" s="85"/>
      <c r="E749" s="85"/>
      <c r="F749" s="85"/>
      <c r="G749" s="85"/>
      <c r="H749" s="85"/>
      <c r="I749" s="85"/>
      <c r="J749" s="85"/>
      <c r="K749" s="85"/>
      <c r="L749" s="85"/>
      <c r="M749" s="85"/>
      <c r="N749" s="85"/>
      <c r="O749" s="85"/>
      <c r="P749" s="85"/>
      <c r="Q749" s="85"/>
      <c r="R749" s="85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  <c r="AE749" s="20"/>
    </row>
    <row r="750" spans="1:31" ht="13.5" customHeight="1">
      <c r="A750" s="20"/>
      <c r="B750" s="20"/>
      <c r="C750" s="85"/>
      <c r="D750" s="85"/>
      <c r="E750" s="85"/>
      <c r="F750" s="85"/>
      <c r="G750" s="85"/>
      <c r="H750" s="85"/>
      <c r="I750" s="85"/>
      <c r="J750" s="85"/>
      <c r="K750" s="85"/>
      <c r="L750" s="85"/>
      <c r="M750" s="85"/>
      <c r="N750" s="85"/>
      <c r="O750" s="85"/>
      <c r="P750" s="85"/>
      <c r="Q750" s="85"/>
      <c r="R750" s="85"/>
      <c r="S750" s="20"/>
      <c r="T750" s="20"/>
      <c r="U750" s="20"/>
      <c r="V750" s="20"/>
      <c r="W750" s="20"/>
      <c r="X750" s="20"/>
      <c r="Y750" s="20"/>
      <c r="Z750" s="20"/>
      <c r="AA750" s="20"/>
      <c r="AB750" s="20"/>
      <c r="AC750" s="20"/>
      <c r="AD750" s="20"/>
      <c r="AE750" s="20"/>
    </row>
    <row r="751" spans="1:31" ht="13.5" customHeight="1">
      <c r="A751" s="20"/>
      <c r="B751" s="20"/>
      <c r="C751" s="85"/>
      <c r="D751" s="85"/>
      <c r="E751" s="85"/>
      <c r="F751" s="85"/>
      <c r="G751" s="85"/>
      <c r="H751" s="85"/>
      <c r="I751" s="85"/>
      <c r="J751" s="85"/>
      <c r="K751" s="85"/>
      <c r="L751" s="85"/>
      <c r="M751" s="85"/>
      <c r="N751" s="85"/>
      <c r="O751" s="85"/>
      <c r="P751" s="85"/>
      <c r="Q751" s="85"/>
      <c r="R751" s="85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AC751" s="20"/>
      <c r="AD751" s="20"/>
      <c r="AE751" s="20"/>
    </row>
    <row r="752" spans="1:31" ht="13.5" customHeight="1">
      <c r="A752" s="20"/>
      <c r="B752" s="20"/>
      <c r="C752" s="85"/>
      <c r="D752" s="85"/>
      <c r="E752" s="85"/>
      <c r="F752" s="85"/>
      <c r="G752" s="85"/>
      <c r="H752" s="85"/>
      <c r="I752" s="85"/>
      <c r="J752" s="85"/>
      <c r="K752" s="85"/>
      <c r="L752" s="85"/>
      <c r="M752" s="85"/>
      <c r="N752" s="85"/>
      <c r="O752" s="85"/>
      <c r="P752" s="85"/>
      <c r="Q752" s="85"/>
      <c r="R752" s="85"/>
      <c r="S752" s="20"/>
      <c r="T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  <c r="AE752" s="20"/>
    </row>
    <row r="753" spans="1:31" ht="13.5" customHeight="1">
      <c r="A753" s="20"/>
      <c r="B753" s="20"/>
      <c r="C753" s="85"/>
      <c r="D753" s="85"/>
      <c r="E753" s="85"/>
      <c r="F753" s="85"/>
      <c r="G753" s="85"/>
      <c r="H753" s="85"/>
      <c r="I753" s="85"/>
      <c r="J753" s="85"/>
      <c r="K753" s="85"/>
      <c r="L753" s="85"/>
      <c r="M753" s="85"/>
      <c r="N753" s="85"/>
      <c r="O753" s="85"/>
      <c r="P753" s="85"/>
      <c r="Q753" s="85"/>
      <c r="R753" s="85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  <c r="AE753" s="20"/>
    </row>
    <row r="754" spans="1:31" ht="13.5" customHeight="1">
      <c r="A754" s="20"/>
      <c r="B754" s="20"/>
      <c r="C754" s="85"/>
      <c r="D754" s="85"/>
      <c r="E754" s="85"/>
      <c r="F754" s="85"/>
      <c r="G754" s="85"/>
      <c r="H754" s="85"/>
      <c r="I754" s="85"/>
      <c r="J754" s="85"/>
      <c r="K754" s="85"/>
      <c r="L754" s="85"/>
      <c r="M754" s="85"/>
      <c r="N754" s="85"/>
      <c r="O754" s="85"/>
      <c r="P754" s="85"/>
      <c r="Q754" s="85"/>
      <c r="R754" s="85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  <c r="AE754" s="20"/>
    </row>
    <row r="755" spans="1:31" ht="13.5" customHeight="1">
      <c r="A755" s="20"/>
      <c r="B755" s="20"/>
      <c r="C755" s="85"/>
      <c r="D755" s="85"/>
      <c r="E755" s="85"/>
      <c r="F755" s="85"/>
      <c r="G755" s="85"/>
      <c r="H755" s="85"/>
      <c r="I755" s="85"/>
      <c r="J755" s="85"/>
      <c r="K755" s="85"/>
      <c r="L755" s="85"/>
      <c r="M755" s="85"/>
      <c r="N755" s="85"/>
      <c r="O755" s="85"/>
      <c r="P755" s="85"/>
      <c r="Q755" s="85"/>
      <c r="R755" s="85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  <c r="AE755" s="20"/>
    </row>
    <row r="756" spans="1:31" ht="13.5" customHeight="1">
      <c r="A756" s="20"/>
      <c r="B756" s="20"/>
      <c r="C756" s="85"/>
      <c r="D756" s="85"/>
      <c r="E756" s="85"/>
      <c r="F756" s="85"/>
      <c r="G756" s="85"/>
      <c r="H756" s="85"/>
      <c r="I756" s="85"/>
      <c r="J756" s="85"/>
      <c r="K756" s="85"/>
      <c r="L756" s="85"/>
      <c r="M756" s="85"/>
      <c r="N756" s="85"/>
      <c r="O756" s="85"/>
      <c r="P756" s="85"/>
      <c r="Q756" s="85"/>
      <c r="R756" s="85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  <c r="AE756" s="20"/>
    </row>
    <row r="757" spans="1:31" ht="13.5" customHeight="1">
      <c r="A757" s="20"/>
      <c r="B757" s="20"/>
      <c r="C757" s="85"/>
      <c r="D757" s="85"/>
      <c r="E757" s="85"/>
      <c r="F757" s="85"/>
      <c r="G757" s="85"/>
      <c r="H757" s="85"/>
      <c r="I757" s="85"/>
      <c r="J757" s="85"/>
      <c r="K757" s="85"/>
      <c r="L757" s="85"/>
      <c r="M757" s="85"/>
      <c r="N757" s="85"/>
      <c r="O757" s="85"/>
      <c r="P757" s="85"/>
      <c r="Q757" s="85"/>
      <c r="R757" s="85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  <c r="AE757" s="20"/>
    </row>
    <row r="758" spans="1:31" ht="13.5" customHeight="1">
      <c r="A758" s="20"/>
      <c r="B758" s="20"/>
      <c r="C758" s="85"/>
      <c r="D758" s="85"/>
      <c r="E758" s="85"/>
      <c r="F758" s="85"/>
      <c r="G758" s="85"/>
      <c r="H758" s="85"/>
      <c r="I758" s="85"/>
      <c r="J758" s="85"/>
      <c r="K758" s="85"/>
      <c r="L758" s="85"/>
      <c r="M758" s="85"/>
      <c r="N758" s="85"/>
      <c r="O758" s="85"/>
      <c r="P758" s="85"/>
      <c r="Q758" s="85"/>
      <c r="R758" s="85"/>
      <c r="S758" s="20"/>
      <c r="T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  <c r="AE758" s="20"/>
    </row>
    <row r="759" spans="1:31" ht="13.5" customHeight="1">
      <c r="A759" s="20"/>
      <c r="B759" s="20"/>
      <c r="C759" s="85"/>
      <c r="D759" s="85"/>
      <c r="E759" s="85"/>
      <c r="F759" s="85"/>
      <c r="G759" s="85"/>
      <c r="H759" s="85"/>
      <c r="I759" s="85"/>
      <c r="J759" s="85"/>
      <c r="K759" s="85"/>
      <c r="L759" s="85"/>
      <c r="M759" s="85"/>
      <c r="N759" s="85"/>
      <c r="O759" s="85"/>
      <c r="P759" s="85"/>
      <c r="Q759" s="85"/>
      <c r="R759" s="85"/>
      <c r="S759" s="20"/>
      <c r="T759" s="20"/>
      <c r="U759" s="20"/>
      <c r="V759" s="20"/>
      <c r="W759" s="20"/>
      <c r="X759" s="20"/>
      <c r="Y759" s="20"/>
      <c r="Z759" s="20"/>
      <c r="AA759" s="20"/>
      <c r="AB759" s="20"/>
      <c r="AC759" s="20"/>
      <c r="AD759" s="20"/>
      <c r="AE759" s="20"/>
    </row>
    <row r="760" spans="1:31" ht="13.5" customHeight="1">
      <c r="A760" s="20"/>
      <c r="B760" s="20"/>
      <c r="C760" s="85"/>
      <c r="D760" s="85"/>
      <c r="E760" s="85"/>
      <c r="F760" s="85"/>
      <c r="G760" s="85"/>
      <c r="H760" s="85"/>
      <c r="I760" s="85"/>
      <c r="J760" s="85"/>
      <c r="K760" s="85"/>
      <c r="L760" s="85"/>
      <c r="M760" s="85"/>
      <c r="N760" s="85"/>
      <c r="O760" s="85"/>
      <c r="P760" s="85"/>
      <c r="Q760" s="85"/>
      <c r="R760" s="85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  <c r="AE760" s="20"/>
    </row>
    <row r="761" spans="1:31" ht="13.5" customHeight="1">
      <c r="A761" s="20"/>
      <c r="B761" s="20"/>
      <c r="C761" s="85"/>
      <c r="D761" s="85"/>
      <c r="E761" s="85"/>
      <c r="F761" s="85"/>
      <c r="G761" s="85"/>
      <c r="H761" s="85"/>
      <c r="I761" s="85"/>
      <c r="J761" s="85"/>
      <c r="K761" s="85"/>
      <c r="L761" s="85"/>
      <c r="M761" s="85"/>
      <c r="N761" s="85"/>
      <c r="O761" s="85"/>
      <c r="P761" s="85"/>
      <c r="Q761" s="85"/>
      <c r="R761" s="85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0"/>
    </row>
    <row r="762" spans="1:31" ht="13.5" customHeight="1">
      <c r="A762" s="20"/>
      <c r="B762" s="20"/>
      <c r="C762" s="85"/>
      <c r="D762" s="85"/>
      <c r="E762" s="85"/>
      <c r="F762" s="85"/>
      <c r="G762" s="85"/>
      <c r="H762" s="85"/>
      <c r="I762" s="85"/>
      <c r="J762" s="85"/>
      <c r="K762" s="85"/>
      <c r="L762" s="85"/>
      <c r="M762" s="85"/>
      <c r="N762" s="85"/>
      <c r="O762" s="85"/>
      <c r="P762" s="85"/>
      <c r="Q762" s="85"/>
      <c r="R762" s="85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</row>
    <row r="763" spans="1:31" ht="13.5" customHeight="1">
      <c r="A763" s="20"/>
      <c r="B763" s="20"/>
      <c r="C763" s="85"/>
      <c r="D763" s="85"/>
      <c r="E763" s="85"/>
      <c r="F763" s="85"/>
      <c r="G763" s="85"/>
      <c r="H763" s="85"/>
      <c r="I763" s="85"/>
      <c r="J763" s="85"/>
      <c r="K763" s="85"/>
      <c r="L763" s="85"/>
      <c r="M763" s="85"/>
      <c r="N763" s="85"/>
      <c r="O763" s="85"/>
      <c r="P763" s="85"/>
      <c r="Q763" s="85"/>
      <c r="R763" s="85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</row>
    <row r="764" spans="1:31" ht="13.5" customHeight="1">
      <c r="A764" s="20"/>
      <c r="B764" s="20"/>
      <c r="C764" s="85"/>
      <c r="D764" s="85"/>
      <c r="E764" s="85"/>
      <c r="F764" s="85"/>
      <c r="G764" s="85"/>
      <c r="H764" s="85"/>
      <c r="I764" s="85"/>
      <c r="J764" s="85"/>
      <c r="K764" s="85"/>
      <c r="L764" s="85"/>
      <c r="M764" s="85"/>
      <c r="N764" s="85"/>
      <c r="O764" s="85"/>
      <c r="P764" s="85"/>
      <c r="Q764" s="85"/>
      <c r="R764" s="85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</row>
    <row r="765" spans="1:31" ht="13.5" customHeight="1">
      <c r="A765" s="20"/>
      <c r="B765" s="20"/>
      <c r="C765" s="85"/>
      <c r="D765" s="85"/>
      <c r="E765" s="85"/>
      <c r="F765" s="85"/>
      <c r="G765" s="85"/>
      <c r="H765" s="85"/>
      <c r="I765" s="85"/>
      <c r="J765" s="85"/>
      <c r="K765" s="85"/>
      <c r="L765" s="85"/>
      <c r="M765" s="85"/>
      <c r="N765" s="85"/>
      <c r="O765" s="85"/>
      <c r="P765" s="85"/>
      <c r="Q765" s="85"/>
      <c r="R765" s="85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</row>
    <row r="766" spans="1:31" ht="13.5" customHeight="1">
      <c r="A766" s="20"/>
      <c r="B766" s="20"/>
      <c r="C766" s="85"/>
      <c r="D766" s="85"/>
      <c r="E766" s="85"/>
      <c r="F766" s="85"/>
      <c r="G766" s="85"/>
      <c r="H766" s="85"/>
      <c r="I766" s="85"/>
      <c r="J766" s="85"/>
      <c r="K766" s="85"/>
      <c r="L766" s="85"/>
      <c r="M766" s="85"/>
      <c r="N766" s="85"/>
      <c r="O766" s="85"/>
      <c r="P766" s="85"/>
      <c r="Q766" s="85"/>
      <c r="R766" s="85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  <c r="AE766" s="20"/>
    </row>
    <row r="767" spans="1:31" ht="13.5" customHeight="1">
      <c r="A767" s="20"/>
      <c r="B767" s="20"/>
      <c r="C767" s="85"/>
      <c r="D767" s="85"/>
      <c r="E767" s="85"/>
      <c r="F767" s="85"/>
      <c r="G767" s="85"/>
      <c r="H767" s="85"/>
      <c r="I767" s="85"/>
      <c r="J767" s="85"/>
      <c r="K767" s="85"/>
      <c r="L767" s="85"/>
      <c r="M767" s="85"/>
      <c r="N767" s="85"/>
      <c r="O767" s="85"/>
      <c r="P767" s="85"/>
      <c r="Q767" s="85"/>
      <c r="R767" s="85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0"/>
    </row>
    <row r="768" spans="1:31" ht="13.5" customHeight="1">
      <c r="A768" s="20"/>
      <c r="B768" s="20"/>
      <c r="C768" s="85"/>
      <c r="D768" s="85"/>
      <c r="E768" s="85"/>
      <c r="F768" s="85"/>
      <c r="G768" s="85"/>
      <c r="H768" s="85"/>
      <c r="I768" s="85"/>
      <c r="J768" s="85"/>
      <c r="K768" s="85"/>
      <c r="L768" s="85"/>
      <c r="M768" s="85"/>
      <c r="N768" s="85"/>
      <c r="O768" s="85"/>
      <c r="P768" s="85"/>
      <c r="Q768" s="85"/>
      <c r="R768" s="85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</row>
    <row r="769" spans="1:31" ht="13.5" customHeight="1">
      <c r="A769" s="20"/>
      <c r="B769" s="20"/>
      <c r="C769" s="85"/>
      <c r="D769" s="85"/>
      <c r="E769" s="85"/>
      <c r="F769" s="85"/>
      <c r="G769" s="85"/>
      <c r="H769" s="85"/>
      <c r="I769" s="85"/>
      <c r="J769" s="85"/>
      <c r="K769" s="85"/>
      <c r="L769" s="85"/>
      <c r="M769" s="85"/>
      <c r="N769" s="85"/>
      <c r="O769" s="85"/>
      <c r="P769" s="85"/>
      <c r="Q769" s="85"/>
      <c r="R769" s="85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0"/>
    </row>
    <row r="770" spans="1:31" ht="13.5" customHeight="1">
      <c r="A770" s="20"/>
      <c r="B770" s="20"/>
      <c r="C770" s="85"/>
      <c r="D770" s="85"/>
      <c r="E770" s="85"/>
      <c r="F770" s="85"/>
      <c r="G770" s="85"/>
      <c r="H770" s="85"/>
      <c r="I770" s="85"/>
      <c r="J770" s="85"/>
      <c r="K770" s="85"/>
      <c r="L770" s="85"/>
      <c r="M770" s="85"/>
      <c r="N770" s="85"/>
      <c r="O770" s="85"/>
      <c r="P770" s="85"/>
      <c r="Q770" s="85"/>
      <c r="R770" s="85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</row>
    <row r="771" spans="1:31" ht="13.5" customHeight="1">
      <c r="A771" s="20"/>
      <c r="B771" s="20"/>
      <c r="C771" s="85"/>
      <c r="D771" s="85"/>
      <c r="E771" s="85"/>
      <c r="F771" s="85"/>
      <c r="G771" s="85"/>
      <c r="H771" s="85"/>
      <c r="I771" s="85"/>
      <c r="J771" s="85"/>
      <c r="K771" s="85"/>
      <c r="L771" s="85"/>
      <c r="M771" s="85"/>
      <c r="N771" s="85"/>
      <c r="O771" s="85"/>
      <c r="P771" s="85"/>
      <c r="Q771" s="85"/>
      <c r="R771" s="85"/>
      <c r="S771" s="20"/>
      <c r="T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  <c r="AE771" s="20"/>
    </row>
    <row r="772" spans="1:31" ht="13.5" customHeight="1">
      <c r="A772" s="20"/>
      <c r="B772" s="20"/>
      <c r="C772" s="85"/>
      <c r="D772" s="85"/>
      <c r="E772" s="85"/>
      <c r="F772" s="85"/>
      <c r="G772" s="85"/>
      <c r="H772" s="85"/>
      <c r="I772" s="85"/>
      <c r="J772" s="85"/>
      <c r="K772" s="85"/>
      <c r="L772" s="85"/>
      <c r="M772" s="85"/>
      <c r="N772" s="85"/>
      <c r="O772" s="85"/>
      <c r="P772" s="85"/>
      <c r="Q772" s="85"/>
      <c r="R772" s="85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0"/>
    </row>
    <row r="773" spans="1:31" ht="13.5" customHeight="1">
      <c r="A773" s="20"/>
      <c r="B773" s="20"/>
      <c r="C773" s="85"/>
      <c r="D773" s="85"/>
      <c r="E773" s="85"/>
      <c r="F773" s="85"/>
      <c r="G773" s="85"/>
      <c r="H773" s="85"/>
      <c r="I773" s="85"/>
      <c r="J773" s="85"/>
      <c r="K773" s="85"/>
      <c r="L773" s="85"/>
      <c r="M773" s="85"/>
      <c r="N773" s="85"/>
      <c r="O773" s="85"/>
      <c r="P773" s="85"/>
      <c r="Q773" s="85"/>
      <c r="R773" s="85"/>
      <c r="S773" s="20"/>
      <c r="T773" s="20"/>
      <c r="U773" s="20"/>
      <c r="V773" s="20"/>
      <c r="W773" s="20"/>
      <c r="X773" s="20"/>
      <c r="Y773" s="20"/>
      <c r="Z773" s="20"/>
      <c r="AA773" s="20"/>
      <c r="AB773" s="20"/>
      <c r="AC773" s="20"/>
      <c r="AD773" s="20"/>
      <c r="AE773" s="20"/>
    </row>
    <row r="774" spans="1:31" ht="13.5" customHeight="1">
      <c r="A774" s="20"/>
      <c r="B774" s="20"/>
      <c r="C774" s="85"/>
      <c r="D774" s="85"/>
      <c r="E774" s="85"/>
      <c r="F774" s="85"/>
      <c r="G774" s="85"/>
      <c r="H774" s="85"/>
      <c r="I774" s="85"/>
      <c r="J774" s="85"/>
      <c r="K774" s="85"/>
      <c r="L774" s="85"/>
      <c r="M774" s="85"/>
      <c r="N774" s="85"/>
      <c r="O774" s="85"/>
      <c r="P774" s="85"/>
      <c r="Q774" s="85"/>
      <c r="R774" s="85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  <c r="AE774" s="20"/>
    </row>
    <row r="775" spans="1:31" ht="13.5" customHeight="1">
      <c r="A775" s="20"/>
      <c r="B775" s="20"/>
      <c r="C775" s="85"/>
      <c r="D775" s="85"/>
      <c r="E775" s="85"/>
      <c r="F775" s="85"/>
      <c r="G775" s="85"/>
      <c r="H775" s="85"/>
      <c r="I775" s="85"/>
      <c r="J775" s="85"/>
      <c r="K775" s="85"/>
      <c r="L775" s="85"/>
      <c r="M775" s="85"/>
      <c r="N775" s="85"/>
      <c r="O775" s="85"/>
      <c r="P775" s="85"/>
      <c r="Q775" s="85"/>
      <c r="R775" s="85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0"/>
    </row>
    <row r="776" spans="1:31" ht="13.5" customHeight="1">
      <c r="A776" s="20"/>
      <c r="B776" s="20"/>
      <c r="C776" s="85"/>
      <c r="D776" s="85"/>
      <c r="E776" s="85"/>
      <c r="F776" s="85"/>
      <c r="G776" s="85"/>
      <c r="H776" s="85"/>
      <c r="I776" s="85"/>
      <c r="J776" s="85"/>
      <c r="K776" s="85"/>
      <c r="L776" s="85"/>
      <c r="M776" s="85"/>
      <c r="N776" s="85"/>
      <c r="O776" s="85"/>
      <c r="P776" s="85"/>
      <c r="Q776" s="85"/>
      <c r="R776" s="85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0"/>
    </row>
    <row r="777" spans="1:31" ht="13.5" customHeight="1">
      <c r="A777" s="20"/>
      <c r="B777" s="20"/>
      <c r="C777" s="85"/>
      <c r="D777" s="85"/>
      <c r="E777" s="85"/>
      <c r="F777" s="85"/>
      <c r="G777" s="85"/>
      <c r="H777" s="85"/>
      <c r="I777" s="85"/>
      <c r="J777" s="85"/>
      <c r="K777" s="85"/>
      <c r="L777" s="85"/>
      <c r="M777" s="85"/>
      <c r="N777" s="85"/>
      <c r="O777" s="85"/>
      <c r="P777" s="85"/>
      <c r="Q777" s="85"/>
      <c r="R777" s="85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</row>
    <row r="778" spans="1:31" ht="13.5" customHeight="1">
      <c r="A778" s="20"/>
      <c r="B778" s="20"/>
      <c r="C778" s="85"/>
      <c r="D778" s="85"/>
      <c r="E778" s="85"/>
      <c r="F778" s="85"/>
      <c r="G778" s="85"/>
      <c r="H778" s="85"/>
      <c r="I778" s="85"/>
      <c r="J778" s="85"/>
      <c r="K778" s="85"/>
      <c r="L778" s="85"/>
      <c r="M778" s="85"/>
      <c r="N778" s="85"/>
      <c r="O778" s="85"/>
      <c r="P778" s="85"/>
      <c r="Q778" s="85"/>
      <c r="R778" s="85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0"/>
    </row>
    <row r="779" spans="1:31" ht="13.5" customHeight="1">
      <c r="A779" s="20"/>
      <c r="B779" s="20"/>
      <c r="C779" s="85"/>
      <c r="D779" s="85"/>
      <c r="E779" s="85"/>
      <c r="F779" s="85"/>
      <c r="G779" s="85"/>
      <c r="H779" s="85"/>
      <c r="I779" s="85"/>
      <c r="J779" s="85"/>
      <c r="K779" s="85"/>
      <c r="L779" s="85"/>
      <c r="M779" s="85"/>
      <c r="N779" s="85"/>
      <c r="O779" s="85"/>
      <c r="P779" s="85"/>
      <c r="Q779" s="85"/>
      <c r="R779" s="85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  <c r="AE779" s="20"/>
    </row>
    <row r="780" spans="1:31" ht="13.5" customHeight="1">
      <c r="A780" s="20"/>
      <c r="B780" s="20"/>
      <c r="C780" s="85"/>
      <c r="D780" s="85"/>
      <c r="E780" s="85"/>
      <c r="F780" s="85"/>
      <c r="G780" s="85"/>
      <c r="H780" s="85"/>
      <c r="I780" s="85"/>
      <c r="J780" s="85"/>
      <c r="K780" s="85"/>
      <c r="L780" s="85"/>
      <c r="M780" s="85"/>
      <c r="N780" s="85"/>
      <c r="O780" s="85"/>
      <c r="P780" s="85"/>
      <c r="Q780" s="85"/>
      <c r="R780" s="85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  <c r="AE780" s="20"/>
    </row>
    <row r="781" spans="1:31" ht="13.5" customHeight="1">
      <c r="A781" s="20"/>
      <c r="B781" s="20"/>
      <c r="C781" s="85"/>
      <c r="D781" s="85"/>
      <c r="E781" s="85"/>
      <c r="F781" s="85"/>
      <c r="G781" s="85"/>
      <c r="H781" s="85"/>
      <c r="I781" s="85"/>
      <c r="J781" s="85"/>
      <c r="K781" s="85"/>
      <c r="L781" s="85"/>
      <c r="M781" s="85"/>
      <c r="N781" s="85"/>
      <c r="O781" s="85"/>
      <c r="P781" s="85"/>
      <c r="Q781" s="85"/>
      <c r="R781" s="85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</row>
    <row r="782" spans="1:31" ht="13.5" customHeight="1">
      <c r="A782" s="20"/>
      <c r="B782" s="20"/>
      <c r="C782" s="85"/>
      <c r="D782" s="85"/>
      <c r="E782" s="85"/>
      <c r="F782" s="85"/>
      <c r="G782" s="85"/>
      <c r="H782" s="85"/>
      <c r="I782" s="85"/>
      <c r="J782" s="85"/>
      <c r="K782" s="85"/>
      <c r="L782" s="85"/>
      <c r="M782" s="85"/>
      <c r="N782" s="85"/>
      <c r="O782" s="85"/>
      <c r="P782" s="85"/>
      <c r="Q782" s="85"/>
      <c r="R782" s="85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</row>
    <row r="783" spans="1:31" ht="13.5" customHeight="1">
      <c r="A783" s="20"/>
      <c r="B783" s="20"/>
      <c r="C783" s="85"/>
      <c r="D783" s="85"/>
      <c r="E783" s="85"/>
      <c r="F783" s="85"/>
      <c r="G783" s="85"/>
      <c r="H783" s="85"/>
      <c r="I783" s="85"/>
      <c r="J783" s="85"/>
      <c r="K783" s="85"/>
      <c r="L783" s="85"/>
      <c r="M783" s="85"/>
      <c r="N783" s="85"/>
      <c r="O783" s="85"/>
      <c r="P783" s="85"/>
      <c r="Q783" s="85"/>
      <c r="R783" s="85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</row>
    <row r="784" spans="1:31" ht="13.5" customHeight="1">
      <c r="A784" s="20"/>
      <c r="B784" s="20"/>
      <c r="C784" s="85"/>
      <c r="D784" s="85"/>
      <c r="E784" s="85"/>
      <c r="F784" s="85"/>
      <c r="G784" s="85"/>
      <c r="H784" s="85"/>
      <c r="I784" s="85"/>
      <c r="J784" s="85"/>
      <c r="K784" s="85"/>
      <c r="L784" s="85"/>
      <c r="M784" s="85"/>
      <c r="N784" s="85"/>
      <c r="O784" s="85"/>
      <c r="P784" s="85"/>
      <c r="Q784" s="85"/>
      <c r="R784" s="85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  <c r="AE784" s="20"/>
    </row>
    <row r="785" spans="1:31" ht="13.5" customHeight="1">
      <c r="A785" s="20"/>
      <c r="B785" s="20"/>
      <c r="C785" s="85"/>
      <c r="D785" s="85"/>
      <c r="E785" s="85"/>
      <c r="F785" s="85"/>
      <c r="G785" s="85"/>
      <c r="H785" s="85"/>
      <c r="I785" s="85"/>
      <c r="J785" s="85"/>
      <c r="K785" s="85"/>
      <c r="L785" s="85"/>
      <c r="M785" s="85"/>
      <c r="N785" s="85"/>
      <c r="O785" s="85"/>
      <c r="P785" s="85"/>
      <c r="Q785" s="85"/>
      <c r="R785" s="85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  <c r="AE785" s="20"/>
    </row>
    <row r="786" spans="1:31" ht="13.5" customHeight="1">
      <c r="A786" s="20"/>
      <c r="B786" s="20"/>
      <c r="C786" s="85"/>
      <c r="D786" s="85"/>
      <c r="E786" s="85"/>
      <c r="F786" s="85"/>
      <c r="G786" s="85"/>
      <c r="H786" s="85"/>
      <c r="I786" s="85"/>
      <c r="J786" s="85"/>
      <c r="K786" s="85"/>
      <c r="L786" s="85"/>
      <c r="M786" s="85"/>
      <c r="N786" s="85"/>
      <c r="O786" s="85"/>
      <c r="P786" s="85"/>
      <c r="Q786" s="85"/>
      <c r="R786" s="85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0"/>
    </row>
    <row r="787" spans="1:31" ht="13.5" customHeight="1">
      <c r="A787" s="20"/>
      <c r="B787" s="20"/>
      <c r="C787" s="85"/>
      <c r="D787" s="85"/>
      <c r="E787" s="85"/>
      <c r="F787" s="85"/>
      <c r="G787" s="85"/>
      <c r="H787" s="85"/>
      <c r="I787" s="85"/>
      <c r="J787" s="85"/>
      <c r="K787" s="85"/>
      <c r="L787" s="85"/>
      <c r="M787" s="85"/>
      <c r="N787" s="85"/>
      <c r="O787" s="85"/>
      <c r="P787" s="85"/>
      <c r="Q787" s="85"/>
      <c r="R787" s="85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0"/>
    </row>
    <row r="788" spans="1:31" ht="13.5" customHeight="1">
      <c r="A788" s="20"/>
      <c r="B788" s="20"/>
      <c r="C788" s="85"/>
      <c r="D788" s="85"/>
      <c r="E788" s="85"/>
      <c r="F788" s="85"/>
      <c r="G788" s="85"/>
      <c r="H788" s="85"/>
      <c r="I788" s="85"/>
      <c r="J788" s="85"/>
      <c r="K788" s="85"/>
      <c r="L788" s="85"/>
      <c r="M788" s="85"/>
      <c r="N788" s="85"/>
      <c r="O788" s="85"/>
      <c r="P788" s="85"/>
      <c r="Q788" s="85"/>
      <c r="R788" s="85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</row>
    <row r="789" spans="1:31" ht="13.5" customHeight="1">
      <c r="A789" s="20"/>
      <c r="B789" s="20"/>
      <c r="C789" s="85"/>
      <c r="D789" s="85"/>
      <c r="E789" s="85"/>
      <c r="F789" s="85"/>
      <c r="G789" s="85"/>
      <c r="H789" s="85"/>
      <c r="I789" s="85"/>
      <c r="J789" s="85"/>
      <c r="K789" s="85"/>
      <c r="L789" s="85"/>
      <c r="M789" s="85"/>
      <c r="N789" s="85"/>
      <c r="O789" s="85"/>
      <c r="P789" s="85"/>
      <c r="Q789" s="85"/>
      <c r="R789" s="85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</row>
    <row r="790" spans="1:31" ht="13.5" customHeight="1">
      <c r="A790" s="20"/>
      <c r="B790" s="20"/>
      <c r="C790" s="85"/>
      <c r="D790" s="85"/>
      <c r="E790" s="85"/>
      <c r="F790" s="85"/>
      <c r="G790" s="85"/>
      <c r="H790" s="85"/>
      <c r="I790" s="85"/>
      <c r="J790" s="85"/>
      <c r="K790" s="85"/>
      <c r="L790" s="85"/>
      <c r="M790" s="85"/>
      <c r="N790" s="85"/>
      <c r="O790" s="85"/>
      <c r="P790" s="85"/>
      <c r="Q790" s="85"/>
      <c r="R790" s="85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</row>
    <row r="791" spans="1:31" ht="13.5" customHeight="1">
      <c r="A791" s="20"/>
      <c r="B791" s="20"/>
      <c r="C791" s="85"/>
      <c r="D791" s="85"/>
      <c r="E791" s="85"/>
      <c r="F791" s="85"/>
      <c r="G791" s="85"/>
      <c r="H791" s="85"/>
      <c r="I791" s="85"/>
      <c r="J791" s="85"/>
      <c r="K791" s="85"/>
      <c r="L791" s="85"/>
      <c r="M791" s="85"/>
      <c r="N791" s="85"/>
      <c r="O791" s="85"/>
      <c r="P791" s="85"/>
      <c r="Q791" s="85"/>
      <c r="R791" s="85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</row>
    <row r="792" spans="1:31" ht="13.5" customHeight="1">
      <c r="A792" s="20"/>
      <c r="B792" s="20"/>
      <c r="C792" s="85"/>
      <c r="D792" s="85"/>
      <c r="E792" s="85"/>
      <c r="F792" s="85"/>
      <c r="G792" s="85"/>
      <c r="H792" s="85"/>
      <c r="I792" s="85"/>
      <c r="J792" s="85"/>
      <c r="K792" s="85"/>
      <c r="L792" s="85"/>
      <c r="M792" s="85"/>
      <c r="N792" s="85"/>
      <c r="O792" s="85"/>
      <c r="P792" s="85"/>
      <c r="Q792" s="85"/>
      <c r="R792" s="85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  <c r="AE792" s="20"/>
    </row>
    <row r="793" spans="1:31" ht="13.5" customHeight="1">
      <c r="A793" s="20"/>
      <c r="B793" s="20"/>
      <c r="C793" s="85"/>
      <c r="D793" s="85"/>
      <c r="E793" s="85"/>
      <c r="F793" s="85"/>
      <c r="G793" s="85"/>
      <c r="H793" s="85"/>
      <c r="I793" s="85"/>
      <c r="J793" s="85"/>
      <c r="K793" s="85"/>
      <c r="L793" s="85"/>
      <c r="M793" s="85"/>
      <c r="N793" s="85"/>
      <c r="O793" s="85"/>
      <c r="P793" s="85"/>
      <c r="Q793" s="85"/>
      <c r="R793" s="85"/>
      <c r="S793" s="20"/>
      <c r="T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  <c r="AE793" s="20"/>
    </row>
    <row r="794" spans="1:31" ht="13.5" customHeight="1">
      <c r="A794" s="20"/>
      <c r="B794" s="20"/>
      <c r="C794" s="85"/>
      <c r="D794" s="85"/>
      <c r="E794" s="85"/>
      <c r="F794" s="85"/>
      <c r="G794" s="85"/>
      <c r="H794" s="85"/>
      <c r="I794" s="85"/>
      <c r="J794" s="85"/>
      <c r="K794" s="85"/>
      <c r="L794" s="85"/>
      <c r="M794" s="85"/>
      <c r="N794" s="85"/>
      <c r="O794" s="85"/>
      <c r="P794" s="85"/>
      <c r="Q794" s="85"/>
      <c r="R794" s="85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</row>
    <row r="795" spans="1:31" ht="13.5" customHeight="1">
      <c r="A795" s="20"/>
      <c r="B795" s="20"/>
      <c r="C795" s="85"/>
      <c r="D795" s="85"/>
      <c r="E795" s="85"/>
      <c r="F795" s="85"/>
      <c r="G795" s="85"/>
      <c r="H795" s="85"/>
      <c r="I795" s="85"/>
      <c r="J795" s="85"/>
      <c r="K795" s="85"/>
      <c r="L795" s="85"/>
      <c r="M795" s="85"/>
      <c r="N795" s="85"/>
      <c r="O795" s="85"/>
      <c r="P795" s="85"/>
      <c r="Q795" s="85"/>
      <c r="R795" s="85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</row>
    <row r="796" spans="1:31" ht="13.5" customHeight="1">
      <c r="A796" s="20"/>
      <c r="B796" s="20"/>
      <c r="C796" s="85"/>
      <c r="D796" s="85"/>
      <c r="E796" s="85"/>
      <c r="F796" s="85"/>
      <c r="G796" s="85"/>
      <c r="H796" s="85"/>
      <c r="I796" s="85"/>
      <c r="J796" s="85"/>
      <c r="K796" s="85"/>
      <c r="L796" s="85"/>
      <c r="M796" s="85"/>
      <c r="N796" s="85"/>
      <c r="O796" s="85"/>
      <c r="P796" s="85"/>
      <c r="Q796" s="85"/>
      <c r="R796" s="85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  <c r="AE796" s="20"/>
    </row>
    <row r="797" spans="1:31" ht="13.5" customHeight="1">
      <c r="A797" s="20"/>
      <c r="B797" s="20"/>
      <c r="C797" s="85"/>
      <c r="D797" s="85"/>
      <c r="E797" s="85"/>
      <c r="F797" s="85"/>
      <c r="G797" s="85"/>
      <c r="H797" s="85"/>
      <c r="I797" s="85"/>
      <c r="J797" s="85"/>
      <c r="K797" s="85"/>
      <c r="L797" s="85"/>
      <c r="M797" s="85"/>
      <c r="N797" s="85"/>
      <c r="O797" s="85"/>
      <c r="P797" s="85"/>
      <c r="Q797" s="85"/>
      <c r="R797" s="85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</row>
    <row r="798" spans="1:31" ht="13.5" customHeight="1">
      <c r="A798" s="20"/>
      <c r="B798" s="20"/>
      <c r="C798" s="85"/>
      <c r="D798" s="85"/>
      <c r="E798" s="85"/>
      <c r="F798" s="85"/>
      <c r="G798" s="85"/>
      <c r="H798" s="85"/>
      <c r="I798" s="85"/>
      <c r="J798" s="85"/>
      <c r="K798" s="85"/>
      <c r="L798" s="85"/>
      <c r="M798" s="85"/>
      <c r="N798" s="85"/>
      <c r="O798" s="85"/>
      <c r="P798" s="85"/>
      <c r="Q798" s="85"/>
      <c r="R798" s="85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0"/>
    </row>
    <row r="799" spans="1:31" ht="13.5" customHeight="1">
      <c r="A799" s="20"/>
      <c r="B799" s="20"/>
      <c r="C799" s="85"/>
      <c r="D799" s="85"/>
      <c r="E799" s="85"/>
      <c r="F799" s="85"/>
      <c r="G799" s="85"/>
      <c r="H799" s="85"/>
      <c r="I799" s="85"/>
      <c r="J799" s="85"/>
      <c r="K799" s="85"/>
      <c r="L799" s="85"/>
      <c r="M799" s="85"/>
      <c r="N799" s="85"/>
      <c r="O799" s="85"/>
      <c r="P799" s="85"/>
      <c r="Q799" s="85"/>
      <c r="R799" s="85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0"/>
    </row>
    <row r="800" spans="1:31" ht="13.5" customHeight="1">
      <c r="A800" s="20"/>
      <c r="B800" s="20"/>
      <c r="C800" s="85"/>
      <c r="D800" s="85"/>
      <c r="E800" s="85"/>
      <c r="F800" s="85"/>
      <c r="G800" s="85"/>
      <c r="H800" s="85"/>
      <c r="I800" s="85"/>
      <c r="J800" s="85"/>
      <c r="K800" s="85"/>
      <c r="L800" s="85"/>
      <c r="M800" s="85"/>
      <c r="N800" s="85"/>
      <c r="O800" s="85"/>
      <c r="P800" s="85"/>
      <c r="Q800" s="85"/>
      <c r="R800" s="85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0"/>
    </row>
    <row r="801" spans="1:31" ht="13.5" customHeight="1">
      <c r="A801" s="20"/>
      <c r="B801" s="20"/>
      <c r="C801" s="85"/>
      <c r="D801" s="85"/>
      <c r="E801" s="85"/>
      <c r="F801" s="85"/>
      <c r="G801" s="85"/>
      <c r="H801" s="85"/>
      <c r="I801" s="85"/>
      <c r="J801" s="85"/>
      <c r="K801" s="85"/>
      <c r="L801" s="85"/>
      <c r="M801" s="85"/>
      <c r="N801" s="85"/>
      <c r="O801" s="85"/>
      <c r="P801" s="85"/>
      <c r="Q801" s="85"/>
      <c r="R801" s="85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AE801" s="20"/>
    </row>
    <row r="802" spans="1:31" ht="13.5" customHeight="1">
      <c r="A802" s="20"/>
      <c r="B802" s="20"/>
      <c r="C802" s="85"/>
      <c r="D802" s="85"/>
      <c r="E802" s="85"/>
      <c r="F802" s="85"/>
      <c r="G802" s="85"/>
      <c r="H802" s="85"/>
      <c r="I802" s="85"/>
      <c r="J802" s="85"/>
      <c r="K802" s="85"/>
      <c r="L802" s="85"/>
      <c r="M802" s="85"/>
      <c r="N802" s="85"/>
      <c r="O802" s="85"/>
      <c r="P802" s="85"/>
      <c r="Q802" s="85"/>
      <c r="R802" s="85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AE802" s="20"/>
    </row>
    <row r="803" spans="1:31" ht="13.5" customHeight="1">
      <c r="A803" s="20"/>
      <c r="B803" s="20"/>
      <c r="C803" s="85"/>
      <c r="D803" s="85"/>
      <c r="E803" s="85"/>
      <c r="F803" s="85"/>
      <c r="G803" s="85"/>
      <c r="H803" s="85"/>
      <c r="I803" s="85"/>
      <c r="J803" s="85"/>
      <c r="K803" s="85"/>
      <c r="L803" s="85"/>
      <c r="M803" s="85"/>
      <c r="N803" s="85"/>
      <c r="O803" s="85"/>
      <c r="P803" s="85"/>
      <c r="Q803" s="85"/>
      <c r="R803" s="85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0"/>
    </row>
    <row r="804" spans="1:31" ht="13.5" customHeight="1">
      <c r="A804" s="20"/>
      <c r="B804" s="20"/>
      <c r="C804" s="85"/>
      <c r="D804" s="85"/>
      <c r="E804" s="85"/>
      <c r="F804" s="85"/>
      <c r="G804" s="85"/>
      <c r="H804" s="85"/>
      <c r="I804" s="85"/>
      <c r="J804" s="85"/>
      <c r="K804" s="85"/>
      <c r="L804" s="85"/>
      <c r="M804" s="85"/>
      <c r="N804" s="85"/>
      <c r="O804" s="85"/>
      <c r="P804" s="85"/>
      <c r="Q804" s="85"/>
      <c r="R804" s="85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</row>
    <row r="805" spans="1:31" ht="13.5" customHeight="1">
      <c r="A805" s="20"/>
      <c r="B805" s="20"/>
      <c r="C805" s="85"/>
      <c r="D805" s="85"/>
      <c r="E805" s="85"/>
      <c r="F805" s="85"/>
      <c r="G805" s="85"/>
      <c r="H805" s="85"/>
      <c r="I805" s="85"/>
      <c r="J805" s="85"/>
      <c r="K805" s="85"/>
      <c r="L805" s="85"/>
      <c r="M805" s="85"/>
      <c r="N805" s="85"/>
      <c r="O805" s="85"/>
      <c r="P805" s="85"/>
      <c r="Q805" s="85"/>
      <c r="R805" s="85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</row>
    <row r="806" spans="1:31" ht="13.5" customHeight="1">
      <c r="A806" s="20"/>
      <c r="B806" s="20"/>
      <c r="C806" s="85"/>
      <c r="D806" s="85"/>
      <c r="E806" s="85"/>
      <c r="F806" s="85"/>
      <c r="G806" s="85"/>
      <c r="H806" s="85"/>
      <c r="I806" s="85"/>
      <c r="J806" s="85"/>
      <c r="K806" s="85"/>
      <c r="L806" s="85"/>
      <c r="M806" s="85"/>
      <c r="N806" s="85"/>
      <c r="O806" s="85"/>
      <c r="P806" s="85"/>
      <c r="Q806" s="85"/>
      <c r="R806" s="85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</row>
    <row r="807" spans="1:31" ht="13.5" customHeight="1">
      <c r="A807" s="20"/>
      <c r="B807" s="20"/>
      <c r="C807" s="85"/>
      <c r="D807" s="85"/>
      <c r="E807" s="85"/>
      <c r="F807" s="85"/>
      <c r="G807" s="85"/>
      <c r="H807" s="85"/>
      <c r="I807" s="85"/>
      <c r="J807" s="85"/>
      <c r="K807" s="85"/>
      <c r="L807" s="85"/>
      <c r="M807" s="85"/>
      <c r="N807" s="85"/>
      <c r="O807" s="85"/>
      <c r="P807" s="85"/>
      <c r="Q807" s="85"/>
      <c r="R807" s="85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</row>
    <row r="808" spans="1:31" ht="13.5" customHeight="1">
      <c r="A808" s="20"/>
      <c r="B808" s="20"/>
      <c r="C808" s="85"/>
      <c r="D808" s="85"/>
      <c r="E808" s="85"/>
      <c r="F808" s="85"/>
      <c r="G808" s="85"/>
      <c r="H808" s="85"/>
      <c r="I808" s="85"/>
      <c r="J808" s="85"/>
      <c r="K808" s="85"/>
      <c r="L808" s="85"/>
      <c r="M808" s="85"/>
      <c r="N808" s="85"/>
      <c r="O808" s="85"/>
      <c r="P808" s="85"/>
      <c r="Q808" s="85"/>
      <c r="R808" s="85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0"/>
    </row>
    <row r="809" spans="1:31" ht="13.5" customHeight="1">
      <c r="A809" s="20"/>
      <c r="B809" s="20"/>
      <c r="C809" s="85"/>
      <c r="D809" s="85"/>
      <c r="E809" s="85"/>
      <c r="F809" s="85"/>
      <c r="G809" s="85"/>
      <c r="H809" s="85"/>
      <c r="I809" s="85"/>
      <c r="J809" s="85"/>
      <c r="K809" s="85"/>
      <c r="L809" s="85"/>
      <c r="M809" s="85"/>
      <c r="N809" s="85"/>
      <c r="O809" s="85"/>
      <c r="P809" s="85"/>
      <c r="Q809" s="85"/>
      <c r="R809" s="85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  <c r="AE809" s="20"/>
    </row>
    <row r="810" spans="1:31" ht="13.5" customHeight="1">
      <c r="A810" s="20"/>
      <c r="B810" s="20"/>
      <c r="C810" s="85"/>
      <c r="D810" s="85"/>
      <c r="E810" s="85"/>
      <c r="F810" s="85"/>
      <c r="G810" s="85"/>
      <c r="H810" s="85"/>
      <c r="I810" s="85"/>
      <c r="J810" s="85"/>
      <c r="K810" s="85"/>
      <c r="L810" s="85"/>
      <c r="M810" s="85"/>
      <c r="N810" s="85"/>
      <c r="O810" s="85"/>
      <c r="P810" s="85"/>
      <c r="Q810" s="85"/>
      <c r="R810" s="85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  <c r="AE810" s="20"/>
    </row>
    <row r="811" spans="1:31" ht="13.5" customHeight="1">
      <c r="A811" s="20"/>
      <c r="B811" s="20"/>
      <c r="C811" s="85"/>
      <c r="D811" s="85"/>
      <c r="E811" s="85"/>
      <c r="F811" s="85"/>
      <c r="G811" s="85"/>
      <c r="H811" s="85"/>
      <c r="I811" s="85"/>
      <c r="J811" s="85"/>
      <c r="K811" s="85"/>
      <c r="L811" s="85"/>
      <c r="M811" s="85"/>
      <c r="N811" s="85"/>
      <c r="O811" s="85"/>
      <c r="P811" s="85"/>
      <c r="Q811" s="85"/>
      <c r="R811" s="85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  <c r="AE811" s="20"/>
    </row>
    <row r="812" spans="1:31" ht="13.5" customHeight="1">
      <c r="A812" s="20"/>
      <c r="B812" s="20"/>
      <c r="C812" s="85"/>
      <c r="D812" s="85"/>
      <c r="E812" s="85"/>
      <c r="F812" s="85"/>
      <c r="G812" s="85"/>
      <c r="H812" s="85"/>
      <c r="I812" s="85"/>
      <c r="J812" s="85"/>
      <c r="K812" s="85"/>
      <c r="L812" s="85"/>
      <c r="M812" s="85"/>
      <c r="N812" s="85"/>
      <c r="O812" s="85"/>
      <c r="P812" s="85"/>
      <c r="Q812" s="85"/>
      <c r="R812" s="85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</row>
    <row r="813" spans="1:31" ht="13.5" customHeight="1">
      <c r="A813" s="20"/>
      <c r="B813" s="20"/>
      <c r="C813" s="85"/>
      <c r="D813" s="85"/>
      <c r="E813" s="85"/>
      <c r="F813" s="85"/>
      <c r="G813" s="85"/>
      <c r="H813" s="85"/>
      <c r="I813" s="85"/>
      <c r="J813" s="85"/>
      <c r="K813" s="85"/>
      <c r="L813" s="85"/>
      <c r="M813" s="85"/>
      <c r="N813" s="85"/>
      <c r="O813" s="85"/>
      <c r="P813" s="85"/>
      <c r="Q813" s="85"/>
      <c r="R813" s="85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</row>
    <row r="814" spans="1:31" ht="13.5" customHeight="1">
      <c r="A814" s="20"/>
      <c r="B814" s="20"/>
      <c r="C814" s="85"/>
      <c r="D814" s="85"/>
      <c r="E814" s="85"/>
      <c r="F814" s="85"/>
      <c r="G814" s="85"/>
      <c r="H814" s="85"/>
      <c r="I814" s="85"/>
      <c r="J814" s="85"/>
      <c r="K814" s="85"/>
      <c r="L814" s="85"/>
      <c r="M814" s="85"/>
      <c r="N814" s="85"/>
      <c r="O814" s="85"/>
      <c r="P814" s="85"/>
      <c r="Q814" s="85"/>
      <c r="R814" s="85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  <c r="AE814" s="20"/>
    </row>
    <row r="815" spans="1:31" ht="13.5" customHeight="1">
      <c r="A815" s="20"/>
      <c r="B815" s="20"/>
      <c r="C815" s="85"/>
      <c r="D815" s="85"/>
      <c r="E815" s="85"/>
      <c r="F815" s="85"/>
      <c r="G815" s="85"/>
      <c r="H815" s="85"/>
      <c r="I815" s="85"/>
      <c r="J815" s="85"/>
      <c r="K815" s="85"/>
      <c r="L815" s="85"/>
      <c r="M815" s="85"/>
      <c r="N815" s="85"/>
      <c r="O815" s="85"/>
      <c r="P815" s="85"/>
      <c r="Q815" s="85"/>
      <c r="R815" s="85"/>
      <c r="S815" s="20"/>
      <c r="T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  <c r="AE815" s="20"/>
    </row>
    <row r="816" spans="1:31" ht="13.5" customHeight="1">
      <c r="A816" s="20"/>
      <c r="B816" s="20"/>
      <c r="C816" s="85"/>
      <c r="D816" s="85"/>
      <c r="E816" s="85"/>
      <c r="F816" s="85"/>
      <c r="G816" s="85"/>
      <c r="H816" s="85"/>
      <c r="I816" s="85"/>
      <c r="J816" s="85"/>
      <c r="K816" s="85"/>
      <c r="L816" s="85"/>
      <c r="M816" s="85"/>
      <c r="N816" s="85"/>
      <c r="O816" s="85"/>
      <c r="P816" s="85"/>
      <c r="Q816" s="85"/>
      <c r="R816" s="85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0"/>
    </row>
    <row r="817" spans="1:31" ht="13.5" customHeight="1">
      <c r="A817" s="20"/>
      <c r="B817" s="20"/>
      <c r="C817" s="85"/>
      <c r="D817" s="85"/>
      <c r="E817" s="85"/>
      <c r="F817" s="85"/>
      <c r="G817" s="85"/>
      <c r="H817" s="85"/>
      <c r="I817" s="85"/>
      <c r="J817" s="85"/>
      <c r="K817" s="85"/>
      <c r="L817" s="85"/>
      <c r="M817" s="85"/>
      <c r="N817" s="85"/>
      <c r="O817" s="85"/>
      <c r="P817" s="85"/>
      <c r="Q817" s="85"/>
      <c r="R817" s="85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  <c r="AE817" s="20"/>
    </row>
    <row r="818" spans="1:31" ht="13.5" customHeight="1">
      <c r="A818" s="20"/>
      <c r="B818" s="20"/>
      <c r="C818" s="85"/>
      <c r="D818" s="85"/>
      <c r="E818" s="85"/>
      <c r="F818" s="85"/>
      <c r="G818" s="85"/>
      <c r="H818" s="85"/>
      <c r="I818" s="85"/>
      <c r="J818" s="85"/>
      <c r="K818" s="85"/>
      <c r="L818" s="85"/>
      <c r="M818" s="85"/>
      <c r="N818" s="85"/>
      <c r="O818" s="85"/>
      <c r="P818" s="85"/>
      <c r="Q818" s="85"/>
      <c r="R818" s="85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  <c r="AE818" s="20"/>
    </row>
    <row r="819" spans="1:31" ht="13.5" customHeight="1">
      <c r="A819" s="20"/>
      <c r="B819" s="20"/>
      <c r="C819" s="85"/>
      <c r="D819" s="85"/>
      <c r="E819" s="85"/>
      <c r="F819" s="85"/>
      <c r="G819" s="85"/>
      <c r="H819" s="85"/>
      <c r="I819" s="85"/>
      <c r="J819" s="85"/>
      <c r="K819" s="85"/>
      <c r="L819" s="85"/>
      <c r="M819" s="85"/>
      <c r="N819" s="85"/>
      <c r="O819" s="85"/>
      <c r="P819" s="85"/>
      <c r="Q819" s="85"/>
      <c r="R819" s="85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</row>
    <row r="820" spans="1:31" ht="13.5" customHeight="1">
      <c r="A820" s="20"/>
      <c r="B820" s="20"/>
      <c r="C820" s="85"/>
      <c r="D820" s="85"/>
      <c r="E820" s="85"/>
      <c r="F820" s="85"/>
      <c r="G820" s="85"/>
      <c r="H820" s="85"/>
      <c r="I820" s="85"/>
      <c r="J820" s="85"/>
      <c r="K820" s="85"/>
      <c r="L820" s="85"/>
      <c r="M820" s="85"/>
      <c r="N820" s="85"/>
      <c r="O820" s="85"/>
      <c r="P820" s="85"/>
      <c r="Q820" s="85"/>
      <c r="R820" s="85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AE820" s="20"/>
    </row>
    <row r="821" spans="1:31" ht="13.5" customHeight="1">
      <c r="A821" s="20"/>
      <c r="B821" s="20"/>
      <c r="C821" s="85"/>
      <c r="D821" s="85"/>
      <c r="E821" s="85"/>
      <c r="F821" s="85"/>
      <c r="G821" s="85"/>
      <c r="H821" s="85"/>
      <c r="I821" s="85"/>
      <c r="J821" s="85"/>
      <c r="K821" s="85"/>
      <c r="L821" s="85"/>
      <c r="M821" s="85"/>
      <c r="N821" s="85"/>
      <c r="O821" s="85"/>
      <c r="P821" s="85"/>
      <c r="Q821" s="85"/>
      <c r="R821" s="85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</row>
    <row r="822" spans="1:31" ht="13.5" customHeight="1">
      <c r="A822" s="20"/>
      <c r="B822" s="20"/>
      <c r="C822" s="85"/>
      <c r="D822" s="85"/>
      <c r="E822" s="85"/>
      <c r="F822" s="85"/>
      <c r="G822" s="85"/>
      <c r="H822" s="85"/>
      <c r="I822" s="85"/>
      <c r="J822" s="85"/>
      <c r="K822" s="85"/>
      <c r="L822" s="85"/>
      <c r="M822" s="85"/>
      <c r="N822" s="85"/>
      <c r="O822" s="85"/>
      <c r="P822" s="85"/>
      <c r="Q822" s="85"/>
      <c r="R822" s="85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AE822" s="20"/>
    </row>
    <row r="823" spans="1:31" ht="13.5" customHeight="1">
      <c r="A823" s="20"/>
      <c r="B823" s="20"/>
      <c r="C823" s="85"/>
      <c r="D823" s="85"/>
      <c r="E823" s="85"/>
      <c r="F823" s="85"/>
      <c r="G823" s="85"/>
      <c r="H823" s="85"/>
      <c r="I823" s="85"/>
      <c r="J823" s="85"/>
      <c r="K823" s="85"/>
      <c r="L823" s="85"/>
      <c r="M823" s="85"/>
      <c r="N823" s="85"/>
      <c r="O823" s="85"/>
      <c r="P823" s="85"/>
      <c r="Q823" s="85"/>
      <c r="R823" s="85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  <c r="AE823" s="20"/>
    </row>
    <row r="824" spans="1:31" ht="13.5" customHeight="1">
      <c r="A824" s="20"/>
      <c r="B824" s="20"/>
      <c r="C824" s="85"/>
      <c r="D824" s="85"/>
      <c r="E824" s="85"/>
      <c r="F824" s="85"/>
      <c r="G824" s="85"/>
      <c r="H824" s="85"/>
      <c r="I824" s="85"/>
      <c r="J824" s="85"/>
      <c r="K824" s="85"/>
      <c r="L824" s="85"/>
      <c r="M824" s="85"/>
      <c r="N824" s="85"/>
      <c r="O824" s="85"/>
      <c r="P824" s="85"/>
      <c r="Q824" s="85"/>
      <c r="R824" s="85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  <c r="AE824" s="20"/>
    </row>
    <row r="825" spans="1:31" ht="13.5" customHeight="1">
      <c r="A825" s="20"/>
      <c r="B825" s="20"/>
      <c r="C825" s="85"/>
      <c r="D825" s="85"/>
      <c r="E825" s="85"/>
      <c r="F825" s="85"/>
      <c r="G825" s="85"/>
      <c r="H825" s="85"/>
      <c r="I825" s="85"/>
      <c r="J825" s="85"/>
      <c r="K825" s="85"/>
      <c r="L825" s="85"/>
      <c r="M825" s="85"/>
      <c r="N825" s="85"/>
      <c r="O825" s="85"/>
      <c r="P825" s="85"/>
      <c r="Q825" s="85"/>
      <c r="R825" s="85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AE825" s="20"/>
    </row>
    <row r="826" spans="1:31" ht="13.5" customHeight="1">
      <c r="A826" s="20"/>
      <c r="B826" s="20"/>
      <c r="C826" s="85"/>
      <c r="D826" s="85"/>
      <c r="E826" s="85"/>
      <c r="F826" s="85"/>
      <c r="G826" s="85"/>
      <c r="H826" s="85"/>
      <c r="I826" s="85"/>
      <c r="J826" s="85"/>
      <c r="K826" s="85"/>
      <c r="L826" s="85"/>
      <c r="M826" s="85"/>
      <c r="N826" s="85"/>
      <c r="O826" s="85"/>
      <c r="P826" s="85"/>
      <c r="Q826" s="85"/>
      <c r="R826" s="85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  <c r="AE826" s="20"/>
    </row>
    <row r="827" spans="1:31" ht="13.5" customHeight="1">
      <c r="A827" s="20"/>
      <c r="B827" s="20"/>
      <c r="C827" s="85"/>
      <c r="D827" s="85"/>
      <c r="E827" s="85"/>
      <c r="F827" s="85"/>
      <c r="G827" s="85"/>
      <c r="H827" s="85"/>
      <c r="I827" s="85"/>
      <c r="J827" s="85"/>
      <c r="K827" s="85"/>
      <c r="L827" s="85"/>
      <c r="M827" s="85"/>
      <c r="N827" s="85"/>
      <c r="O827" s="85"/>
      <c r="P827" s="85"/>
      <c r="Q827" s="85"/>
      <c r="R827" s="85"/>
      <c r="S827" s="20"/>
      <c r="T827" s="20"/>
      <c r="U827" s="20"/>
      <c r="V827" s="20"/>
      <c r="W827" s="20"/>
      <c r="X827" s="20"/>
      <c r="Y827" s="20"/>
      <c r="Z827" s="20"/>
      <c r="AA827" s="20"/>
      <c r="AB827" s="20"/>
      <c r="AC827" s="20"/>
      <c r="AD827" s="20"/>
      <c r="AE827" s="20"/>
    </row>
    <row r="828" spans="1:31" ht="13.5" customHeight="1">
      <c r="A828" s="20"/>
      <c r="B828" s="20"/>
      <c r="C828" s="85"/>
      <c r="D828" s="85"/>
      <c r="E828" s="85"/>
      <c r="F828" s="85"/>
      <c r="G828" s="85"/>
      <c r="H828" s="85"/>
      <c r="I828" s="85"/>
      <c r="J828" s="85"/>
      <c r="K828" s="85"/>
      <c r="L828" s="85"/>
      <c r="M828" s="85"/>
      <c r="N828" s="85"/>
      <c r="O828" s="85"/>
      <c r="P828" s="85"/>
      <c r="Q828" s="85"/>
      <c r="R828" s="85"/>
      <c r="S828" s="20"/>
      <c r="T828" s="20"/>
      <c r="U828" s="20"/>
      <c r="V828" s="20"/>
      <c r="W828" s="20"/>
      <c r="X828" s="20"/>
      <c r="Y828" s="20"/>
      <c r="Z828" s="20"/>
      <c r="AA828" s="20"/>
      <c r="AB828" s="20"/>
      <c r="AC828" s="20"/>
      <c r="AD828" s="20"/>
      <c r="AE828" s="20"/>
    </row>
    <row r="829" spans="1:31" ht="13.5" customHeight="1">
      <c r="A829" s="20"/>
      <c r="B829" s="20"/>
      <c r="C829" s="85"/>
      <c r="D829" s="85"/>
      <c r="E829" s="85"/>
      <c r="F829" s="85"/>
      <c r="G829" s="85"/>
      <c r="H829" s="85"/>
      <c r="I829" s="85"/>
      <c r="J829" s="85"/>
      <c r="K829" s="85"/>
      <c r="L829" s="85"/>
      <c r="M829" s="85"/>
      <c r="N829" s="85"/>
      <c r="O829" s="85"/>
      <c r="P829" s="85"/>
      <c r="Q829" s="85"/>
      <c r="R829" s="85"/>
      <c r="S829" s="20"/>
      <c r="T829" s="20"/>
      <c r="U829" s="20"/>
      <c r="V829" s="20"/>
      <c r="W829" s="20"/>
      <c r="X829" s="20"/>
      <c r="Y829" s="20"/>
      <c r="Z829" s="20"/>
      <c r="AA829" s="20"/>
      <c r="AB829" s="20"/>
      <c r="AC829" s="20"/>
      <c r="AD829" s="20"/>
      <c r="AE829" s="20"/>
    </row>
    <row r="830" spans="1:31" ht="13.5" customHeight="1">
      <c r="A830" s="20"/>
      <c r="B830" s="20"/>
      <c r="C830" s="85"/>
      <c r="D830" s="85"/>
      <c r="E830" s="85"/>
      <c r="F830" s="85"/>
      <c r="G830" s="85"/>
      <c r="H830" s="85"/>
      <c r="I830" s="85"/>
      <c r="J830" s="85"/>
      <c r="K830" s="85"/>
      <c r="L830" s="85"/>
      <c r="M830" s="85"/>
      <c r="N830" s="85"/>
      <c r="O830" s="85"/>
      <c r="P830" s="85"/>
      <c r="Q830" s="85"/>
      <c r="R830" s="85"/>
      <c r="S830" s="20"/>
      <c r="T830" s="20"/>
      <c r="U830" s="20"/>
      <c r="V830" s="20"/>
      <c r="W830" s="20"/>
      <c r="X830" s="20"/>
      <c r="Y830" s="20"/>
      <c r="Z830" s="20"/>
      <c r="AA830" s="20"/>
      <c r="AB830" s="20"/>
      <c r="AC830" s="20"/>
      <c r="AD830" s="20"/>
      <c r="AE830" s="20"/>
    </row>
    <row r="831" spans="1:31" ht="13.5" customHeight="1">
      <c r="A831" s="20"/>
      <c r="B831" s="20"/>
      <c r="C831" s="85"/>
      <c r="D831" s="85"/>
      <c r="E831" s="85"/>
      <c r="F831" s="85"/>
      <c r="G831" s="85"/>
      <c r="H831" s="85"/>
      <c r="I831" s="85"/>
      <c r="J831" s="85"/>
      <c r="K831" s="85"/>
      <c r="L831" s="85"/>
      <c r="M831" s="85"/>
      <c r="N831" s="85"/>
      <c r="O831" s="85"/>
      <c r="P831" s="85"/>
      <c r="Q831" s="85"/>
      <c r="R831" s="85"/>
      <c r="S831" s="20"/>
      <c r="T831" s="20"/>
      <c r="U831" s="20"/>
      <c r="V831" s="20"/>
      <c r="W831" s="20"/>
      <c r="X831" s="20"/>
      <c r="Y831" s="20"/>
      <c r="Z831" s="20"/>
      <c r="AA831" s="20"/>
      <c r="AB831" s="20"/>
      <c r="AC831" s="20"/>
      <c r="AD831" s="20"/>
      <c r="AE831" s="20"/>
    </row>
    <row r="832" spans="1:31" ht="13.5" customHeight="1">
      <c r="A832" s="20"/>
      <c r="B832" s="20"/>
      <c r="C832" s="85"/>
      <c r="D832" s="85"/>
      <c r="E832" s="85"/>
      <c r="F832" s="85"/>
      <c r="G832" s="85"/>
      <c r="H832" s="85"/>
      <c r="I832" s="85"/>
      <c r="J832" s="85"/>
      <c r="K832" s="85"/>
      <c r="L832" s="85"/>
      <c r="M832" s="85"/>
      <c r="N832" s="85"/>
      <c r="O832" s="85"/>
      <c r="P832" s="85"/>
      <c r="Q832" s="85"/>
      <c r="R832" s="85"/>
      <c r="S832" s="20"/>
      <c r="T832" s="20"/>
      <c r="U832" s="20"/>
      <c r="V832" s="20"/>
      <c r="W832" s="20"/>
      <c r="X832" s="20"/>
      <c r="Y832" s="20"/>
      <c r="Z832" s="20"/>
      <c r="AA832" s="20"/>
      <c r="AB832" s="20"/>
      <c r="AC832" s="20"/>
      <c r="AD832" s="20"/>
      <c r="AE832" s="20"/>
    </row>
    <row r="833" spans="1:31" ht="13.5" customHeight="1">
      <c r="A833" s="20"/>
      <c r="B833" s="20"/>
      <c r="C833" s="85"/>
      <c r="D833" s="85"/>
      <c r="E833" s="85"/>
      <c r="F833" s="85"/>
      <c r="G833" s="85"/>
      <c r="H833" s="85"/>
      <c r="I833" s="85"/>
      <c r="J833" s="85"/>
      <c r="K833" s="85"/>
      <c r="L833" s="85"/>
      <c r="M833" s="85"/>
      <c r="N833" s="85"/>
      <c r="O833" s="85"/>
      <c r="P833" s="85"/>
      <c r="Q833" s="85"/>
      <c r="R833" s="85"/>
      <c r="S833" s="20"/>
      <c r="T833" s="20"/>
      <c r="U833" s="20"/>
      <c r="V833" s="20"/>
      <c r="W833" s="20"/>
      <c r="X833" s="20"/>
      <c r="Y833" s="20"/>
      <c r="Z833" s="20"/>
      <c r="AA833" s="20"/>
      <c r="AB833" s="20"/>
      <c r="AC833" s="20"/>
      <c r="AD833" s="20"/>
      <c r="AE833" s="20"/>
    </row>
    <row r="834" spans="1:31" ht="13.5" customHeight="1">
      <c r="A834" s="20"/>
      <c r="B834" s="20"/>
      <c r="C834" s="85"/>
      <c r="D834" s="85"/>
      <c r="E834" s="85"/>
      <c r="F834" s="85"/>
      <c r="G834" s="85"/>
      <c r="H834" s="85"/>
      <c r="I834" s="85"/>
      <c r="J834" s="85"/>
      <c r="K834" s="85"/>
      <c r="L834" s="85"/>
      <c r="M834" s="85"/>
      <c r="N834" s="85"/>
      <c r="O834" s="85"/>
      <c r="P834" s="85"/>
      <c r="Q834" s="85"/>
      <c r="R834" s="85"/>
      <c r="S834" s="20"/>
      <c r="T834" s="20"/>
      <c r="U834" s="20"/>
      <c r="V834" s="20"/>
      <c r="W834" s="20"/>
      <c r="X834" s="20"/>
      <c r="Y834" s="20"/>
      <c r="Z834" s="20"/>
      <c r="AA834" s="20"/>
      <c r="AB834" s="20"/>
      <c r="AC834" s="20"/>
      <c r="AD834" s="20"/>
      <c r="AE834" s="20"/>
    </row>
    <row r="835" spans="1:31" ht="13.5" customHeight="1">
      <c r="A835" s="20"/>
      <c r="B835" s="20"/>
      <c r="C835" s="85"/>
      <c r="D835" s="85"/>
      <c r="E835" s="85"/>
      <c r="F835" s="85"/>
      <c r="G835" s="85"/>
      <c r="H835" s="85"/>
      <c r="I835" s="85"/>
      <c r="J835" s="85"/>
      <c r="K835" s="85"/>
      <c r="L835" s="85"/>
      <c r="M835" s="85"/>
      <c r="N835" s="85"/>
      <c r="O835" s="85"/>
      <c r="P835" s="85"/>
      <c r="Q835" s="85"/>
      <c r="R835" s="85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  <c r="AE835" s="20"/>
    </row>
    <row r="836" spans="1:31" ht="13.5" customHeight="1">
      <c r="A836" s="20"/>
      <c r="B836" s="20"/>
      <c r="C836" s="85"/>
      <c r="D836" s="85"/>
      <c r="E836" s="85"/>
      <c r="F836" s="85"/>
      <c r="G836" s="85"/>
      <c r="H836" s="85"/>
      <c r="I836" s="85"/>
      <c r="J836" s="85"/>
      <c r="K836" s="85"/>
      <c r="L836" s="85"/>
      <c r="M836" s="85"/>
      <c r="N836" s="85"/>
      <c r="O836" s="85"/>
      <c r="P836" s="85"/>
      <c r="Q836" s="85"/>
      <c r="R836" s="85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  <c r="AC836" s="20"/>
      <c r="AD836" s="20"/>
      <c r="AE836" s="20"/>
    </row>
    <row r="837" spans="1:31" ht="13.5" customHeight="1">
      <c r="A837" s="20"/>
      <c r="B837" s="20"/>
      <c r="C837" s="85"/>
      <c r="D837" s="85"/>
      <c r="E837" s="85"/>
      <c r="F837" s="85"/>
      <c r="G837" s="85"/>
      <c r="H837" s="85"/>
      <c r="I837" s="85"/>
      <c r="J837" s="85"/>
      <c r="K837" s="85"/>
      <c r="L837" s="85"/>
      <c r="M837" s="85"/>
      <c r="N837" s="85"/>
      <c r="O837" s="85"/>
      <c r="P837" s="85"/>
      <c r="Q837" s="85"/>
      <c r="R837" s="85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  <c r="AC837" s="20"/>
      <c r="AD837" s="20"/>
      <c r="AE837" s="20"/>
    </row>
    <row r="838" spans="1:31" ht="13.5" customHeight="1">
      <c r="A838" s="20"/>
      <c r="B838" s="20"/>
      <c r="C838" s="85"/>
      <c r="D838" s="85"/>
      <c r="E838" s="85"/>
      <c r="F838" s="85"/>
      <c r="G838" s="85"/>
      <c r="H838" s="85"/>
      <c r="I838" s="85"/>
      <c r="J838" s="85"/>
      <c r="K838" s="85"/>
      <c r="L838" s="85"/>
      <c r="M838" s="85"/>
      <c r="N838" s="85"/>
      <c r="O838" s="85"/>
      <c r="P838" s="85"/>
      <c r="Q838" s="85"/>
      <c r="R838" s="85"/>
      <c r="S838" s="20"/>
      <c r="T838" s="20"/>
      <c r="U838" s="20"/>
      <c r="V838" s="20"/>
      <c r="W838" s="20"/>
      <c r="X838" s="20"/>
      <c r="Y838" s="20"/>
      <c r="Z838" s="20"/>
      <c r="AA838" s="20"/>
      <c r="AB838" s="20"/>
      <c r="AC838" s="20"/>
      <c r="AD838" s="20"/>
      <c r="AE838" s="20"/>
    </row>
    <row r="839" spans="1:31" ht="13.5" customHeight="1">
      <c r="A839" s="20"/>
      <c r="B839" s="20"/>
      <c r="C839" s="85"/>
      <c r="D839" s="85"/>
      <c r="E839" s="85"/>
      <c r="F839" s="85"/>
      <c r="G839" s="85"/>
      <c r="H839" s="85"/>
      <c r="I839" s="85"/>
      <c r="J839" s="85"/>
      <c r="K839" s="85"/>
      <c r="L839" s="85"/>
      <c r="M839" s="85"/>
      <c r="N839" s="85"/>
      <c r="O839" s="85"/>
      <c r="P839" s="85"/>
      <c r="Q839" s="85"/>
      <c r="R839" s="85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  <c r="AE839" s="20"/>
    </row>
    <row r="840" spans="1:31" ht="13.5" customHeight="1">
      <c r="A840" s="20"/>
      <c r="B840" s="20"/>
      <c r="C840" s="85"/>
      <c r="D840" s="85"/>
      <c r="E840" s="85"/>
      <c r="F840" s="85"/>
      <c r="G840" s="85"/>
      <c r="H840" s="85"/>
      <c r="I840" s="85"/>
      <c r="J840" s="85"/>
      <c r="K840" s="85"/>
      <c r="L840" s="85"/>
      <c r="M840" s="85"/>
      <c r="N840" s="85"/>
      <c r="O840" s="85"/>
      <c r="P840" s="85"/>
      <c r="Q840" s="85"/>
      <c r="R840" s="85"/>
      <c r="S840" s="20"/>
      <c r="T840" s="20"/>
      <c r="U840" s="20"/>
      <c r="V840" s="20"/>
      <c r="W840" s="20"/>
      <c r="X840" s="20"/>
      <c r="Y840" s="20"/>
      <c r="Z840" s="20"/>
      <c r="AA840" s="20"/>
      <c r="AB840" s="20"/>
      <c r="AC840" s="20"/>
      <c r="AD840" s="20"/>
      <c r="AE840" s="20"/>
    </row>
    <row r="841" spans="1:31" ht="13.5" customHeight="1">
      <c r="A841" s="20"/>
      <c r="B841" s="20"/>
      <c r="C841" s="85"/>
      <c r="D841" s="85"/>
      <c r="E841" s="85"/>
      <c r="F841" s="85"/>
      <c r="G841" s="85"/>
      <c r="H841" s="85"/>
      <c r="I841" s="85"/>
      <c r="J841" s="85"/>
      <c r="K841" s="85"/>
      <c r="L841" s="85"/>
      <c r="M841" s="85"/>
      <c r="N841" s="85"/>
      <c r="O841" s="85"/>
      <c r="P841" s="85"/>
      <c r="Q841" s="85"/>
      <c r="R841" s="85"/>
      <c r="S841" s="20"/>
      <c r="T841" s="20"/>
      <c r="U841" s="20"/>
      <c r="V841" s="20"/>
      <c r="W841" s="20"/>
      <c r="X841" s="20"/>
      <c r="Y841" s="20"/>
      <c r="Z841" s="20"/>
      <c r="AA841" s="20"/>
      <c r="AB841" s="20"/>
      <c r="AC841" s="20"/>
      <c r="AD841" s="20"/>
      <c r="AE841" s="20"/>
    </row>
    <row r="842" spans="1:31" ht="13.5" customHeight="1">
      <c r="A842" s="20"/>
      <c r="B842" s="20"/>
      <c r="C842" s="85"/>
      <c r="D842" s="85"/>
      <c r="E842" s="85"/>
      <c r="F842" s="85"/>
      <c r="G842" s="85"/>
      <c r="H842" s="85"/>
      <c r="I842" s="85"/>
      <c r="J842" s="85"/>
      <c r="K842" s="85"/>
      <c r="L842" s="85"/>
      <c r="M842" s="85"/>
      <c r="N842" s="85"/>
      <c r="O842" s="85"/>
      <c r="P842" s="85"/>
      <c r="Q842" s="85"/>
      <c r="R842" s="85"/>
      <c r="S842" s="20"/>
      <c r="T842" s="20"/>
      <c r="U842" s="20"/>
      <c r="V842" s="20"/>
      <c r="W842" s="20"/>
      <c r="X842" s="20"/>
      <c r="Y842" s="20"/>
      <c r="Z842" s="20"/>
      <c r="AA842" s="20"/>
      <c r="AB842" s="20"/>
      <c r="AC842" s="20"/>
      <c r="AD842" s="20"/>
      <c r="AE842" s="20"/>
    </row>
    <row r="843" spans="1:31" ht="13.5" customHeight="1">
      <c r="A843" s="20"/>
      <c r="B843" s="20"/>
      <c r="C843" s="85"/>
      <c r="D843" s="85"/>
      <c r="E843" s="85"/>
      <c r="F843" s="85"/>
      <c r="G843" s="85"/>
      <c r="H843" s="85"/>
      <c r="I843" s="85"/>
      <c r="J843" s="85"/>
      <c r="K843" s="85"/>
      <c r="L843" s="85"/>
      <c r="M843" s="85"/>
      <c r="N843" s="85"/>
      <c r="O843" s="85"/>
      <c r="P843" s="85"/>
      <c r="Q843" s="85"/>
      <c r="R843" s="85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  <c r="AE843" s="20"/>
    </row>
    <row r="844" spans="1:31" ht="13.5" customHeight="1">
      <c r="A844" s="20"/>
      <c r="B844" s="20"/>
      <c r="C844" s="85"/>
      <c r="D844" s="85"/>
      <c r="E844" s="85"/>
      <c r="F844" s="85"/>
      <c r="G844" s="85"/>
      <c r="H844" s="85"/>
      <c r="I844" s="85"/>
      <c r="J844" s="85"/>
      <c r="K844" s="85"/>
      <c r="L844" s="85"/>
      <c r="M844" s="85"/>
      <c r="N844" s="85"/>
      <c r="O844" s="85"/>
      <c r="P844" s="85"/>
      <c r="Q844" s="85"/>
      <c r="R844" s="85"/>
      <c r="S844" s="20"/>
      <c r="T844" s="20"/>
      <c r="U844" s="20"/>
      <c r="V844" s="20"/>
      <c r="W844" s="20"/>
      <c r="X844" s="20"/>
      <c r="Y844" s="20"/>
      <c r="Z844" s="20"/>
      <c r="AA844" s="20"/>
      <c r="AB844" s="20"/>
      <c r="AC844" s="20"/>
      <c r="AD844" s="20"/>
      <c r="AE844" s="20"/>
    </row>
    <row r="845" spans="1:31" ht="13.5" customHeight="1">
      <c r="A845" s="20"/>
      <c r="B845" s="20"/>
      <c r="C845" s="85"/>
      <c r="D845" s="85"/>
      <c r="E845" s="85"/>
      <c r="F845" s="85"/>
      <c r="G845" s="85"/>
      <c r="H845" s="85"/>
      <c r="I845" s="85"/>
      <c r="J845" s="85"/>
      <c r="K845" s="85"/>
      <c r="L845" s="85"/>
      <c r="M845" s="85"/>
      <c r="N845" s="85"/>
      <c r="O845" s="85"/>
      <c r="P845" s="85"/>
      <c r="Q845" s="85"/>
      <c r="R845" s="85"/>
      <c r="S845" s="20"/>
      <c r="T845" s="20"/>
      <c r="U845" s="20"/>
      <c r="V845" s="20"/>
      <c r="W845" s="20"/>
      <c r="X845" s="20"/>
      <c r="Y845" s="20"/>
      <c r="Z845" s="20"/>
      <c r="AA845" s="20"/>
      <c r="AB845" s="20"/>
      <c r="AC845" s="20"/>
      <c r="AD845" s="20"/>
      <c r="AE845" s="20"/>
    </row>
    <row r="846" spans="1:31" ht="13.5" customHeight="1">
      <c r="A846" s="20"/>
      <c r="B846" s="20"/>
      <c r="C846" s="85"/>
      <c r="D846" s="85"/>
      <c r="E846" s="85"/>
      <c r="F846" s="85"/>
      <c r="G846" s="85"/>
      <c r="H846" s="85"/>
      <c r="I846" s="85"/>
      <c r="J846" s="85"/>
      <c r="K846" s="85"/>
      <c r="L846" s="85"/>
      <c r="M846" s="85"/>
      <c r="N846" s="85"/>
      <c r="O846" s="85"/>
      <c r="P846" s="85"/>
      <c r="Q846" s="85"/>
      <c r="R846" s="85"/>
      <c r="S846" s="20"/>
      <c r="T846" s="20"/>
      <c r="U846" s="20"/>
      <c r="V846" s="20"/>
      <c r="W846" s="20"/>
      <c r="X846" s="20"/>
      <c r="Y846" s="20"/>
      <c r="Z846" s="20"/>
      <c r="AA846" s="20"/>
      <c r="AB846" s="20"/>
      <c r="AC846" s="20"/>
      <c r="AD846" s="20"/>
      <c r="AE846" s="20"/>
    </row>
    <row r="847" spans="1:31" ht="13.5" customHeight="1">
      <c r="A847" s="20"/>
      <c r="B847" s="20"/>
      <c r="C847" s="85"/>
      <c r="D847" s="85"/>
      <c r="E847" s="85"/>
      <c r="F847" s="85"/>
      <c r="G847" s="85"/>
      <c r="H847" s="85"/>
      <c r="I847" s="85"/>
      <c r="J847" s="85"/>
      <c r="K847" s="85"/>
      <c r="L847" s="85"/>
      <c r="M847" s="85"/>
      <c r="N847" s="85"/>
      <c r="O847" s="85"/>
      <c r="P847" s="85"/>
      <c r="Q847" s="85"/>
      <c r="R847" s="85"/>
      <c r="S847" s="20"/>
      <c r="T847" s="20"/>
      <c r="U847" s="20"/>
      <c r="V847" s="20"/>
      <c r="W847" s="20"/>
      <c r="X847" s="20"/>
      <c r="Y847" s="20"/>
      <c r="Z847" s="20"/>
      <c r="AA847" s="20"/>
      <c r="AB847" s="20"/>
      <c r="AC847" s="20"/>
      <c r="AD847" s="20"/>
      <c r="AE847" s="20"/>
    </row>
    <row r="848" spans="1:31" ht="13.5" customHeight="1">
      <c r="A848" s="20"/>
      <c r="B848" s="20"/>
      <c r="C848" s="85"/>
      <c r="D848" s="85"/>
      <c r="E848" s="85"/>
      <c r="F848" s="85"/>
      <c r="G848" s="85"/>
      <c r="H848" s="85"/>
      <c r="I848" s="85"/>
      <c r="J848" s="85"/>
      <c r="K848" s="85"/>
      <c r="L848" s="85"/>
      <c r="M848" s="85"/>
      <c r="N848" s="85"/>
      <c r="O848" s="85"/>
      <c r="P848" s="85"/>
      <c r="Q848" s="85"/>
      <c r="R848" s="85"/>
      <c r="S848" s="20"/>
      <c r="T848" s="20"/>
      <c r="U848" s="20"/>
      <c r="V848" s="20"/>
      <c r="W848" s="20"/>
      <c r="X848" s="20"/>
      <c r="Y848" s="20"/>
      <c r="Z848" s="20"/>
      <c r="AA848" s="20"/>
      <c r="AB848" s="20"/>
      <c r="AC848" s="20"/>
      <c r="AD848" s="20"/>
      <c r="AE848" s="20"/>
    </row>
    <row r="849" spans="1:31" ht="13.5" customHeight="1">
      <c r="A849" s="20"/>
      <c r="B849" s="20"/>
      <c r="C849" s="85"/>
      <c r="D849" s="85"/>
      <c r="E849" s="85"/>
      <c r="F849" s="85"/>
      <c r="G849" s="85"/>
      <c r="H849" s="85"/>
      <c r="I849" s="85"/>
      <c r="J849" s="85"/>
      <c r="K849" s="85"/>
      <c r="L849" s="85"/>
      <c r="M849" s="85"/>
      <c r="N849" s="85"/>
      <c r="O849" s="85"/>
      <c r="P849" s="85"/>
      <c r="Q849" s="85"/>
      <c r="R849" s="85"/>
      <c r="S849" s="20"/>
      <c r="T849" s="20"/>
      <c r="U849" s="20"/>
      <c r="V849" s="20"/>
      <c r="W849" s="20"/>
      <c r="X849" s="20"/>
      <c r="Y849" s="20"/>
      <c r="Z849" s="20"/>
      <c r="AA849" s="20"/>
      <c r="AB849" s="20"/>
      <c r="AC849" s="20"/>
      <c r="AD849" s="20"/>
      <c r="AE849" s="20"/>
    </row>
    <row r="850" spans="1:31" ht="13.5" customHeight="1">
      <c r="A850" s="20"/>
      <c r="B850" s="20"/>
      <c r="C850" s="85"/>
      <c r="D850" s="85"/>
      <c r="E850" s="85"/>
      <c r="F850" s="85"/>
      <c r="G850" s="85"/>
      <c r="H850" s="85"/>
      <c r="I850" s="85"/>
      <c r="J850" s="85"/>
      <c r="K850" s="85"/>
      <c r="L850" s="85"/>
      <c r="M850" s="85"/>
      <c r="N850" s="85"/>
      <c r="O850" s="85"/>
      <c r="P850" s="85"/>
      <c r="Q850" s="85"/>
      <c r="R850" s="85"/>
      <c r="S850" s="20"/>
      <c r="T850" s="20"/>
      <c r="U850" s="20"/>
      <c r="V850" s="20"/>
      <c r="W850" s="20"/>
      <c r="X850" s="20"/>
      <c r="Y850" s="20"/>
      <c r="Z850" s="20"/>
      <c r="AA850" s="20"/>
      <c r="AB850" s="20"/>
      <c r="AC850" s="20"/>
      <c r="AD850" s="20"/>
      <c r="AE850" s="20"/>
    </row>
    <row r="851" spans="1:31" ht="13.5" customHeight="1">
      <c r="A851" s="20"/>
      <c r="B851" s="20"/>
      <c r="C851" s="85"/>
      <c r="D851" s="85"/>
      <c r="E851" s="85"/>
      <c r="F851" s="85"/>
      <c r="G851" s="85"/>
      <c r="H851" s="85"/>
      <c r="I851" s="85"/>
      <c r="J851" s="85"/>
      <c r="K851" s="85"/>
      <c r="L851" s="85"/>
      <c r="M851" s="85"/>
      <c r="N851" s="85"/>
      <c r="O851" s="85"/>
      <c r="P851" s="85"/>
      <c r="Q851" s="85"/>
      <c r="R851" s="85"/>
      <c r="S851" s="20"/>
      <c r="T851" s="20"/>
      <c r="U851" s="20"/>
      <c r="V851" s="20"/>
      <c r="W851" s="20"/>
      <c r="X851" s="20"/>
      <c r="Y851" s="20"/>
      <c r="Z851" s="20"/>
      <c r="AA851" s="20"/>
      <c r="AB851" s="20"/>
      <c r="AC851" s="20"/>
      <c r="AD851" s="20"/>
      <c r="AE851" s="20"/>
    </row>
    <row r="852" spans="1:31" ht="13.5" customHeight="1">
      <c r="A852" s="20"/>
      <c r="B852" s="20"/>
      <c r="C852" s="85"/>
      <c r="D852" s="85"/>
      <c r="E852" s="85"/>
      <c r="F852" s="85"/>
      <c r="G852" s="85"/>
      <c r="H852" s="85"/>
      <c r="I852" s="85"/>
      <c r="J852" s="85"/>
      <c r="K852" s="85"/>
      <c r="L852" s="85"/>
      <c r="M852" s="85"/>
      <c r="N852" s="85"/>
      <c r="O852" s="85"/>
      <c r="P852" s="85"/>
      <c r="Q852" s="85"/>
      <c r="R852" s="85"/>
      <c r="S852" s="20"/>
      <c r="T852" s="20"/>
      <c r="U852" s="20"/>
      <c r="V852" s="20"/>
      <c r="W852" s="20"/>
      <c r="X852" s="20"/>
      <c r="Y852" s="20"/>
      <c r="Z852" s="20"/>
      <c r="AA852" s="20"/>
      <c r="AB852" s="20"/>
      <c r="AC852" s="20"/>
      <c r="AD852" s="20"/>
      <c r="AE852" s="20"/>
    </row>
    <row r="853" spans="1:31" ht="13.5" customHeight="1">
      <c r="A853" s="20"/>
      <c r="B853" s="20"/>
      <c r="C853" s="85"/>
      <c r="D853" s="85"/>
      <c r="E853" s="85"/>
      <c r="F853" s="85"/>
      <c r="G853" s="85"/>
      <c r="H853" s="85"/>
      <c r="I853" s="85"/>
      <c r="J853" s="85"/>
      <c r="K853" s="85"/>
      <c r="L853" s="85"/>
      <c r="M853" s="85"/>
      <c r="N853" s="85"/>
      <c r="O853" s="85"/>
      <c r="P853" s="85"/>
      <c r="Q853" s="85"/>
      <c r="R853" s="85"/>
      <c r="S853" s="20"/>
      <c r="T853" s="20"/>
      <c r="U853" s="20"/>
      <c r="V853" s="20"/>
      <c r="W853" s="20"/>
      <c r="X853" s="20"/>
      <c r="Y853" s="20"/>
      <c r="Z853" s="20"/>
      <c r="AA853" s="20"/>
      <c r="AB853" s="20"/>
      <c r="AC853" s="20"/>
      <c r="AD853" s="20"/>
      <c r="AE853" s="20"/>
    </row>
    <row r="854" spans="1:31" ht="13.5" customHeight="1">
      <c r="A854" s="20"/>
      <c r="B854" s="20"/>
      <c r="C854" s="85"/>
      <c r="D854" s="85"/>
      <c r="E854" s="85"/>
      <c r="F854" s="85"/>
      <c r="G854" s="85"/>
      <c r="H854" s="85"/>
      <c r="I854" s="85"/>
      <c r="J854" s="85"/>
      <c r="K854" s="85"/>
      <c r="L854" s="85"/>
      <c r="M854" s="85"/>
      <c r="N854" s="85"/>
      <c r="O854" s="85"/>
      <c r="P854" s="85"/>
      <c r="Q854" s="85"/>
      <c r="R854" s="85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  <c r="AE854" s="20"/>
    </row>
    <row r="855" spans="1:31" ht="13.5" customHeight="1">
      <c r="A855" s="20"/>
      <c r="B855" s="20"/>
      <c r="C855" s="85"/>
      <c r="D855" s="85"/>
      <c r="E855" s="85"/>
      <c r="F855" s="85"/>
      <c r="G855" s="85"/>
      <c r="H855" s="85"/>
      <c r="I855" s="85"/>
      <c r="J855" s="85"/>
      <c r="K855" s="85"/>
      <c r="L855" s="85"/>
      <c r="M855" s="85"/>
      <c r="N855" s="85"/>
      <c r="O855" s="85"/>
      <c r="P855" s="85"/>
      <c r="Q855" s="85"/>
      <c r="R855" s="85"/>
      <c r="S855" s="20"/>
      <c r="T855" s="20"/>
      <c r="U855" s="20"/>
      <c r="V855" s="20"/>
      <c r="W855" s="20"/>
      <c r="X855" s="20"/>
      <c r="Y855" s="20"/>
      <c r="Z855" s="20"/>
      <c r="AA855" s="20"/>
      <c r="AB855" s="20"/>
      <c r="AC855" s="20"/>
      <c r="AD855" s="20"/>
      <c r="AE855" s="20"/>
    </row>
    <row r="856" spans="1:31" ht="13.5" customHeight="1">
      <c r="A856" s="20"/>
      <c r="B856" s="20"/>
      <c r="C856" s="85"/>
      <c r="D856" s="85"/>
      <c r="E856" s="85"/>
      <c r="F856" s="85"/>
      <c r="G856" s="85"/>
      <c r="H856" s="85"/>
      <c r="I856" s="85"/>
      <c r="J856" s="85"/>
      <c r="K856" s="85"/>
      <c r="L856" s="85"/>
      <c r="M856" s="85"/>
      <c r="N856" s="85"/>
      <c r="O856" s="85"/>
      <c r="P856" s="85"/>
      <c r="Q856" s="85"/>
      <c r="R856" s="85"/>
      <c r="S856" s="20"/>
      <c r="T856" s="20"/>
      <c r="U856" s="20"/>
      <c r="V856" s="20"/>
      <c r="W856" s="20"/>
      <c r="X856" s="20"/>
      <c r="Y856" s="20"/>
      <c r="Z856" s="20"/>
      <c r="AA856" s="20"/>
      <c r="AB856" s="20"/>
      <c r="AC856" s="20"/>
      <c r="AD856" s="20"/>
      <c r="AE856" s="20"/>
    </row>
    <row r="857" spans="1:31" ht="13.5" customHeight="1">
      <c r="A857" s="20"/>
      <c r="B857" s="20"/>
      <c r="C857" s="85"/>
      <c r="D857" s="85"/>
      <c r="E857" s="85"/>
      <c r="F857" s="85"/>
      <c r="G857" s="85"/>
      <c r="H857" s="85"/>
      <c r="I857" s="85"/>
      <c r="J857" s="85"/>
      <c r="K857" s="85"/>
      <c r="L857" s="85"/>
      <c r="M857" s="85"/>
      <c r="N857" s="85"/>
      <c r="O857" s="85"/>
      <c r="P857" s="85"/>
      <c r="Q857" s="85"/>
      <c r="R857" s="85"/>
      <c r="S857" s="20"/>
      <c r="T857" s="20"/>
      <c r="U857" s="20"/>
      <c r="V857" s="20"/>
      <c r="W857" s="20"/>
      <c r="X857" s="20"/>
      <c r="Y857" s="20"/>
      <c r="Z857" s="20"/>
      <c r="AA857" s="20"/>
      <c r="AB857" s="20"/>
      <c r="AC857" s="20"/>
      <c r="AD857" s="20"/>
      <c r="AE857" s="20"/>
    </row>
    <row r="858" spans="1:31" ht="13.5" customHeight="1">
      <c r="A858" s="20"/>
      <c r="B858" s="20"/>
      <c r="C858" s="85"/>
      <c r="D858" s="85"/>
      <c r="E858" s="85"/>
      <c r="F858" s="85"/>
      <c r="G858" s="85"/>
      <c r="H858" s="85"/>
      <c r="I858" s="85"/>
      <c r="J858" s="85"/>
      <c r="K858" s="85"/>
      <c r="L858" s="85"/>
      <c r="M858" s="85"/>
      <c r="N858" s="85"/>
      <c r="O858" s="85"/>
      <c r="P858" s="85"/>
      <c r="Q858" s="85"/>
      <c r="R858" s="85"/>
      <c r="S858" s="20"/>
      <c r="T858" s="20"/>
      <c r="U858" s="20"/>
      <c r="V858" s="20"/>
      <c r="W858" s="20"/>
      <c r="X858" s="20"/>
      <c r="Y858" s="20"/>
      <c r="Z858" s="20"/>
      <c r="AA858" s="20"/>
      <c r="AB858" s="20"/>
      <c r="AC858" s="20"/>
      <c r="AD858" s="20"/>
      <c r="AE858" s="20"/>
    </row>
    <row r="859" spans="1:31" ht="13.5" customHeight="1">
      <c r="A859" s="20"/>
      <c r="B859" s="20"/>
      <c r="C859" s="85"/>
      <c r="D859" s="85"/>
      <c r="E859" s="85"/>
      <c r="F859" s="85"/>
      <c r="G859" s="85"/>
      <c r="H859" s="85"/>
      <c r="I859" s="85"/>
      <c r="J859" s="85"/>
      <c r="K859" s="85"/>
      <c r="L859" s="85"/>
      <c r="M859" s="85"/>
      <c r="N859" s="85"/>
      <c r="O859" s="85"/>
      <c r="P859" s="85"/>
      <c r="Q859" s="85"/>
      <c r="R859" s="85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AD859" s="20"/>
      <c r="AE859" s="20"/>
    </row>
    <row r="860" spans="1:31" ht="13.5" customHeight="1">
      <c r="A860" s="20"/>
      <c r="B860" s="20"/>
      <c r="C860" s="85"/>
      <c r="D860" s="85"/>
      <c r="E860" s="85"/>
      <c r="F860" s="85"/>
      <c r="G860" s="85"/>
      <c r="H860" s="85"/>
      <c r="I860" s="85"/>
      <c r="J860" s="85"/>
      <c r="K860" s="85"/>
      <c r="L860" s="85"/>
      <c r="M860" s="85"/>
      <c r="N860" s="85"/>
      <c r="O860" s="85"/>
      <c r="P860" s="85"/>
      <c r="Q860" s="85"/>
      <c r="R860" s="85"/>
      <c r="S860" s="20"/>
      <c r="T860" s="20"/>
      <c r="U860" s="20"/>
      <c r="V860" s="20"/>
      <c r="W860" s="20"/>
      <c r="X860" s="20"/>
      <c r="Y860" s="20"/>
      <c r="Z860" s="20"/>
      <c r="AA860" s="20"/>
      <c r="AB860" s="20"/>
      <c r="AC860" s="20"/>
      <c r="AD860" s="20"/>
      <c r="AE860" s="20"/>
    </row>
    <row r="861" spans="1:31" ht="13.5" customHeight="1">
      <c r="A861" s="20"/>
      <c r="B861" s="20"/>
      <c r="C861" s="85"/>
      <c r="D861" s="85"/>
      <c r="E861" s="85"/>
      <c r="F861" s="85"/>
      <c r="G861" s="85"/>
      <c r="H861" s="85"/>
      <c r="I861" s="85"/>
      <c r="J861" s="85"/>
      <c r="K861" s="85"/>
      <c r="L861" s="85"/>
      <c r="M861" s="85"/>
      <c r="N861" s="85"/>
      <c r="O861" s="85"/>
      <c r="P861" s="85"/>
      <c r="Q861" s="85"/>
      <c r="R861" s="85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  <c r="AC861" s="20"/>
      <c r="AD861" s="20"/>
      <c r="AE861" s="20"/>
    </row>
    <row r="862" spans="1:31" ht="13.5" customHeight="1">
      <c r="A862" s="20"/>
      <c r="B862" s="20"/>
      <c r="C862" s="85"/>
      <c r="D862" s="85"/>
      <c r="E862" s="85"/>
      <c r="F862" s="85"/>
      <c r="G862" s="85"/>
      <c r="H862" s="85"/>
      <c r="I862" s="85"/>
      <c r="J862" s="85"/>
      <c r="K862" s="85"/>
      <c r="L862" s="85"/>
      <c r="M862" s="85"/>
      <c r="N862" s="85"/>
      <c r="O862" s="85"/>
      <c r="P862" s="85"/>
      <c r="Q862" s="85"/>
      <c r="R862" s="85"/>
      <c r="S862" s="20"/>
      <c r="T862" s="20"/>
      <c r="U862" s="20"/>
      <c r="V862" s="20"/>
      <c r="W862" s="20"/>
      <c r="X862" s="20"/>
      <c r="Y862" s="20"/>
      <c r="Z862" s="20"/>
      <c r="AA862" s="20"/>
      <c r="AB862" s="20"/>
      <c r="AC862" s="20"/>
      <c r="AD862" s="20"/>
      <c r="AE862" s="20"/>
    </row>
    <row r="863" spans="1:31" ht="13.5" customHeight="1">
      <c r="A863" s="20"/>
      <c r="B863" s="20"/>
      <c r="C863" s="85"/>
      <c r="D863" s="85"/>
      <c r="E863" s="85"/>
      <c r="F863" s="85"/>
      <c r="G863" s="85"/>
      <c r="H863" s="85"/>
      <c r="I863" s="85"/>
      <c r="J863" s="85"/>
      <c r="K863" s="85"/>
      <c r="L863" s="85"/>
      <c r="M863" s="85"/>
      <c r="N863" s="85"/>
      <c r="O863" s="85"/>
      <c r="P863" s="85"/>
      <c r="Q863" s="85"/>
      <c r="R863" s="85"/>
      <c r="S863" s="20"/>
      <c r="T863" s="20"/>
      <c r="U863" s="20"/>
      <c r="V863" s="20"/>
      <c r="W863" s="20"/>
      <c r="X863" s="20"/>
      <c r="Y863" s="20"/>
      <c r="Z863" s="20"/>
      <c r="AA863" s="20"/>
      <c r="AB863" s="20"/>
      <c r="AC863" s="20"/>
      <c r="AD863" s="20"/>
      <c r="AE863" s="20"/>
    </row>
    <row r="864" spans="1:31" ht="13.5" customHeight="1">
      <c r="A864" s="20"/>
      <c r="B864" s="20"/>
      <c r="C864" s="85"/>
      <c r="D864" s="85"/>
      <c r="E864" s="85"/>
      <c r="F864" s="85"/>
      <c r="G864" s="85"/>
      <c r="H864" s="85"/>
      <c r="I864" s="85"/>
      <c r="J864" s="85"/>
      <c r="K864" s="85"/>
      <c r="L864" s="85"/>
      <c r="M864" s="85"/>
      <c r="N864" s="85"/>
      <c r="O864" s="85"/>
      <c r="P864" s="85"/>
      <c r="Q864" s="85"/>
      <c r="R864" s="85"/>
      <c r="S864" s="20"/>
      <c r="T864" s="20"/>
      <c r="U864" s="20"/>
      <c r="V864" s="20"/>
      <c r="W864" s="20"/>
      <c r="X864" s="20"/>
      <c r="Y864" s="20"/>
      <c r="Z864" s="20"/>
      <c r="AA864" s="20"/>
      <c r="AB864" s="20"/>
      <c r="AC864" s="20"/>
      <c r="AD864" s="20"/>
      <c r="AE864" s="20"/>
    </row>
    <row r="865" spans="1:31" ht="13.5" customHeight="1">
      <c r="A865" s="20"/>
      <c r="B865" s="20"/>
      <c r="C865" s="85"/>
      <c r="D865" s="85"/>
      <c r="E865" s="85"/>
      <c r="F865" s="85"/>
      <c r="G865" s="85"/>
      <c r="H865" s="85"/>
      <c r="I865" s="85"/>
      <c r="J865" s="85"/>
      <c r="K865" s="85"/>
      <c r="L865" s="85"/>
      <c r="M865" s="85"/>
      <c r="N865" s="85"/>
      <c r="O865" s="85"/>
      <c r="P865" s="85"/>
      <c r="Q865" s="85"/>
      <c r="R865" s="85"/>
      <c r="S865" s="20"/>
      <c r="T865" s="20"/>
      <c r="U865" s="20"/>
      <c r="V865" s="20"/>
      <c r="W865" s="20"/>
      <c r="X865" s="20"/>
      <c r="Y865" s="20"/>
      <c r="Z865" s="20"/>
      <c r="AA865" s="20"/>
      <c r="AB865" s="20"/>
      <c r="AC865" s="20"/>
      <c r="AD865" s="20"/>
      <c r="AE865" s="20"/>
    </row>
    <row r="866" spans="1:31" ht="13.5" customHeight="1">
      <c r="A866" s="20"/>
      <c r="B866" s="20"/>
      <c r="C866" s="85"/>
      <c r="D866" s="85"/>
      <c r="E866" s="85"/>
      <c r="F866" s="85"/>
      <c r="G866" s="85"/>
      <c r="H866" s="85"/>
      <c r="I866" s="85"/>
      <c r="J866" s="85"/>
      <c r="K866" s="85"/>
      <c r="L866" s="85"/>
      <c r="M866" s="85"/>
      <c r="N866" s="85"/>
      <c r="O866" s="85"/>
      <c r="P866" s="85"/>
      <c r="Q866" s="85"/>
      <c r="R866" s="85"/>
      <c r="S866" s="20"/>
      <c r="T866" s="20"/>
      <c r="U866" s="20"/>
      <c r="V866" s="20"/>
      <c r="W866" s="20"/>
      <c r="X866" s="20"/>
      <c r="Y866" s="20"/>
      <c r="Z866" s="20"/>
      <c r="AA866" s="20"/>
      <c r="AB866" s="20"/>
      <c r="AC866" s="20"/>
      <c r="AD866" s="20"/>
      <c r="AE866" s="20"/>
    </row>
    <row r="867" spans="1:31" ht="13.5" customHeight="1">
      <c r="A867" s="20"/>
      <c r="B867" s="20"/>
      <c r="C867" s="85"/>
      <c r="D867" s="85"/>
      <c r="E867" s="85"/>
      <c r="F867" s="85"/>
      <c r="G867" s="85"/>
      <c r="H867" s="85"/>
      <c r="I867" s="85"/>
      <c r="J867" s="85"/>
      <c r="K867" s="85"/>
      <c r="L867" s="85"/>
      <c r="M867" s="85"/>
      <c r="N867" s="85"/>
      <c r="O867" s="85"/>
      <c r="P867" s="85"/>
      <c r="Q867" s="85"/>
      <c r="R867" s="85"/>
      <c r="S867" s="20"/>
      <c r="T867" s="20"/>
      <c r="U867" s="20"/>
      <c r="V867" s="20"/>
      <c r="W867" s="20"/>
      <c r="X867" s="20"/>
      <c r="Y867" s="20"/>
      <c r="Z867" s="20"/>
      <c r="AA867" s="20"/>
      <c r="AB867" s="20"/>
      <c r="AC867" s="20"/>
      <c r="AD867" s="20"/>
      <c r="AE867" s="20"/>
    </row>
    <row r="868" spans="1:31" ht="13.5" customHeight="1">
      <c r="A868" s="20"/>
      <c r="B868" s="20"/>
      <c r="C868" s="85"/>
      <c r="D868" s="85"/>
      <c r="E868" s="85"/>
      <c r="F868" s="85"/>
      <c r="G868" s="85"/>
      <c r="H868" s="85"/>
      <c r="I868" s="85"/>
      <c r="J868" s="85"/>
      <c r="K868" s="85"/>
      <c r="L868" s="85"/>
      <c r="M868" s="85"/>
      <c r="N868" s="85"/>
      <c r="O868" s="85"/>
      <c r="P868" s="85"/>
      <c r="Q868" s="85"/>
      <c r="R868" s="85"/>
      <c r="S868" s="20"/>
      <c r="T868" s="20"/>
      <c r="U868" s="20"/>
      <c r="V868" s="20"/>
      <c r="W868" s="20"/>
      <c r="X868" s="20"/>
      <c r="Y868" s="20"/>
      <c r="Z868" s="20"/>
      <c r="AA868" s="20"/>
      <c r="AB868" s="20"/>
      <c r="AC868" s="20"/>
      <c r="AD868" s="20"/>
      <c r="AE868" s="20"/>
    </row>
    <row r="869" spans="1:31" ht="13.5" customHeight="1">
      <c r="A869" s="20"/>
      <c r="B869" s="20"/>
      <c r="C869" s="85"/>
      <c r="D869" s="85"/>
      <c r="E869" s="85"/>
      <c r="F869" s="85"/>
      <c r="G869" s="85"/>
      <c r="H869" s="85"/>
      <c r="I869" s="85"/>
      <c r="J869" s="85"/>
      <c r="K869" s="85"/>
      <c r="L869" s="85"/>
      <c r="M869" s="85"/>
      <c r="N869" s="85"/>
      <c r="O869" s="85"/>
      <c r="P869" s="85"/>
      <c r="Q869" s="85"/>
      <c r="R869" s="85"/>
      <c r="S869" s="20"/>
      <c r="T869" s="20"/>
      <c r="U869" s="20"/>
      <c r="V869" s="20"/>
      <c r="W869" s="20"/>
      <c r="X869" s="20"/>
      <c r="Y869" s="20"/>
      <c r="Z869" s="20"/>
      <c r="AA869" s="20"/>
      <c r="AB869" s="20"/>
      <c r="AC869" s="20"/>
      <c r="AD869" s="20"/>
      <c r="AE869" s="20"/>
    </row>
    <row r="870" spans="1:31" ht="13.5" customHeight="1">
      <c r="A870" s="20"/>
      <c r="B870" s="20"/>
      <c r="C870" s="85"/>
      <c r="D870" s="85"/>
      <c r="E870" s="85"/>
      <c r="F870" s="85"/>
      <c r="G870" s="85"/>
      <c r="H870" s="85"/>
      <c r="I870" s="85"/>
      <c r="J870" s="85"/>
      <c r="K870" s="85"/>
      <c r="L870" s="85"/>
      <c r="M870" s="85"/>
      <c r="N870" s="85"/>
      <c r="O870" s="85"/>
      <c r="P870" s="85"/>
      <c r="Q870" s="85"/>
      <c r="R870" s="85"/>
      <c r="S870" s="20"/>
      <c r="T870" s="20"/>
      <c r="U870" s="20"/>
      <c r="V870" s="20"/>
      <c r="W870" s="20"/>
      <c r="X870" s="20"/>
      <c r="Y870" s="20"/>
      <c r="Z870" s="20"/>
      <c r="AA870" s="20"/>
      <c r="AB870" s="20"/>
      <c r="AC870" s="20"/>
      <c r="AD870" s="20"/>
      <c r="AE870" s="20"/>
    </row>
    <row r="871" spans="1:31" ht="13.5" customHeight="1">
      <c r="A871" s="20"/>
      <c r="B871" s="20"/>
      <c r="C871" s="85"/>
      <c r="D871" s="85"/>
      <c r="E871" s="85"/>
      <c r="F871" s="85"/>
      <c r="G871" s="85"/>
      <c r="H871" s="85"/>
      <c r="I871" s="85"/>
      <c r="J871" s="85"/>
      <c r="K871" s="85"/>
      <c r="L871" s="85"/>
      <c r="M871" s="85"/>
      <c r="N871" s="85"/>
      <c r="O871" s="85"/>
      <c r="P871" s="85"/>
      <c r="Q871" s="85"/>
      <c r="R871" s="85"/>
      <c r="S871" s="20"/>
      <c r="T871" s="20"/>
      <c r="U871" s="20"/>
      <c r="V871" s="20"/>
      <c r="W871" s="20"/>
      <c r="X871" s="20"/>
      <c r="Y871" s="20"/>
      <c r="Z871" s="20"/>
      <c r="AA871" s="20"/>
      <c r="AB871" s="20"/>
      <c r="AC871" s="20"/>
      <c r="AD871" s="20"/>
      <c r="AE871" s="20"/>
    </row>
    <row r="872" spans="1:31" ht="13.5" customHeight="1">
      <c r="A872" s="20"/>
      <c r="B872" s="20"/>
      <c r="C872" s="85"/>
      <c r="D872" s="85"/>
      <c r="E872" s="85"/>
      <c r="F872" s="85"/>
      <c r="G872" s="85"/>
      <c r="H872" s="85"/>
      <c r="I872" s="85"/>
      <c r="J872" s="85"/>
      <c r="K872" s="85"/>
      <c r="L872" s="85"/>
      <c r="M872" s="85"/>
      <c r="N872" s="85"/>
      <c r="O872" s="85"/>
      <c r="P872" s="85"/>
      <c r="Q872" s="85"/>
      <c r="R872" s="85"/>
      <c r="S872" s="20"/>
      <c r="T872" s="20"/>
      <c r="U872" s="20"/>
      <c r="V872" s="20"/>
      <c r="W872" s="20"/>
      <c r="X872" s="20"/>
      <c r="Y872" s="20"/>
      <c r="Z872" s="20"/>
      <c r="AA872" s="20"/>
      <c r="AB872" s="20"/>
      <c r="AC872" s="20"/>
      <c r="AD872" s="20"/>
      <c r="AE872" s="20"/>
    </row>
    <row r="873" spans="1:31" ht="13.5" customHeight="1">
      <c r="A873" s="20"/>
      <c r="B873" s="20"/>
      <c r="C873" s="85"/>
      <c r="D873" s="85"/>
      <c r="E873" s="85"/>
      <c r="F873" s="85"/>
      <c r="G873" s="85"/>
      <c r="H873" s="85"/>
      <c r="I873" s="85"/>
      <c r="J873" s="85"/>
      <c r="K873" s="85"/>
      <c r="L873" s="85"/>
      <c r="M873" s="85"/>
      <c r="N873" s="85"/>
      <c r="O873" s="85"/>
      <c r="P873" s="85"/>
      <c r="Q873" s="85"/>
      <c r="R873" s="85"/>
      <c r="S873" s="20"/>
      <c r="T873" s="20"/>
      <c r="U873" s="20"/>
      <c r="V873" s="20"/>
      <c r="W873" s="20"/>
      <c r="X873" s="20"/>
      <c r="Y873" s="20"/>
      <c r="Z873" s="20"/>
      <c r="AA873" s="20"/>
      <c r="AB873" s="20"/>
      <c r="AC873" s="20"/>
      <c r="AD873" s="20"/>
      <c r="AE873" s="20"/>
    </row>
    <row r="874" spans="1:31" ht="13.5" customHeight="1">
      <c r="A874" s="20"/>
      <c r="B874" s="20"/>
      <c r="C874" s="85"/>
      <c r="D874" s="85"/>
      <c r="E874" s="85"/>
      <c r="F874" s="85"/>
      <c r="G874" s="85"/>
      <c r="H874" s="85"/>
      <c r="I874" s="85"/>
      <c r="J874" s="85"/>
      <c r="K874" s="85"/>
      <c r="L874" s="85"/>
      <c r="M874" s="85"/>
      <c r="N874" s="85"/>
      <c r="O874" s="85"/>
      <c r="P874" s="85"/>
      <c r="Q874" s="85"/>
      <c r="R874" s="85"/>
      <c r="S874" s="20"/>
      <c r="T874" s="20"/>
      <c r="U874" s="20"/>
      <c r="V874" s="20"/>
      <c r="W874" s="20"/>
      <c r="X874" s="20"/>
      <c r="Y874" s="20"/>
      <c r="Z874" s="20"/>
      <c r="AA874" s="20"/>
      <c r="AB874" s="20"/>
      <c r="AC874" s="20"/>
      <c r="AD874" s="20"/>
      <c r="AE874" s="20"/>
    </row>
    <row r="875" spans="1:31" ht="13.5" customHeight="1">
      <c r="A875" s="20"/>
      <c r="B875" s="20"/>
      <c r="C875" s="85"/>
      <c r="D875" s="85"/>
      <c r="E875" s="85"/>
      <c r="F875" s="85"/>
      <c r="G875" s="85"/>
      <c r="H875" s="85"/>
      <c r="I875" s="85"/>
      <c r="J875" s="85"/>
      <c r="K875" s="85"/>
      <c r="L875" s="85"/>
      <c r="M875" s="85"/>
      <c r="N875" s="85"/>
      <c r="O875" s="85"/>
      <c r="P875" s="85"/>
      <c r="Q875" s="85"/>
      <c r="R875" s="85"/>
      <c r="S875" s="20"/>
      <c r="T875" s="20"/>
      <c r="U875" s="20"/>
      <c r="V875" s="20"/>
      <c r="W875" s="20"/>
      <c r="X875" s="20"/>
      <c r="Y875" s="20"/>
      <c r="Z875" s="20"/>
      <c r="AA875" s="20"/>
      <c r="AB875" s="20"/>
      <c r="AC875" s="20"/>
      <c r="AD875" s="20"/>
      <c r="AE875" s="20"/>
    </row>
    <row r="876" spans="1:31" ht="13.5" customHeight="1">
      <c r="A876" s="20"/>
      <c r="B876" s="20"/>
      <c r="C876" s="85"/>
      <c r="D876" s="85"/>
      <c r="E876" s="85"/>
      <c r="F876" s="85"/>
      <c r="G876" s="85"/>
      <c r="H876" s="85"/>
      <c r="I876" s="85"/>
      <c r="J876" s="85"/>
      <c r="K876" s="85"/>
      <c r="L876" s="85"/>
      <c r="M876" s="85"/>
      <c r="N876" s="85"/>
      <c r="O876" s="85"/>
      <c r="P876" s="85"/>
      <c r="Q876" s="85"/>
      <c r="R876" s="85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AD876" s="20"/>
      <c r="AE876" s="20"/>
    </row>
    <row r="877" spans="1:31" ht="13.5" customHeight="1">
      <c r="A877" s="20"/>
      <c r="B877" s="20"/>
      <c r="C877" s="85"/>
      <c r="D877" s="85"/>
      <c r="E877" s="85"/>
      <c r="F877" s="85"/>
      <c r="G877" s="85"/>
      <c r="H877" s="85"/>
      <c r="I877" s="85"/>
      <c r="J877" s="85"/>
      <c r="K877" s="85"/>
      <c r="L877" s="85"/>
      <c r="M877" s="85"/>
      <c r="N877" s="85"/>
      <c r="O877" s="85"/>
      <c r="P877" s="85"/>
      <c r="Q877" s="85"/>
      <c r="R877" s="85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  <c r="AC877" s="20"/>
      <c r="AD877" s="20"/>
      <c r="AE877" s="20"/>
    </row>
    <row r="878" spans="1:31" ht="13.5" customHeight="1">
      <c r="A878" s="20"/>
      <c r="B878" s="20"/>
      <c r="C878" s="85"/>
      <c r="D878" s="85"/>
      <c r="E878" s="85"/>
      <c r="F878" s="85"/>
      <c r="G878" s="85"/>
      <c r="H878" s="85"/>
      <c r="I878" s="85"/>
      <c r="J878" s="85"/>
      <c r="K878" s="85"/>
      <c r="L878" s="85"/>
      <c r="M878" s="85"/>
      <c r="N878" s="85"/>
      <c r="O878" s="85"/>
      <c r="P878" s="85"/>
      <c r="Q878" s="85"/>
      <c r="R878" s="85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  <c r="AE878" s="20"/>
    </row>
    <row r="879" spans="1:31" ht="13.5" customHeight="1">
      <c r="A879" s="20"/>
      <c r="B879" s="20"/>
      <c r="C879" s="85"/>
      <c r="D879" s="85"/>
      <c r="E879" s="85"/>
      <c r="F879" s="85"/>
      <c r="G879" s="85"/>
      <c r="H879" s="85"/>
      <c r="I879" s="85"/>
      <c r="J879" s="85"/>
      <c r="K879" s="85"/>
      <c r="L879" s="85"/>
      <c r="M879" s="85"/>
      <c r="N879" s="85"/>
      <c r="O879" s="85"/>
      <c r="P879" s="85"/>
      <c r="Q879" s="85"/>
      <c r="R879" s="85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AD879" s="20"/>
      <c r="AE879" s="20"/>
    </row>
    <row r="880" spans="1:31" ht="13.5" customHeight="1">
      <c r="A880" s="20"/>
      <c r="B880" s="20"/>
      <c r="C880" s="85"/>
      <c r="D880" s="85"/>
      <c r="E880" s="85"/>
      <c r="F880" s="85"/>
      <c r="G880" s="85"/>
      <c r="H880" s="85"/>
      <c r="I880" s="85"/>
      <c r="J880" s="85"/>
      <c r="K880" s="85"/>
      <c r="L880" s="85"/>
      <c r="M880" s="85"/>
      <c r="N880" s="85"/>
      <c r="O880" s="85"/>
      <c r="P880" s="85"/>
      <c r="Q880" s="85"/>
      <c r="R880" s="85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AD880" s="20"/>
      <c r="AE880" s="20"/>
    </row>
    <row r="881" spans="1:31" ht="13.5" customHeight="1">
      <c r="A881" s="20"/>
      <c r="B881" s="20"/>
      <c r="C881" s="85"/>
      <c r="D881" s="85"/>
      <c r="E881" s="85"/>
      <c r="F881" s="85"/>
      <c r="G881" s="85"/>
      <c r="H881" s="85"/>
      <c r="I881" s="85"/>
      <c r="J881" s="85"/>
      <c r="K881" s="85"/>
      <c r="L881" s="85"/>
      <c r="M881" s="85"/>
      <c r="N881" s="85"/>
      <c r="O881" s="85"/>
      <c r="P881" s="85"/>
      <c r="Q881" s="85"/>
      <c r="R881" s="85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AD881" s="20"/>
      <c r="AE881" s="20"/>
    </row>
    <row r="882" spans="1:31" ht="13.5" customHeight="1">
      <c r="A882" s="20"/>
      <c r="B882" s="20"/>
      <c r="C882" s="85"/>
      <c r="D882" s="85"/>
      <c r="E882" s="85"/>
      <c r="F882" s="85"/>
      <c r="G882" s="85"/>
      <c r="H882" s="85"/>
      <c r="I882" s="85"/>
      <c r="J882" s="85"/>
      <c r="K882" s="85"/>
      <c r="L882" s="85"/>
      <c r="M882" s="85"/>
      <c r="N882" s="85"/>
      <c r="O882" s="85"/>
      <c r="P882" s="85"/>
      <c r="Q882" s="85"/>
      <c r="R882" s="85"/>
      <c r="S882" s="20"/>
      <c r="T882" s="20"/>
      <c r="U882" s="20"/>
      <c r="V882" s="20"/>
      <c r="W882" s="20"/>
      <c r="X882" s="20"/>
      <c r="Y882" s="20"/>
      <c r="Z882" s="20"/>
      <c r="AA882" s="20"/>
      <c r="AB882" s="20"/>
      <c r="AC882" s="20"/>
      <c r="AD882" s="20"/>
      <c r="AE882" s="20"/>
    </row>
    <row r="883" spans="1:31" ht="13.5" customHeight="1">
      <c r="A883" s="20"/>
      <c r="B883" s="20"/>
      <c r="C883" s="85"/>
      <c r="D883" s="85"/>
      <c r="E883" s="85"/>
      <c r="F883" s="85"/>
      <c r="G883" s="85"/>
      <c r="H883" s="85"/>
      <c r="I883" s="85"/>
      <c r="J883" s="85"/>
      <c r="K883" s="85"/>
      <c r="L883" s="85"/>
      <c r="M883" s="85"/>
      <c r="N883" s="85"/>
      <c r="O883" s="85"/>
      <c r="P883" s="85"/>
      <c r="Q883" s="85"/>
      <c r="R883" s="85"/>
      <c r="S883" s="20"/>
      <c r="T883" s="20"/>
      <c r="U883" s="20"/>
      <c r="V883" s="20"/>
      <c r="W883" s="20"/>
      <c r="X883" s="20"/>
      <c r="Y883" s="20"/>
      <c r="Z883" s="20"/>
      <c r="AA883" s="20"/>
      <c r="AB883" s="20"/>
      <c r="AC883" s="20"/>
      <c r="AD883" s="20"/>
      <c r="AE883" s="20"/>
    </row>
    <row r="884" spans="1:31" ht="13.5" customHeight="1">
      <c r="A884" s="20"/>
      <c r="B884" s="20"/>
      <c r="C884" s="85"/>
      <c r="D884" s="85"/>
      <c r="E884" s="85"/>
      <c r="F884" s="85"/>
      <c r="G884" s="85"/>
      <c r="H884" s="85"/>
      <c r="I884" s="85"/>
      <c r="J884" s="85"/>
      <c r="K884" s="85"/>
      <c r="L884" s="85"/>
      <c r="M884" s="85"/>
      <c r="N884" s="85"/>
      <c r="O884" s="85"/>
      <c r="P884" s="85"/>
      <c r="Q884" s="85"/>
      <c r="R884" s="85"/>
      <c r="S884" s="20"/>
      <c r="T884" s="20"/>
      <c r="U884" s="20"/>
      <c r="V884" s="20"/>
      <c r="W884" s="20"/>
      <c r="X884" s="20"/>
      <c r="Y884" s="20"/>
      <c r="Z884" s="20"/>
      <c r="AA884" s="20"/>
      <c r="AB884" s="20"/>
      <c r="AC884" s="20"/>
      <c r="AD884" s="20"/>
      <c r="AE884" s="20"/>
    </row>
    <row r="885" spans="1:31" ht="13.5" customHeight="1">
      <c r="A885" s="20"/>
      <c r="B885" s="20"/>
      <c r="C885" s="85"/>
      <c r="D885" s="85"/>
      <c r="E885" s="85"/>
      <c r="F885" s="85"/>
      <c r="G885" s="85"/>
      <c r="H885" s="85"/>
      <c r="I885" s="85"/>
      <c r="J885" s="85"/>
      <c r="K885" s="85"/>
      <c r="L885" s="85"/>
      <c r="M885" s="85"/>
      <c r="N885" s="85"/>
      <c r="O885" s="85"/>
      <c r="P885" s="85"/>
      <c r="Q885" s="85"/>
      <c r="R885" s="85"/>
      <c r="S885" s="20"/>
      <c r="T885" s="20"/>
      <c r="U885" s="20"/>
      <c r="V885" s="20"/>
      <c r="W885" s="20"/>
      <c r="X885" s="20"/>
      <c r="Y885" s="20"/>
      <c r="Z885" s="20"/>
      <c r="AA885" s="20"/>
      <c r="AB885" s="20"/>
      <c r="AC885" s="20"/>
      <c r="AD885" s="20"/>
      <c r="AE885" s="20"/>
    </row>
    <row r="886" spans="1:31" ht="13.5" customHeight="1">
      <c r="A886" s="20"/>
      <c r="B886" s="20"/>
      <c r="C886" s="85"/>
      <c r="D886" s="85"/>
      <c r="E886" s="85"/>
      <c r="F886" s="85"/>
      <c r="G886" s="85"/>
      <c r="H886" s="85"/>
      <c r="I886" s="85"/>
      <c r="J886" s="85"/>
      <c r="K886" s="85"/>
      <c r="L886" s="85"/>
      <c r="M886" s="85"/>
      <c r="N886" s="85"/>
      <c r="O886" s="85"/>
      <c r="P886" s="85"/>
      <c r="Q886" s="85"/>
      <c r="R886" s="85"/>
      <c r="S886" s="20"/>
      <c r="T886" s="20"/>
      <c r="U886" s="20"/>
      <c r="V886" s="20"/>
      <c r="W886" s="20"/>
      <c r="X886" s="20"/>
      <c r="Y886" s="20"/>
      <c r="Z886" s="20"/>
      <c r="AA886" s="20"/>
      <c r="AB886" s="20"/>
      <c r="AC886" s="20"/>
      <c r="AD886" s="20"/>
      <c r="AE886" s="20"/>
    </row>
    <row r="887" spans="1:31" ht="13.5" customHeight="1">
      <c r="A887" s="20"/>
      <c r="B887" s="20"/>
      <c r="C887" s="85"/>
      <c r="D887" s="85"/>
      <c r="E887" s="85"/>
      <c r="F887" s="85"/>
      <c r="G887" s="85"/>
      <c r="H887" s="85"/>
      <c r="I887" s="85"/>
      <c r="J887" s="85"/>
      <c r="K887" s="85"/>
      <c r="L887" s="85"/>
      <c r="M887" s="85"/>
      <c r="N887" s="85"/>
      <c r="O887" s="85"/>
      <c r="P887" s="85"/>
      <c r="Q887" s="85"/>
      <c r="R887" s="85"/>
      <c r="S887" s="20"/>
      <c r="T887" s="20"/>
      <c r="U887" s="20"/>
      <c r="V887" s="20"/>
      <c r="W887" s="20"/>
      <c r="X887" s="20"/>
      <c r="Y887" s="20"/>
      <c r="Z887" s="20"/>
      <c r="AA887" s="20"/>
      <c r="AB887" s="20"/>
      <c r="AC887" s="20"/>
      <c r="AD887" s="20"/>
      <c r="AE887" s="20"/>
    </row>
    <row r="888" spans="1:31" ht="13.5" customHeight="1">
      <c r="A888" s="20"/>
      <c r="B888" s="20"/>
      <c r="C888" s="85"/>
      <c r="D888" s="85"/>
      <c r="E888" s="85"/>
      <c r="F888" s="85"/>
      <c r="G888" s="85"/>
      <c r="H888" s="85"/>
      <c r="I888" s="85"/>
      <c r="J888" s="85"/>
      <c r="K888" s="85"/>
      <c r="L888" s="85"/>
      <c r="M888" s="85"/>
      <c r="N888" s="85"/>
      <c r="O888" s="85"/>
      <c r="P888" s="85"/>
      <c r="Q888" s="85"/>
      <c r="R888" s="85"/>
      <c r="S888" s="20"/>
      <c r="T888" s="20"/>
      <c r="U888" s="20"/>
      <c r="V888" s="20"/>
      <c r="W888" s="20"/>
      <c r="X888" s="20"/>
      <c r="Y888" s="20"/>
      <c r="Z888" s="20"/>
      <c r="AA888" s="20"/>
      <c r="AB888" s="20"/>
      <c r="AC888" s="20"/>
      <c r="AD888" s="20"/>
      <c r="AE888" s="20"/>
    </row>
    <row r="889" spans="1:31" ht="13.5" customHeight="1">
      <c r="A889" s="20"/>
      <c r="B889" s="20"/>
      <c r="C889" s="85"/>
      <c r="D889" s="85"/>
      <c r="E889" s="85"/>
      <c r="F889" s="85"/>
      <c r="G889" s="85"/>
      <c r="H889" s="85"/>
      <c r="I889" s="85"/>
      <c r="J889" s="85"/>
      <c r="K889" s="85"/>
      <c r="L889" s="85"/>
      <c r="M889" s="85"/>
      <c r="N889" s="85"/>
      <c r="O889" s="85"/>
      <c r="P889" s="85"/>
      <c r="Q889" s="85"/>
      <c r="R889" s="85"/>
      <c r="S889" s="20"/>
      <c r="T889" s="20"/>
      <c r="U889" s="20"/>
      <c r="V889" s="20"/>
      <c r="W889" s="20"/>
      <c r="X889" s="20"/>
      <c r="Y889" s="20"/>
      <c r="Z889" s="20"/>
      <c r="AA889" s="20"/>
      <c r="AB889" s="20"/>
      <c r="AC889" s="20"/>
      <c r="AD889" s="20"/>
      <c r="AE889" s="20"/>
    </row>
    <row r="890" spans="1:31" ht="13.5" customHeight="1">
      <c r="A890" s="20"/>
      <c r="B890" s="20"/>
      <c r="C890" s="85"/>
      <c r="D890" s="85"/>
      <c r="E890" s="85"/>
      <c r="F890" s="85"/>
      <c r="G890" s="85"/>
      <c r="H890" s="85"/>
      <c r="I890" s="85"/>
      <c r="J890" s="85"/>
      <c r="K890" s="85"/>
      <c r="L890" s="85"/>
      <c r="M890" s="85"/>
      <c r="N890" s="85"/>
      <c r="O890" s="85"/>
      <c r="P890" s="85"/>
      <c r="Q890" s="85"/>
      <c r="R890" s="85"/>
      <c r="S890" s="20"/>
      <c r="T890" s="20"/>
      <c r="U890" s="20"/>
      <c r="V890" s="20"/>
      <c r="W890" s="20"/>
      <c r="X890" s="20"/>
      <c r="Y890" s="20"/>
      <c r="Z890" s="20"/>
      <c r="AA890" s="20"/>
      <c r="AB890" s="20"/>
      <c r="AC890" s="20"/>
      <c r="AD890" s="20"/>
      <c r="AE890" s="20"/>
    </row>
    <row r="891" spans="1:31" ht="13.5" customHeight="1">
      <c r="A891" s="20"/>
      <c r="B891" s="20"/>
      <c r="C891" s="85"/>
      <c r="D891" s="85"/>
      <c r="E891" s="85"/>
      <c r="F891" s="85"/>
      <c r="G891" s="85"/>
      <c r="H891" s="85"/>
      <c r="I891" s="85"/>
      <c r="J891" s="85"/>
      <c r="K891" s="85"/>
      <c r="L891" s="85"/>
      <c r="M891" s="85"/>
      <c r="N891" s="85"/>
      <c r="O891" s="85"/>
      <c r="P891" s="85"/>
      <c r="Q891" s="85"/>
      <c r="R891" s="85"/>
      <c r="S891" s="20"/>
      <c r="T891" s="20"/>
      <c r="U891" s="20"/>
      <c r="V891" s="20"/>
      <c r="W891" s="20"/>
      <c r="X891" s="20"/>
      <c r="Y891" s="20"/>
      <c r="Z891" s="20"/>
      <c r="AA891" s="20"/>
      <c r="AB891" s="20"/>
      <c r="AC891" s="20"/>
      <c r="AD891" s="20"/>
      <c r="AE891" s="20"/>
    </row>
    <row r="892" spans="1:31" ht="13.5" customHeight="1">
      <c r="A892" s="20"/>
      <c r="B892" s="20"/>
      <c r="C892" s="85"/>
      <c r="D892" s="85"/>
      <c r="E892" s="85"/>
      <c r="F892" s="85"/>
      <c r="G892" s="85"/>
      <c r="H892" s="85"/>
      <c r="I892" s="85"/>
      <c r="J892" s="85"/>
      <c r="K892" s="85"/>
      <c r="L892" s="85"/>
      <c r="M892" s="85"/>
      <c r="N892" s="85"/>
      <c r="O892" s="85"/>
      <c r="P892" s="85"/>
      <c r="Q892" s="85"/>
      <c r="R892" s="85"/>
      <c r="S892" s="20"/>
      <c r="T892" s="20"/>
      <c r="U892" s="20"/>
      <c r="V892" s="20"/>
      <c r="W892" s="20"/>
      <c r="X892" s="20"/>
      <c r="Y892" s="20"/>
      <c r="Z892" s="20"/>
      <c r="AA892" s="20"/>
      <c r="AB892" s="20"/>
      <c r="AC892" s="20"/>
      <c r="AD892" s="20"/>
      <c r="AE892" s="20"/>
    </row>
    <row r="893" spans="1:31" ht="13.5" customHeight="1">
      <c r="A893" s="20"/>
      <c r="B893" s="20"/>
      <c r="C893" s="85"/>
      <c r="D893" s="85"/>
      <c r="E893" s="85"/>
      <c r="F893" s="85"/>
      <c r="G893" s="85"/>
      <c r="H893" s="85"/>
      <c r="I893" s="85"/>
      <c r="J893" s="85"/>
      <c r="K893" s="85"/>
      <c r="L893" s="85"/>
      <c r="M893" s="85"/>
      <c r="N893" s="85"/>
      <c r="O893" s="85"/>
      <c r="P893" s="85"/>
      <c r="Q893" s="85"/>
      <c r="R893" s="85"/>
      <c r="S893" s="20"/>
      <c r="T893" s="20"/>
      <c r="U893" s="20"/>
      <c r="V893" s="20"/>
      <c r="W893" s="20"/>
      <c r="X893" s="20"/>
      <c r="Y893" s="20"/>
      <c r="Z893" s="20"/>
      <c r="AA893" s="20"/>
      <c r="AB893" s="20"/>
      <c r="AC893" s="20"/>
      <c r="AD893" s="20"/>
      <c r="AE893" s="20"/>
    </row>
    <row r="894" spans="1:31" ht="13.5" customHeight="1">
      <c r="A894" s="20"/>
      <c r="B894" s="20"/>
      <c r="C894" s="85"/>
      <c r="D894" s="85"/>
      <c r="E894" s="85"/>
      <c r="F894" s="85"/>
      <c r="G894" s="85"/>
      <c r="H894" s="85"/>
      <c r="I894" s="85"/>
      <c r="J894" s="85"/>
      <c r="K894" s="85"/>
      <c r="L894" s="85"/>
      <c r="M894" s="85"/>
      <c r="N894" s="85"/>
      <c r="O894" s="85"/>
      <c r="P894" s="85"/>
      <c r="Q894" s="85"/>
      <c r="R894" s="85"/>
      <c r="S894" s="20"/>
      <c r="T894" s="20"/>
      <c r="U894" s="20"/>
      <c r="V894" s="20"/>
      <c r="W894" s="20"/>
      <c r="X894" s="20"/>
      <c r="Y894" s="20"/>
      <c r="Z894" s="20"/>
      <c r="AA894" s="20"/>
      <c r="AB894" s="20"/>
      <c r="AC894" s="20"/>
      <c r="AD894" s="20"/>
      <c r="AE894" s="20"/>
    </row>
    <row r="895" spans="1:31" ht="13.5" customHeight="1">
      <c r="A895" s="20"/>
      <c r="B895" s="20"/>
      <c r="C895" s="85"/>
      <c r="D895" s="85"/>
      <c r="E895" s="85"/>
      <c r="F895" s="85"/>
      <c r="G895" s="85"/>
      <c r="H895" s="85"/>
      <c r="I895" s="85"/>
      <c r="J895" s="85"/>
      <c r="K895" s="85"/>
      <c r="L895" s="85"/>
      <c r="M895" s="85"/>
      <c r="N895" s="85"/>
      <c r="O895" s="85"/>
      <c r="P895" s="85"/>
      <c r="Q895" s="85"/>
      <c r="R895" s="85"/>
      <c r="S895" s="20"/>
      <c r="T895" s="20"/>
      <c r="U895" s="20"/>
      <c r="V895" s="20"/>
      <c r="W895" s="20"/>
      <c r="X895" s="20"/>
      <c r="Y895" s="20"/>
      <c r="Z895" s="20"/>
      <c r="AA895" s="20"/>
      <c r="AB895" s="20"/>
      <c r="AC895" s="20"/>
      <c r="AD895" s="20"/>
      <c r="AE895" s="20"/>
    </row>
    <row r="896" spans="1:31" ht="13.5" customHeight="1">
      <c r="A896" s="20"/>
      <c r="B896" s="20"/>
      <c r="C896" s="85"/>
      <c r="D896" s="85"/>
      <c r="E896" s="85"/>
      <c r="F896" s="85"/>
      <c r="G896" s="85"/>
      <c r="H896" s="85"/>
      <c r="I896" s="85"/>
      <c r="J896" s="85"/>
      <c r="K896" s="85"/>
      <c r="L896" s="85"/>
      <c r="M896" s="85"/>
      <c r="N896" s="85"/>
      <c r="O896" s="85"/>
      <c r="P896" s="85"/>
      <c r="Q896" s="85"/>
      <c r="R896" s="85"/>
      <c r="S896" s="20"/>
      <c r="T896" s="20"/>
      <c r="U896" s="20"/>
      <c r="V896" s="20"/>
      <c r="W896" s="20"/>
      <c r="X896" s="20"/>
      <c r="Y896" s="20"/>
      <c r="Z896" s="20"/>
      <c r="AA896" s="20"/>
      <c r="AB896" s="20"/>
      <c r="AC896" s="20"/>
      <c r="AD896" s="20"/>
      <c r="AE896" s="20"/>
    </row>
    <row r="897" spans="1:31" ht="13.5" customHeight="1">
      <c r="A897" s="20"/>
      <c r="B897" s="20"/>
      <c r="C897" s="85"/>
      <c r="D897" s="85"/>
      <c r="E897" s="85"/>
      <c r="F897" s="85"/>
      <c r="G897" s="85"/>
      <c r="H897" s="85"/>
      <c r="I897" s="85"/>
      <c r="J897" s="85"/>
      <c r="K897" s="85"/>
      <c r="L897" s="85"/>
      <c r="M897" s="85"/>
      <c r="N897" s="85"/>
      <c r="O897" s="85"/>
      <c r="P897" s="85"/>
      <c r="Q897" s="85"/>
      <c r="R897" s="85"/>
      <c r="S897" s="20"/>
      <c r="T897" s="20"/>
      <c r="U897" s="20"/>
      <c r="V897" s="20"/>
      <c r="W897" s="20"/>
      <c r="X897" s="20"/>
      <c r="Y897" s="20"/>
      <c r="Z897" s="20"/>
      <c r="AA897" s="20"/>
      <c r="AB897" s="20"/>
      <c r="AC897" s="20"/>
      <c r="AD897" s="20"/>
      <c r="AE897" s="20"/>
    </row>
    <row r="898" spans="1:31" ht="13.5" customHeight="1">
      <c r="A898" s="20"/>
      <c r="B898" s="20"/>
      <c r="C898" s="85"/>
      <c r="D898" s="85"/>
      <c r="E898" s="85"/>
      <c r="F898" s="85"/>
      <c r="G898" s="85"/>
      <c r="H898" s="85"/>
      <c r="I898" s="85"/>
      <c r="J898" s="85"/>
      <c r="K898" s="85"/>
      <c r="L898" s="85"/>
      <c r="M898" s="85"/>
      <c r="N898" s="85"/>
      <c r="O898" s="85"/>
      <c r="P898" s="85"/>
      <c r="Q898" s="85"/>
      <c r="R898" s="85"/>
      <c r="S898" s="20"/>
      <c r="T898" s="20"/>
      <c r="U898" s="20"/>
      <c r="V898" s="20"/>
      <c r="W898" s="20"/>
      <c r="X898" s="20"/>
      <c r="Y898" s="20"/>
      <c r="Z898" s="20"/>
      <c r="AA898" s="20"/>
      <c r="AB898" s="20"/>
      <c r="AC898" s="20"/>
      <c r="AD898" s="20"/>
      <c r="AE898" s="20"/>
    </row>
    <row r="899" spans="1:31" ht="13.5" customHeight="1">
      <c r="A899" s="20"/>
      <c r="B899" s="20"/>
      <c r="C899" s="85"/>
      <c r="D899" s="85"/>
      <c r="E899" s="85"/>
      <c r="F899" s="85"/>
      <c r="G899" s="85"/>
      <c r="H899" s="85"/>
      <c r="I899" s="85"/>
      <c r="J899" s="85"/>
      <c r="K899" s="85"/>
      <c r="L899" s="85"/>
      <c r="M899" s="85"/>
      <c r="N899" s="85"/>
      <c r="O899" s="85"/>
      <c r="P899" s="85"/>
      <c r="Q899" s="85"/>
      <c r="R899" s="85"/>
      <c r="S899" s="20"/>
      <c r="T899" s="20"/>
      <c r="U899" s="20"/>
      <c r="V899" s="20"/>
      <c r="W899" s="20"/>
      <c r="X899" s="20"/>
      <c r="Y899" s="20"/>
      <c r="Z899" s="20"/>
      <c r="AA899" s="20"/>
      <c r="AB899" s="20"/>
      <c r="AC899" s="20"/>
      <c r="AD899" s="20"/>
      <c r="AE899" s="20"/>
    </row>
    <row r="900" spans="1:31" ht="13.5" customHeight="1">
      <c r="A900" s="20"/>
      <c r="B900" s="20"/>
      <c r="C900" s="85"/>
      <c r="D900" s="85"/>
      <c r="E900" s="85"/>
      <c r="F900" s="85"/>
      <c r="G900" s="85"/>
      <c r="H900" s="85"/>
      <c r="I900" s="85"/>
      <c r="J900" s="85"/>
      <c r="K900" s="85"/>
      <c r="L900" s="85"/>
      <c r="M900" s="85"/>
      <c r="N900" s="85"/>
      <c r="O900" s="85"/>
      <c r="P900" s="85"/>
      <c r="Q900" s="85"/>
      <c r="R900" s="85"/>
      <c r="S900" s="20"/>
      <c r="T900" s="20"/>
      <c r="U900" s="20"/>
      <c r="V900" s="20"/>
      <c r="W900" s="20"/>
      <c r="X900" s="20"/>
      <c r="Y900" s="20"/>
      <c r="Z900" s="20"/>
      <c r="AA900" s="20"/>
      <c r="AB900" s="20"/>
      <c r="AC900" s="20"/>
      <c r="AD900" s="20"/>
      <c r="AE900" s="20"/>
    </row>
    <row r="901" spans="1:31" ht="13.5" customHeight="1">
      <c r="A901" s="20"/>
      <c r="B901" s="20"/>
      <c r="C901" s="85"/>
      <c r="D901" s="85"/>
      <c r="E901" s="85"/>
      <c r="F901" s="85"/>
      <c r="G901" s="85"/>
      <c r="H901" s="85"/>
      <c r="I901" s="85"/>
      <c r="J901" s="85"/>
      <c r="K901" s="85"/>
      <c r="L901" s="85"/>
      <c r="M901" s="85"/>
      <c r="N901" s="85"/>
      <c r="O901" s="85"/>
      <c r="P901" s="85"/>
      <c r="Q901" s="85"/>
      <c r="R901" s="85"/>
      <c r="S901" s="20"/>
      <c r="T901" s="20"/>
      <c r="U901" s="20"/>
      <c r="V901" s="20"/>
      <c r="W901" s="20"/>
      <c r="X901" s="20"/>
      <c r="Y901" s="20"/>
      <c r="Z901" s="20"/>
      <c r="AA901" s="20"/>
      <c r="AB901" s="20"/>
      <c r="AC901" s="20"/>
      <c r="AD901" s="20"/>
      <c r="AE901" s="20"/>
    </row>
    <row r="902" spans="1:31" ht="13.5" customHeight="1">
      <c r="A902" s="20"/>
      <c r="B902" s="20"/>
      <c r="C902" s="85"/>
      <c r="D902" s="85"/>
      <c r="E902" s="85"/>
      <c r="F902" s="85"/>
      <c r="G902" s="85"/>
      <c r="H902" s="85"/>
      <c r="I902" s="85"/>
      <c r="J902" s="85"/>
      <c r="K902" s="85"/>
      <c r="L902" s="85"/>
      <c r="M902" s="85"/>
      <c r="N902" s="85"/>
      <c r="O902" s="85"/>
      <c r="P902" s="85"/>
      <c r="Q902" s="85"/>
      <c r="R902" s="85"/>
      <c r="S902" s="20"/>
      <c r="T902" s="20"/>
      <c r="U902" s="20"/>
      <c r="V902" s="20"/>
      <c r="W902" s="20"/>
      <c r="X902" s="20"/>
      <c r="Y902" s="20"/>
      <c r="Z902" s="20"/>
      <c r="AA902" s="20"/>
      <c r="AB902" s="20"/>
      <c r="AC902" s="20"/>
      <c r="AD902" s="20"/>
      <c r="AE902" s="20"/>
    </row>
    <row r="903" spans="1:31" ht="13.5" customHeight="1">
      <c r="A903" s="20"/>
      <c r="B903" s="20"/>
      <c r="C903" s="85"/>
      <c r="D903" s="85"/>
      <c r="E903" s="85"/>
      <c r="F903" s="85"/>
      <c r="G903" s="85"/>
      <c r="H903" s="85"/>
      <c r="I903" s="85"/>
      <c r="J903" s="85"/>
      <c r="K903" s="85"/>
      <c r="L903" s="85"/>
      <c r="M903" s="85"/>
      <c r="N903" s="85"/>
      <c r="O903" s="85"/>
      <c r="P903" s="85"/>
      <c r="Q903" s="85"/>
      <c r="R903" s="85"/>
      <c r="S903" s="20"/>
      <c r="T903" s="20"/>
      <c r="U903" s="20"/>
      <c r="V903" s="20"/>
      <c r="W903" s="20"/>
      <c r="X903" s="20"/>
      <c r="Y903" s="20"/>
      <c r="Z903" s="20"/>
      <c r="AA903" s="20"/>
      <c r="AB903" s="20"/>
      <c r="AC903" s="20"/>
      <c r="AD903" s="20"/>
      <c r="AE903" s="20"/>
    </row>
    <row r="904" spans="1:31" ht="13.5" customHeight="1">
      <c r="A904" s="20"/>
      <c r="B904" s="20"/>
      <c r="C904" s="85"/>
      <c r="D904" s="85"/>
      <c r="E904" s="85"/>
      <c r="F904" s="85"/>
      <c r="G904" s="85"/>
      <c r="H904" s="85"/>
      <c r="I904" s="85"/>
      <c r="J904" s="85"/>
      <c r="K904" s="85"/>
      <c r="L904" s="85"/>
      <c r="M904" s="85"/>
      <c r="N904" s="85"/>
      <c r="O904" s="85"/>
      <c r="P904" s="85"/>
      <c r="Q904" s="85"/>
      <c r="R904" s="85"/>
      <c r="S904" s="20"/>
      <c r="T904" s="20"/>
      <c r="U904" s="20"/>
      <c r="V904" s="20"/>
      <c r="W904" s="20"/>
      <c r="X904" s="20"/>
      <c r="Y904" s="20"/>
      <c r="Z904" s="20"/>
      <c r="AA904" s="20"/>
      <c r="AB904" s="20"/>
      <c r="AC904" s="20"/>
      <c r="AD904" s="20"/>
      <c r="AE904" s="20"/>
    </row>
    <row r="905" spans="1:31" ht="13.5" customHeight="1">
      <c r="A905" s="20"/>
      <c r="B905" s="20"/>
      <c r="C905" s="85"/>
      <c r="D905" s="85"/>
      <c r="E905" s="85"/>
      <c r="F905" s="85"/>
      <c r="G905" s="85"/>
      <c r="H905" s="85"/>
      <c r="I905" s="85"/>
      <c r="J905" s="85"/>
      <c r="K905" s="85"/>
      <c r="L905" s="85"/>
      <c r="M905" s="85"/>
      <c r="N905" s="85"/>
      <c r="O905" s="85"/>
      <c r="P905" s="85"/>
      <c r="Q905" s="85"/>
      <c r="R905" s="85"/>
      <c r="S905" s="20"/>
      <c r="T905" s="20"/>
      <c r="U905" s="20"/>
      <c r="V905" s="20"/>
      <c r="W905" s="20"/>
      <c r="X905" s="20"/>
      <c r="Y905" s="20"/>
      <c r="Z905" s="20"/>
      <c r="AA905" s="20"/>
      <c r="AB905" s="20"/>
      <c r="AC905" s="20"/>
      <c r="AD905" s="20"/>
      <c r="AE905" s="20"/>
    </row>
    <row r="906" spans="1:31" ht="13.5" customHeight="1">
      <c r="A906" s="20"/>
      <c r="B906" s="20"/>
      <c r="C906" s="85"/>
      <c r="D906" s="85"/>
      <c r="E906" s="85"/>
      <c r="F906" s="85"/>
      <c r="G906" s="85"/>
      <c r="H906" s="85"/>
      <c r="I906" s="85"/>
      <c r="J906" s="85"/>
      <c r="K906" s="85"/>
      <c r="L906" s="85"/>
      <c r="M906" s="85"/>
      <c r="N906" s="85"/>
      <c r="O906" s="85"/>
      <c r="P906" s="85"/>
      <c r="Q906" s="85"/>
      <c r="R906" s="85"/>
      <c r="S906" s="20"/>
      <c r="T906" s="20"/>
      <c r="U906" s="20"/>
      <c r="V906" s="20"/>
      <c r="W906" s="20"/>
      <c r="X906" s="20"/>
      <c r="Y906" s="20"/>
      <c r="Z906" s="20"/>
      <c r="AA906" s="20"/>
      <c r="AB906" s="20"/>
      <c r="AC906" s="20"/>
      <c r="AD906" s="20"/>
      <c r="AE906" s="20"/>
    </row>
    <row r="907" spans="1:31" ht="13.5" customHeight="1">
      <c r="A907" s="20"/>
      <c r="B907" s="20"/>
      <c r="C907" s="85"/>
      <c r="D907" s="85"/>
      <c r="E907" s="85"/>
      <c r="F907" s="85"/>
      <c r="G907" s="85"/>
      <c r="H907" s="85"/>
      <c r="I907" s="85"/>
      <c r="J907" s="85"/>
      <c r="K907" s="85"/>
      <c r="L907" s="85"/>
      <c r="M907" s="85"/>
      <c r="N907" s="85"/>
      <c r="O907" s="85"/>
      <c r="P907" s="85"/>
      <c r="Q907" s="85"/>
      <c r="R907" s="85"/>
      <c r="S907" s="20"/>
      <c r="T907" s="20"/>
      <c r="U907" s="20"/>
      <c r="V907" s="20"/>
      <c r="W907" s="20"/>
      <c r="X907" s="20"/>
      <c r="Y907" s="20"/>
      <c r="Z907" s="20"/>
      <c r="AA907" s="20"/>
      <c r="AB907" s="20"/>
      <c r="AC907" s="20"/>
      <c r="AD907" s="20"/>
      <c r="AE907" s="20"/>
    </row>
    <row r="908" spans="1:31" ht="13.5" customHeight="1">
      <c r="A908" s="20"/>
      <c r="B908" s="20"/>
      <c r="C908" s="85"/>
      <c r="D908" s="85"/>
      <c r="E908" s="85"/>
      <c r="F908" s="85"/>
      <c r="G908" s="85"/>
      <c r="H908" s="85"/>
      <c r="I908" s="85"/>
      <c r="J908" s="85"/>
      <c r="K908" s="85"/>
      <c r="L908" s="85"/>
      <c r="M908" s="85"/>
      <c r="N908" s="85"/>
      <c r="O908" s="85"/>
      <c r="P908" s="85"/>
      <c r="Q908" s="85"/>
      <c r="R908" s="85"/>
      <c r="S908" s="20"/>
      <c r="T908" s="20"/>
      <c r="U908" s="20"/>
      <c r="V908" s="20"/>
      <c r="W908" s="20"/>
      <c r="X908" s="20"/>
      <c r="Y908" s="20"/>
      <c r="Z908" s="20"/>
      <c r="AA908" s="20"/>
      <c r="AB908" s="20"/>
      <c r="AC908" s="20"/>
      <c r="AD908" s="20"/>
      <c r="AE908" s="20"/>
    </row>
    <row r="909" spans="1:31" ht="13.5" customHeight="1">
      <c r="A909" s="20"/>
      <c r="B909" s="20"/>
      <c r="C909" s="85"/>
      <c r="D909" s="85"/>
      <c r="E909" s="85"/>
      <c r="F909" s="85"/>
      <c r="G909" s="85"/>
      <c r="H909" s="85"/>
      <c r="I909" s="85"/>
      <c r="J909" s="85"/>
      <c r="K909" s="85"/>
      <c r="L909" s="85"/>
      <c r="M909" s="85"/>
      <c r="N909" s="85"/>
      <c r="O909" s="85"/>
      <c r="P909" s="85"/>
      <c r="Q909" s="85"/>
      <c r="R909" s="85"/>
      <c r="S909" s="20"/>
      <c r="T909" s="20"/>
      <c r="U909" s="20"/>
      <c r="V909" s="20"/>
      <c r="W909" s="20"/>
      <c r="X909" s="20"/>
      <c r="Y909" s="20"/>
      <c r="Z909" s="20"/>
      <c r="AA909" s="20"/>
      <c r="AB909" s="20"/>
      <c r="AC909" s="20"/>
      <c r="AD909" s="20"/>
      <c r="AE909" s="20"/>
    </row>
    <row r="910" spans="1:31" ht="13.5" customHeight="1">
      <c r="A910" s="20"/>
      <c r="B910" s="20"/>
      <c r="C910" s="85"/>
      <c r="D910" s="85"/>
      <c r="E910" s="85"/>
      <c r="F910" s="85"/>
      <c r="G910" s="85"/>
      <c r="H910" s="85"/>
      <c r="I910" s="85"/>
      <c r="J910" s="85"/>
      <c r="K910" s="85"/>
      <c r="L910" s="85"/>
      <c r="M910" s="85"/>
      <c r="N910" s="85"/>
      <c r="O910" s="85"/>
      <c r="P910" s="85"/>
      <c r="Q910" s="85"/>
      <c r="R910" s="85"/>
      <c r="S910" s="20"/>
      <c r="T910" s="20"/>
      <c r="U910" s="20"/>
      <c r="V910" s="20"/>
      <c r="W910" s="20"/>
      <c r="X910" s="20"/>
      <c r="Y910" s="20"/>
      <c r="Z910" s="20"/>
      <c r="AA910" s="20"/>
      <c r="AB910" s="20"/>
      <c r="AC910" s="20"/>
      <c r="AD910" s="20"/>
      <c r="AE910" s="20"/>
    </row>
    <row r="911" spans="1:31" ht="13.5" customHeight="1">
      <c r="A911" s="20"/>
      <c r="B911" s="20"/>
      <c r="C911" s="85"/>
      <c r="D911" s="85"/>
      <c r="E911" s="85"/>
      <c r="F911" s="85"/>
      <c r="G911" s="85"/>
      <c r="H911" s="85"/>
      <c r="I911" s="85"/>
      <c r="J911" s="85"/>
      <c r="K911" s="85"/>
      <c r="L911" s="85"/>
      <c r="M911" s="85"/>
      <c r="N911" s="85"/>
      <c r="O911" s="85"/>
      <c r="P911" s="85"/>
      <c r="Q911" s="85"/>
      <c r="R911" s="85"/>
      <c r="S911" s="20"/>
      <c r="T911" s="20"/>
      <c r="U911" s="20"/>
      <c r="V911" s="20"/>
      <c r="W911" s="20"/>
      <c r="X911" s="20"/>
      <c r="Y911" s="20"/>
      <c r="Z911" s="20"/>
      <c r="AA911" s="20"/>
      <c r="AB911" s="20"/>
      <c r="AC911" s="20"/>
      <c r="AD911" s="20"/>
      <c r="AE911" s="20"/>
    </row>
    <row r="912" spans="1:31" ht="13.5" customHeight="1">
      <c r="A912" s="20"/>
      <c r="B912" s="20"/>
      <c r="C912" s="85"/>
      <c r="D912" s="85"/>
      <c r="E912" s="85"/>
      <c r="F912" s="85"/>
      <c r="G912" s="85"/>
      <c r="H912" s="85"/>
      <c r="I912" s="85"/>
      <c r="J912" s="85"/>
      <c r="K912" s="85"/>
      <c r="L912" s="85"/>
      <c r="M912" s="85"/>
      <c r="N912" s="85"/>
      <c r="O912" s="85"/>
      <c r="P912" s="85"/>
      <c r="Q912" s="85"/>
      <c r="R912" s="85"/>
      <c r="S912" s="20"/>
      <c r="T912" s="20"/>
      <c r="U912" s="20"/>
      <c r="V912" s="20"/>
      <c r="W912" s="20"/>
      <c r="X912" s="20"/>
      <c r="Y912" s="20"/>
      <c r="Z912" s="20"/>
      <c r="AA912" s="20"/>
      <c r="AB912" s="20"/>
      <c r="AC912" s="20"/>
      <c r="AD912" s="20"/>
      <c r="AE912" s="20"/>
    </row>
    <row r="913" spans="1:31" ht="13.5" customHeight="1">
      <c r="A913" s="20"/>
      <c r="B913" s="20"/>
      <c r="C913" s="85"/>
      <c r="D913" s="85"/>
      <c r="E913" s="85"/>
      <c r="F913" s="85"/>
      <c r="G913" s="85"/>
      <c r="H913" s="85"/>
      <c r="I913" s="85"/>
      <c r="J913" s="85"/>
      <c r="K913" s="85"/>
      <c r="L913" s="85"/>
      <c r="M913" s="85"/>
      <c r="N913" s="85"/>
      <c r="O913" s="85"/>
      <c r="P913" s="85"/>
      <c r="Q913" s="85"/>
      <c r="R913" s="85"/>
      <c r="S913" s="20"/>
      <c r="T913" s="20"/>
      <c r="U913" s="20"/>
      <c r="V913" s="20"/>
      <c r="W913" s="20"/>
      <c r="X913" s="20"/>
      <c r="Y913" s="20"/>
      <c r="Z913" s="20"/>
      <c r="AA913" s="20"/>
      <c r="AB913" s="20"/>
      <c r="AC913" s="20"/>
      <c r="AD913" s="20"/>
      <c r="AE913" s="20"/>
    </row>
    <row r="914" spans="1:31" ht="13.5" customHeight="1">
      <c r="A914" s="20"/>
      <c r="B914" s="20"/>
      <c r="C914" s="85"/>
      <c r="D914" s="85"/>
      <c r="E914" s="85"/>
      <c r="F914" s="85"/>
      <c r="G914" s="85"/>
      <c r="H914" s="85"/>
      <c r="I914" s="85"/>
      <c r="J914" s="85"/>
      <c r="K914" s="85"/>
      <c r="L914" s="85"/>
      <c r="M914" s="85"/>
      <c r="N914" s="85"/>
      <c r="O914" s="85"/>
      <c r="P914" s="85"/>
      <c r="Q914" s="85"/>
      <c r="R914" s="85"/>
      <c r="S914" s="20"/>
      <c r="T914" s="20"/>
      <c r="U914" s="20"/>
      <c r="V914" s="20"/>
      <c r="W914" s="20"/>
      <c r="X914" s="20"/>
      <c r="Y914" s="20"/>
      <c r="Z914" s="20"/>
      <c r="AA914" s="20"/>
      <c r="AB914" s="20"/>
      <c r="AC914" s="20"/>
      <c r="AD914" s="20"/>
      <c r="AE914" s="20"/>
    </row>
    <row r="915" spans="1:31" ht="13.5" customHeight="1">
      <c r="A915" s="20"/>
      <c r="B915" s="20"/>
      <c r="C915" s="85"/>
      <c r="D915" s="85"/>
      <c r="E915" s="85"/>
      <c r="F915" s="85"/>
      <c r="G915" s="85"/>
      <c r="H915" s="85"/>
      <c r="I915" s="85"/>
      <c r="J915" s="85"/>
      <c r="K915" s="85"/>
      <c r="L915" s="85"/>
      <c r="M915" s="85"/>
      <c r="N915" s="85"/>
      <c r="O915" s="85"/>
      <c r="P915" s="85"/>
      <c r="Q915" s="85"/>
      <c r="R915" s="85"/>
      <c r="S915" s="20"/>
      <c r="T915" s="20"/>
      <c r="U915" s="20"/>
      <c r="V915" s="20"/>
      <c r="W915" s="20"/>
      <c r="X915" s="20"/>
      <c r="Y915" s="20"/>
      <c r="Z915" s="20"/>
      <c r="AA915" s="20"/>
      <c r="AB915" s="20"/>
      <c r="AC915" s="20"/>
      <c r="AD915" s="20"/>
      <c r="AE915" s="20"/>
    </row>
    <row r="916" spans="1:31" ht="13.5" customHeight="1">
      <c r="A916" s="20"/>
      <c r="B916" s="20"/>
      <c r="C916" s="85"/>
      <c r="D916" s="85"/>
      <c r="E916" s="85"/>
      <c r="F916" s="85"/>
      <c r="G916" s="85"/>
      <c r="H916" s="85"/>
      <c r="I916" s="85"/>
      <c r="J916" s="85"/>
      <c r="K916" s="85"/>
      <c r="L916" s="85"/>
      <c r="M916" s="85"/>
      <c r="N916" s="85"/>
      <c r="O916" s="85"/>
      <c r="P916" s="85"/>
      <c r="Q916" s="85"/>
      <c r="R916" s="85"/>
      <c r="S916" s="20"/>
      <c r="T916" s="20"/>
      <c r="U916" s="20"/>
      <c r="V916" s="20"/>
      <c r="W916" s="20"/>
      <c r="X916" s="20"/>
      <c r="Y916" s="20"/>
      <c r="Z916" s="20"/>
      <c r="AA916" s="20"/>
      <c r="AB916" s="20"/>
      <c r="AC916" s="20"/>
      <c r="AD916" s="20"/>
      <c r="AE916" s="20"/>
    </row>
    <row r="917" spans="1:31" ht="13.5" customHeight="1">
      <c r="A917" s="20"/>
      <c r="B917" s="20"/>
      <c r="C917" s="85"/>
      <c r="D917" s="85"/>
      <c r="E917" s="85"/>
      <c r="F917" s="85"/>
      <c r="G917" s="85"/>
      <c r="H917" s="85"/>
      <c r="I917" s="85"/>
      <c r="J917" s="85"/>
      <c r="K917" s="85"/>
      <c r="L917" s="85"/>
      <c r="M917" s="85"/>
      <c r="N917" s="85"/>
      <c r="O917" s="85"/>
      <c r="P917" s="85"/>
      <c r="Q917" s="85"/>
      <c r="R917" s="85"/>
      <c r="S917" s="20"/>
      <c r="T917" s="20"/>
      <c r="U917" s="20"/>
      <c r="V917" s="20"/>
      <c r="W917" s="20"/>
      <c r="X917" s="20"/>
      <c r="Y917" s="20"/>
      <c r="Z917" s="20"/>
      <c r="AA917" s="20"/>
      <c r="AB917" s="20"/>
      <c r="AC917" s="20"/>
      <c r="AD917" s="20"/>
      <c r="AE917" s="20"/>
    </row>
    <row r="918" spans="1:31" ht="13.5" customHeight="1">
      <c r="A918" s="20"/>
      <c r="B918" s="20"/>
      <c r="C918" s="85"/>
      <c r="D918" s="85"/>
      <c r="E918" s="85"/>
      <c r="F918" s="85"/>
      <c r="G918" s="85"/>
      <c r="H918" s="85"/>
      <c r="I918" s="85"/>
      <c r="J918" s="85"/>
      <c r="K918" s="85"/>
      <c r="L918" s="85"/>
      <c r="M918" s="85"/>
      <c r="N918" s="85"/>
      <c r="O918" s="85"/>
      <c r="P918" s="85"/>
      <c r="Q918" s="85"/>
      <c r="R918" s="85"/>
      <c r="S918" s="20"/>
      <c r="T918" s="20"/>
      <c r="U918" s="20"/>
      <c r="V918" s="20"/>
      <c r="W918" s="20"/>
      <c r="X918" s="20"/>
      <c r="Y918" s="20"/>
      <c r="Z918" s="20"/>
      <c r="AA918" s="20"/>
      <c r="AB918" s="20"/>
      <c r="AC918" s="20"/>
      <c r="AD918" s="20"/>
      <c r="AE918" s="20"/>
    </row>
    <row r="919" spans="1:31" ht="13.5" customHeight="1">
      <c r="A919" s="20"/>
      <c r="B919" s="20"/>
      <c r="C919" s="85"/>
      <c r="D919" s="85"/>
      <c r="E919" s="85"/>
      <c r="F919" s="85"/>
      <c r="G919" s="85"/>
      <c r="H919" s="85"/>
      <c r="I919" s="85"/>
      <c r="J919" s="85"/>
      <c r="K919" s="85"/>
      <c r="L919" s="85"/>
      <c r="M919" s="85"/>
      <c r="N919" s="85"/>
      <c r="O919" s="85"/>
      <c r="P919" s="85"/>
      <c r="Q919" s="85"/>
      <c r="R919" s="85"/>
      <c r="S919" s="20"/>
      <c r="T919" s="20"/>
      <c r="U919" s="20"/>
      <c r="V919" s="20"/>
      <c r="W919" s="20"/>
      <c r="X919" s="20"/>
      <c r="Y919" s="20"/>
      <c r="Z919" s="20"/>
      <c r="AA919" s="20"/>
      <c r="AB919" s="20"/>
      <c r="AC919" s="20"/>
      <c r="AD919" s="20"/>
      <c r="AE919" s="20"/>
    </row>
    <row r="920" spans="1:31" ht="13.5" customHeight="1">
      <c r="A920" s="20"/>
      <c r="B920" s="20"/>
      <c r="C920" s="85"/>
      <c r="D920" s="85"/>
      <c r="E920" s="85"/>
      <c r="F920" s="85"/>
      <c r="G920" s="85"/>
      <c r="H920" s="85"/>
      <c r="I920" s="85"/>
      <c r="J920" s="85"/>
      <c r="K920" s="85"/>
      <c r="L920" s="85"/>
      <c r="M920" s="85"/>
      <c r="N920" s="85"/>
      <c r="O920" s="85"/>
      <c r="P920" s="85"/>
      <c r="Q920" s="85"/>
      <c r="R920" s="85"/>
      <c r="S920" s="20"/>
      <c r="T920" s="20"/>
      <c r="U920" s="20"/>
      <c r="V920" s="20"/>
      <c r="W920" s="20"/>
      <c r="X920" s="20"/>
      <c r="Y920" s="20"/>
      <c r="Z920" s="20"/>
      <c r="AA920" s="20"/>
      <c r="AB920" s="20"/>
      <c r="AC920" s="20"/>
      <c r="AD920" s="20"/>
      <c r="AE920" s="20"/>
    </row>
    <row r="921" spans="1:31" ht="13.5" customHeight="1">
      <c r="A921" s="20"/>
      <c r="B921" s="20"/>
      <c r="C921" s="85"/>
      <c r="D921" s="85"/>
      <c r="E921" s="85"/>
      <c r="F921" s="85"/>
      <c r="G921" s="85"/>
      <c r="H921" s="85"/>
      <c r="I921" s="85"/>
      <c r="J921" s="85"/>
      <c r="K921" s="85"/>
      <c r="L921" s="85"/>
      <c r="M921" s="85"/>
      <c r="N921" s="85"/>
      <c r="O921" s="85"/>
      <c r="P921" s="85"/>
      <c r="Q921" s="85"/>
      <c r="R921" s="85"/>
      <c r="S921" s="20"/>
      <c r="T921" s="20"/>
      <c r="U921" s="20"/>
      <c r="V921" s="20"/>
      <c r="W921" s="20"/>
      <c r="X921" s="20"/>
      <c r="Y921" s="20"/>
      <c r="Z921" s="20"/>
      <c r="AA921" s="20"/>
      <c r="AB921" s="20"/>
      <c r="AC921" s="20"/>
      <c r="AD921" s="20"/>
      <c r="AE921" s="20"/>
    </row>
    <row r="922" spans="1:31" ht="13.5" customHeight="1">
      <c r="A922" s="20"/>
      <c r="B922" s="20"/>
      <c r="C922" s="85"/>
      <c r="D922" s="85"/>
      <c r="E922" s="85"/>
      <c r="F922" s="85"/>
      <c r="G922" s="85"/>
      <c r="H922" s="85"/>
      <c r="I922" s="85"/>
      <c r="J922" s="85"/>
      <c r="K922" s="85"/>
      <c r="L922" s="85"/>
      <c r="M922" s="85"/>
      <c r="N922" s="85"/>
      <c r="O922" s="85"/>
      <c r="P922" s="85"/>
      <c r="Q922" s="85"/>
      <c r="R922" s="85"/>
      <c r="S922" s="20"/>
      <c r="T922" s="20"/>
      <c r="U922" s="20"/>
      <c r="V922" s="20"/>
      <c r="W922" s="20"/>
      <c r="X922" s="20"/>
      <c r="Y922" s="20"/>
      <c r="Z922" s="20"/>
      <c r="AA922" s="20"/>
      <c r="AB922" s="20"/>
      <c r="AC922" s="20"/>
      <c r="AD922" s="20"/>
      <c r="AE922" s="20"/>
    </row>
    <row r="923" spans="1:31" ht="13.5" customHeight="1">
      <c r="A923" s="20"/>
      <c r="B923" s="20"/>
      <c r="C923" s="85"/>
      <c r="D923" s="85"/>
      <c r="E923" s="85"/>
      <c r="F923" s="85"/>
      <c r="G923" s="85"/>
      <c r="H923" s="85"/>
      <c r="I923" s="85"/>
      <c r="J923" s="85"/>
      <c r="K923" s="85"/>
      <c r="L923" s="85"/>
      <c r="M923" s="85"/>
      <c r="N923" s="85"/>
      <c r="O923" s="85"/>
      <c r="P923" s="85"/>
      <c r="Q923" s="85"/>
      <c r="R923" s="85"/>
      <c r="S923" s="20"/>
      <c r="T923" s="20"/>
      <c r="U923" s="20"/>
      <c r="V923" s="20"/>
      <c r="W923" s="20"/>
      <c r="X923" s="20"/>
      <c r="Y923" s="20"/>
      <c r="Z923" s="20"/>
      <c r="AA923" s="20"/>
      <c r="AB923" s="20"/>
      <c r="AC923" s="20"/>
      <c r="AD923" s="20"/>
      <c r="AE923" s="20"/>
    </row>
    <row r="924" spans="1:31" ht="13.5" customHeight="1">
      <c r="A924" s="20"/>
      <c r="B924" s="20"/>
      <c r="C924" s="85"/>
      <c r="D924" s="85"/>
      <c r="E924" s="85"/>
      <c r="F924" s="85"/>
      <c r="G924" s="85"/>
      <c r="H924" s="85"/>
      <c r="I924" s="85"/>
      <c r="J924" s="85"/>
      <c r="K924" s="85"/>
      <c r="L924" s="85"/>
      <c r="M924" s="85"/>
      <c r="N924" s="85"/>
      <c r="O924" s="85"/>
      <c r="P924" s="85"/>
      <c r="Q924" s="85"/>
      <c r="R924" s="85"/>
      <c r="S924" s="20"/>
      <c r="T924" s="20"/>
      <c r="U924" s="20"/>
      <c r="V924" s="20"/>
      <c r="W924" s="20"/>
      <c r="X924" s="20"/>
      <c r="Y924" s="20"/>
      <c r="Z924" s="20"/>
      <c r="AA924" s="20"/>
      <c r="AB924" s="20"/>
      <c r="AC924" s="20"/>
      <c r="AD924" s="20"/>
      <c r="AE924" s="20"/>
    </row>
    <row r="925" spans="1:31" ht="13.5" customHeight="1">
      <c r="A925" s="20"/>
      <c r="B925" s="20"/>
      <c r="C925" s="85"/>
      <c r="D925" s="85"/>
      <c r="E925" s="85"/>
      <c r="F925" s="85"/>
      <c r="G925" s="85"/>
      <c r="H925" s="85"/>
      <c r="I925" s="85"/>
      <c r="J925" s="85"/>
      <c r="K925" s="85"/>
      <c r="L925" s="85"/>
      <c r="M925" s="85"/>
      <c r="N925" s="85"/>
      <c r="O925" s="85"/>
      <c r="P925" s="85"/>
      <c r="Q925" s="85"/>
      <c r="R925" s="85"/>
      <c r="S925" s="20"/>
      <c r="T925" s="20"/>
      <c r="U925" s="20"/>
      <c r="V925" s="20"/>
      <c r="W925" s="20"/>
      <c r="X925" s="20"/>
      <c r="Y925" s="20"/>
      <c r="Z925" s="20"/>
      <c r="AA925" s="20"/>
      <c r="AB925" s="20"/>
      <c r="AC925" s="20"/>
      <c r="AD925" s="20"/>
      <c r="AE925" s="20"/>
    </row>
    <row r="926" spans="1:31" ht="13.5" customHeight="1">
      <c r="A926" s="20"/>
      <c r="B926" s="20"/>
      <c r="C926" s="85"/>
      <c r="D926" s="85"/>
      <c r="E926" s="85"/>
      <c r="F926" s="85"/>
      <c r="G926" s="85"/>
      <c r="H926" s="85"/>
      <c r="I926" s="85"/>
      <c r="J926" s="85"/>
      <c r="K926" s="85"/>
      <c r="L926" s="85"/>
      <c r="M926" s="85"/>
      <c r="N926" s="85"/>
      <c r="O926" s="85"/>
      <c r="P926" s="85"/>
      <c r="Q926" s="85"/>
      <c r="R926" s="85"/>
      <c r="S926" s="20"/>
      <c r="T926" s="20"/>
      <c r="U926" s="20"/>
      <c r="V926" s="20"/>
      <c r="W926" s="20"/>
      <c r="X926" s="20"/>
      <c r="Y926" s="20"/>
      <c r="Z926" s="20"/>
      <c r="AA926" s="20"/>
      <c r="AB926" s="20"/>
      <c r="AC926" s="20"/>
      <c r="AD926" s="20"/>
      <c r="AE926" s="20"/>
    </row>
    <row r="927" spans="1:31" ht="13.5" customHeight="1">
      <c r="A927" s="20"/>
      <c r="B927" s="20"/>
      <c r="C927" s="85"/>
      <c r="D927" s="85"/>
      <c r="E927" s="85"/>
      <c r="F927" s="85"/>
      <c r="G927" s="85"/>
      <c r="H927" s="85"/>
      <c r="I927" s="85"/>
      <c r="J927" s="85"/>
      <c r="K927" s="85"/>
      <c r="L927" s="85"/>
      <c r="M927" s="85"/>
      <c r="N927" s="85"/>
      <c r="O927" s="85"/>
      <c r="P927" s="85"/>
      <c r="Q927" s="85"/>
      <c r="R927" s="85"/>
      <c r="S927" s="20"/>
      <c r="T927" s="20"/>
      <c r="U927" s="20"/>
      <c r="V927" s="20"/>
      <c r="W927" s="20"/>
      <c r="X927" s="20"/>
      <c r="Y927" s="20"/>
      <c r="Z927" s="20"/>
      <c r="AA927" s="20"/>
      <c r="AB927" s="20"/>
      <c r="AC927" s="20"/>
      <c r="AD927" s="20"/>
      <c r="AE927" s="20"/>
    </row>
    <row r="928" spans="1:31" ht="13.5" customHeight="1">
      <c r="A928" s="20"/>
      <c r="B928" s="20"/>
      <c r="C928" s="85"/>
      <c r="D928" s="85"/>
      <c r="E928" s="85"/>
      <c r="F928" s="85"/>
      <c r="G928" s="85"/>
      <c r="H928" s="85"/>
      <c r="I928" s="85"/>
      <c r="J928" s="85"/>
      <c r="K928" s="85"/>
      <c r="L928" s="85"/>
      <c r="M928" s="85"/>
      <c r="N928" s="85"/>
      <c r="O928" s="85"/>
      <c r="P928" s="85"/>
      <c r="Q928" s="85"/>
      <c r="R928" s="85"/>
      <c r="S928" s="20"/>
      <c r="T928" s="20"/>
      <c r="U928" s="20"/>
      <c r="V928" s="20"/>
      <c r="W928" s="20"/>
      <c r="X928" s="20"/>
      <c r="Y928" s="20"/>
      <c r="Z928" s="20"/>
      <c r="AA928" s="20"/>
      <c r="AB928" s="20"/>
      <c r="AC928" s="20"/>
      <c r="AD928" s="20"/>
      <c r="AE928" s="20"/>
    </row>
    <row r="929" spans="1:31" ht="13.5" customHeight="1">
      <c r="A929" s="20"/>
      <c r="B929" s="20"/>
      <c r="C929" s="85"/>
      <c r="D929" s="85"/>
      <c r="E929" s="85"/>
      <c r="F929" s="85"/>
      <c r="G929" s="85"/>
      <c r="H929" s="85"/>
      <c r="I929" s="85"/>
      <c r="J929" s="85"/>
      <c r="K929" s="85"/>
      <c r="L929" s="85"/>
      <c r="M929" s="85"/>
      <c r="N929" s="85"/>
      <c r="O929" s="85"/>
      <c r="P929" s="85"/>
      <c r="Q929" s="85"/>
      <c r="R929" s="85"/>
      <c r="S929" s="20"/>
      <c r="T929" s="20"/>
      <c r="U929" s="20"/>
      <c r="V929" s="20"/>
      <c r="W929" s="20"/>
      <c r="X929" s="20"/>
      <c r="Y929" s="20"/>
      <c r="Z929" s="20"/>
      <c r="AA929" s="20"/>
      <c r="AB929" s="20"/>
      <c r="AC929" s="20"/>
      <c r="AD929" s="20"/>
      <c r="AE929" s="20"/>
    </row>
    <row r="930" spans="1:31" ht="13.5" customHeight="1">
      <c r="A930" s="20"/>
      <c r="B930" s="20"/>
      <c r="C930" s="85"/>
      <c r="D930" s="85"/>
      <c r="E930" s="85"/>
      <c r="F930" s="85"/>
      <c r="G930" s="85"/>
      <c r="H930" s="85"/>
      <c r="I930" s="85"/>
      <c r="J930" s="85"/>
      <c r="K930" s="85"/>
      <c r="L930" s="85"/>
      <c r="M930" s="85"/>
      <c r="N930" s="85"/>
      <c r="O930" s="85"/>
      <c r="P930" s="85"/>
      <c r="Q930" s="85"/>
      <c r="R930" s="85"/>
      <c r="S930" s="20"/>
      <c r="T930" s="20"/>
      <c r="U930" s="20"/>
      <c r="V930" s="20"/>
      <c r="W930" s="20"/>
      <c r="X930" s="20"/>
      <c r="Y930" s="20"/>
      <c r="Z930" s="20"/>
      <c r="AA930" s="20"/>
      <c r="AB930" s="20"/>
      <c r="AC930" s="20"/>
      <c r="AD930" s="20"/>
      <c r="AE930" s="20"/>
    </row>
    <row r="931" spans="1:31" ht="13.5" customHeight="1">
      <c r="A931" s="20"/>
      <c r="B931" s="20"/>
      <c r="C931" s="85"/>
      <c r="D931" s="85"/>
      <c r="E931" s="85"/>
      <c r="F931" s="85"/>
      <c r="G931" s="85"/>
      <c r="H931" s="85"/>
      <c r="I931" s="85"/>
      <c r="J931" s="85"/>
      <c r="K931" s="85"/>
      <c r="L931" s="85"/>
      <c r="M931" s="85"/>
      <c r="N931" s="85"/>
      <c r="O931" s="85"/>
      <c r="P931" s="85"/>
      <c r="Q931" s="85"/>
      <c r="R931" s="85"/>
      <c r="S931" s="20"/>
      <c r="T931" s="20"/>
      <c r="U931" s="20"/>
      <c r="V931" s="20"/>
      <c r="W931" s="20"/>
      <c r="X931" s="20"/>
      <c r="Y931" s="20"/>
      <c r="Z931" s="20"/>
      <c r="AA931" s="20"/>
      <c r="AB931" s="20"/>
      <c r="AC931" s="20"/>
      <c r="AD931" s="20"/>
      <c r="AE931" s="20"/>
    </row>
    <row r="932" spans="1:31" ht="13.5" customHeight="1">
      <c r="A932" s="20"/>
      <c r="B932" s="20"/>
      <c r="C932" s="85"/>
      <c r="D932" s="85"/>
      <c r="E932" s="85"/>
      <c r="F932" s="85"/>
      <c r="G932" s="85"/>
      <c r="H932" s="85"/>
      <c r="I932" s="85"/>
      <c r="J932" s="85"/>
      <c r="K932" s="85"/>
      <c r="L932" s="85"/>
      <c r="M932" s="85"/>
      <c r="N932" s="85"/>
      <c r="O932" s="85"/>
      <c r="P932" s="85"/>
      <c r="Q932" s="85"/>
      <c r="R932" s="85"/>
      <c r="S932" s="20"/>
      <c r="T932" s="20"/>
      <c r="U932" s="20"/>
      <c r="V932" s="20"/>
      <c r="W932" s="20"/>
      <c r="X932" s="20"/>
      <c r="Y932" s="20"/>
      <c r="Z932" s="20"/>
      <c r="AA932" s="20"/>
      <c r="AB932" s="20"/>
      <c r="AC932" s="20"/>
      <c r="AD932" s="20"/>
      <c r="AE932" s="20"/>
    </row>
    <row r="933" spans="1:31" ht="13.5" customHeight="1">
      <c r="A933" s="20"/>
      <c r="B933" s="20"/>
      <c r="C933" s="85"/>
      <c r="D933" s="85"/>
      <c r="E933" s="85"/>
      <c r="F933" s="85"/>
      <c r="G933" s="85"/>
      <c r="H933" s="85"/>
      <c r="I933" s="85"/>
      <c r="J933" s="85"/>
      <c r="K933" s="85"/>
      <c r="L933" s="85"/>
      <c r="M933" s="85"/>
      <c r="N933" s="85"/>
      <c r="O933" s="85"/>
      <c r="P933" s="85"/>
      <c r="Q933" s="85"/>
      <c r="R933" s="85"/>
      <c r="S933" s="20"/>
      <c r="T933" s="20"/>
      <c r="U933" s="20"/>
      <c r="V933" s="20"/>
      <c r="W933" s="20"/>
      <c r="X933" s="20"/>
      <c r="Y933" s="20"/>
      <c r="Z933" s="20"/>
      <c r="AA933" s="20"/>
      <c r="AB933" s="20"/>
      <c r="AC933" s="20"/>
      <c r="AD933" s="20"/>
      <c r="AE933" s="20"/>
    </row>
    <row r="934" spans="1:31" ht="13.5" customHeight="1">
      <c r="A934" s="20"/>
      <c r="B934" s="20"/>
      <c r="C934" s="85"/>
      <c r="D934" s="85"/>
      <c r="E934" s="85"/>
      <c r="F934" s="85"/>
      <c r="G934" s="85"/>
      <c r="H934" s="85"/>
      <c r="I934" s="85"/>
      <c r="J934" s="85"/>
      <c r="K934" s="85"/>
      <c r="L934" s="85"/>
      <c r="M934" s="85"/>
      <c r="N934" s="85"/>
      <c r="O934" s="85"/>
      <c r="P934" s="85"/>
      <c r="Q934" s="85"/>
      <c r="R934" s="85"/>
      <c r="S934" s="20"/>
      <c r="T934" s="20"/>
      <c r="U934" s="20"/>
      <c r="V934" s="20"/>
      <c r="W934" s="20"/>
      <c r="X934" s="20"/>
      <c r="Y934" s="20"/>
      <c r="Z934" s="20"/>
      <c r="AA934" s="20"/>
      <c r="AB934" s="20"/>
      <c r="AC934" s="20"/>
      <c r="AD934" s="20"/>
      <c r="AE934" s="20"/>
    </row>
    <row r="935" spans="1:31" ht="13.5" customHeight="1">
      <c r="A935" s="20"/>
      <c r="B935" s="20"/>
      <c r="C935" s="85"/>
      <c r="D935" s="85"/>
      <c r="E935" s="85"/>
      <c r="F935" s="85"/>
      <c r="G935" s="85"/>
      <c r="H935" s="85"/>
      <c r="I935" s="85"/>
      <c r="J935" s="85"/>
      <c r="K935" s="85"/>
      <c r="L935" s="85"/>
      <c r="M935" s="85"/>
      <c r="N935" s="85"/>
      <c r="O935" s="85"/>
      <c r="P935" s="85"/>
      <c r="Q935" s="85"/>
      <c r="R935" s="85"/>
      <c r="S935" s="20"/>
      <c r="T935" s="20"/>
      <c r="U935" s="20"/>
      <c r="V935" s="20"/>
      <c r="W935" s="20"/>
      <c r="X935" s="20"/>
      <c r="Y935" s="20"/>
      <c r="Z935" s="20"/>
      <c r="AA935" s="20"/>
      <c r="AB935" s="20"/>
      <c r="AC935" s="20"/>
      <c r="AD935" s="20"/>
      <c r="AE935" s="20"/>
    </row>
    <row r="936" spans="1:31" ht="13.5" customHeight="1">
      <c r="A936" s="20"/>
      <c r="B936" s="20"/>
      <c r="C936" s="85"/>
      <c r="D936" s="85"/>
      <c r="E936" s="85"/>
      <c r="F936" s="85"/>
      <c r="G936" s="85"/>
      <c r="H936" s="85"/>
      <c r="I936" s="85"/>
      <c r="J936" s="85"/>
      <c r="K936" s="85"/>
      <c r="L936" s="85"/>
      <c r="M936" s="85"/>
      <c r="N936" s="85"/>
      <c r="O936" s="85"/>
      <c r="P936" s="85"/>
      <c r="Q936" s="85"/>
      <c r="R936" s="85"/>
      <c r="S936" s="20"/>
      <c r="T936" s="20"/>
      <c r="U936" s="20"/>
      <c r="V936" s="20"/>
      <c r="W936" s="20"/>
      <c r="X936" s="20"/>
      <c r="Y936" s="20"/>
      <c r="Z936" s="20"/>
      <c r="AA936" s="20"/>
      <c r="AB936" s="20"/>
      <c r="AC936" s="20"/>
      <c r="AD936" s="20"/>
      <c r="AE936" s="20"/>
    </row>
    <row r="937" spans="1:31" ht="13.5" customHeight="1">
      <c r="A937" s="20"/>
      <c r="B937" s="20"/>
      <c r="C937" s="85"/>
      <c r="D937" s="85"/>
      <c r="E937" s="85"/>
      <c r="F937" s="85"/>
      <c r="G937" s="85"/>
      <c r="H937" s="85"/>
      <c r="I937" s="85"/>
      <c r="J937" s="85"/>
      <c r="K937" s="85"/>
      <c r="L937" s="85"/>
      <c r="M937" s="85"/>
      <c r="N937" s="85"/>
      <c r="O937" s="85"/>
      <c r="P937" s="85"/>
      <c r="Q937" s="85"/>
      <c r="R937" s="85"/>
      <c r="S937" s="20"/>
      <c r="T937" s="20"/>
      <c r="U937" s="20"/>
      <c r="V937" s="20"/>
      <c r="W937" s="20"/>
      <c r="X937" s="20"/>
      <c r="Y937" s="20"/>
      <c r="Z937" s="20"/>
      <c r="AA937" s="20"/>
      <c r="AB937" s="20"/>
      <c r="AC937" s="20"/>
      <c r="AD937" s="20"/>
      <c r="AE937" s="20"/>
    </row>
    <row r="938" spans="1:31" ht="13.5" customHeight="1">
      <c r="A938" s="20"/>
      <c r="B938" s="20"/>
      <c r="C938" s="85"/>
      <c r="D938" s="85"/>
      <c r="E938" s="85"/>
      <c r="F938" s="85"/>
      <c r="G938" s="85"/>
      <c r="H938" s="85"/>
      <c r="I938" s="85"/>
      <c r="J938" s="85"/>
      <c r="K938" s="85"/>
      <c r="L938" s="85"/>
      <c r="M938" s="85"/>
      <c r="N938" s="85"/>
      <c r="O938" s="85"/>
      <c r="P938" s="85"/>
      <c r="Q938" s="85"/>
      <c r="R938" s="85"/>
      <c r="S938" s="20"/>
      <c r="T938" s="20"/>
      <c r="U938" s="20"/>
      <c r="V938" s="20"/>
      <c r="W938" s="20"/>
      <c r="X938" s="20"/>
      <c r="Y938" s="20"/>
      <c r="Z938" s="20"/>
      <c r="AA938" s="20"/>
      <c r="AB938" s="20"/>
      <c r="AC938" s="20"/>
      <c r="AD938" s="20"/>
      <c r="AE938" s="20"/>
    </row>
    <row r="939" spans="1:31" ht="13.5" customHeight="1">
      <c r="A939" s="20"/>
      <c r="B939" s="20"/>
      <c r="C939" s="85"/>
      <c r="D939" s="85"/>
      <c r="E939" s="85"/>
      <c r="F939" s="85"/>
      <c r="G939" s="85"/>
      <c r="H939" s="85"/>
      <c r="I939" s="85"/>
      <c r="J939" s="85"/>
      <c r="K939" s="85"/>
      <c r="L939" s="85"/>
      <c r="M939" s="85"/>
      <c r="N939" s="85"/>
      <c r="O939" s="85"/>
      <c r="P939" s="85"/>
      <c r="Q939" s="85"/>
      <c r="R939" s="85"/>
      <c r="S939" s="20"/>
      <c r="T939" s="20"/>
      <c r="U939" s="20"/>
      <c r="V939" s="20"/>
      <c r="W939" s="20"/>
      <c r="X939" s="20"/>
      <c r="Y939" s="20"/>
      <c r="Z939" s="20"/>
      <c r="AA939" s="20"/>
      <c r="AB939" s="20"/>
      <c r="AC939" s="20"/>
      <c r="AD939" s="20"/>
      <c r="AE939" s="20"/>
    </row>
    <row r="940" spans="1:31" ht="13.5" customHeight="1">
      <c r="A940" s="20"/>
      <c r="B940" s="20"/>
      <c r="C940" s="85"/>
      <c r="D940" s="85"/>
      <c r="E940" s="85"/>
      <c r="F940" s="85"/>
      <c r="G940" s="85"/>
      <c r="H940" s="85"/>
      <c r="I940" s="85"/>
      <c r="J940" s="85"/>
      <c r="K940" s="85"/>
      <c r="L940" s="85"/>
      <c r="M940" s="85"/>
      <c r="N940" s="85"/>
      <c r="O940" s="85"/>
      <c r="P940" s="85"/>
      <c r="Q940" s="85"/>
      <c r="R940" s="85"/>
      <c r="S940" s="20"/>
      <c r="T940" s="20"/>
      <c r="U940" s="20"/>
      <c r="V940" s="20"/>
      <c r="W940" s="20"/>
      <c r="X940" s="20"/>
      <c r="Y940" s="20"/>
      <c r="Z940" s="20"/>
      <c r="AA940" s="20"/>
      <c r="AB940" s="20"/>
      <c r="AC940" s="20"/>
      <c r="AD940" s="20"/>
      <c r="AE940" s="20"/>
    </row>
    <row r="941" spans="1:31" ht="13.5" customHeight="1">
      <c r="A941" s="20"/>
      <c r="B941" s="20"/>
      <c r="C941" s="85"/>
      <c r="D941" s="85"/>
      <c r="E941" s="85"/>
      <c r="F941" s="85"/>
      <c r="G941" s="85"/>
      <c r="H941" s="85"/>
      <c r="I941" s="85"/>
      <c r="J941" s="85"/>
      <c r="K941" s="85"/>
      <c r="L941" s="85"/>
      <c r="M941" s="85"/>
      <c r="N941" s="85"/>
      <c r="O941" s="85"/>
      <c r="P941" s="85"/>
      <c r="Q941" s="85"/>
      <c r="R941" s="85"/>
      <c r="S941" s="20"/>
      <c r="T941" s="20"/>
      <c r="U941" s="20"/>
      <c r="V941" s="20"/>
      <c r="W941" s="20"/>
      <c r="X941" s="20"/>
      <c r="Y941" s="20"/>
      <c r="Z941" s="20"/>
      <c r="AA941" s="20"/>
      <c r="AB941" s="20"/>
      <c r="AC941" s="20"/>
      <c r="AD941" s="20"/>
      <c r="AE941" s="20"/>
    </row>
    <row r="942" spans="1:31" ht="13.5" customHeight="1">
      <c r="A942" s="20"/>
      <c r="B942" s="20"/>
      <c r="C942" s="85"/>
      <c r="D942" s="85"/>
      <c r="E942" s="85"/>
      <c r="F942" s="85"/>
      <c r="G942" s="85"/>
      <c r="H942" s="85"/>
      <c r="I942" s="85"/>
      <c r="J942" s="85"/>
      <c r="K942" s="85"/>
      <c r="L942" s="85"/>
      <c r="M942" s="85"/>
      <c r="N942" s="85"/>
      <c r="O942" s="85"/>
      <c r="P942" s="85"/>
      <c r="Q942" s="85"/>
      <c r="R942" s="85"/>
      <c r="S942" s="20"/>
      <c r="T942" s="20"/>
      <c r="U942" s="20"/>
      <c r="V942" s="20"/>
      <c r="W942" s="20"/>
      <c r="X942" s="20"/>
      <c r="Y942" s="20"/>
      <c r="Z942" s="20"/>
      <c r="AA942" s="20"/>
      <c r="AB942" s="20"/>
      <c r="AC942" s="20"/>
      <c r="AD942" s="20"/>
      <c r="AE942" s="20"/>
    </row>
    <row r="943" spans="1:31" ht="13.5" customHeight="1">
      <c r="A943" s="20"/>
      <c r="B943" s="20"/>
      <c r="C943" s="85"/>
      <c r="D943" s="85"/>
      <c r="E943" s="85"/>
      <c r="F943" s="85"/>
      <c r="G943" s="85"/>
      <c r="H943" s="85"/>
      <c r="I943" s="85"/>
      <c r="J943" s="85"/>
      <c r="K943" s="85"/>
      <c r="L943" s="85"/>
      <c r="M943" s="85"/>
      <c r="N943" s="85"/>
      <c r="O943" s="85"/>
      <c r="P943" s="85"/>
      <c r="Q943" s="85"/>
      <c r="R943" s="85"/>
      <c r="S943" s="20"/>
      <c r="T943" s="20"/>
      <c r="U943" s="20"/>
      <c r="V943" s="20"/>
      <c r="W943" s="20"/>
      <c r="X943" s="20"/>
      <c r="Y943" s="20"/>
      <c r="Z943" s="20"/>
      <c r="AA943" s="20"/>
      <c r="AB943" s="20"/>
      <c r="AC943" s="20"/>
      <c r="AD943" s="20"/>
      <c r="AE943" s="20"/>
    </row>
    <row r="944" spans="1:31" ht="13.5" customHeight="1">
      <c r="A944" s="20"/>
      <c r="B944" s="20"/>
      <c r="C944" s="85"/>
      <c r="D944" s="85"/>
      <c r="E944" s="85"/>
      <c r="F944" s="85"/>
      <c r="G944" s="85"/>
      <c r="H944" s="85"/>
      <c r="I944" s="85"/>
      <c r="J944" s="85"/>
      <c r="K944" s="85"/>
      <c r="L944" s="85"/>
      <c r="M944" s="85"/>
      <c r="N944" s="85"/>
      <c r="O944" s="85"/>
      <c r="P944" s="85"/>
      <c r="Q944" s="85"/>
      <c r="R944" s="85"/>
      <c r="S944" s="20"/>
      <c r="T944" s="20"/>
      <c r="U944" s="20"/>
      <c r="V944" s="20"/>
      <c r="W944" s="20"/>
      <c r="X944" s="20"/>
      <c r="Y944" s="20"/>
      <c r="Z944" s="20"/>
      <c r="AA944" s="20"/>
      <c r="AB944" s="20"/>
      <c r="AC944" s="20"/>
      <c r="AD944" s="20"/>
      <c r="AE944" s="20"/>
    </row>
    <row r="945" spans="1:31" ht="13.5" customHeight="1">
      <c r="A945" s="20"/>
      <c r="B945" s="20"/>
      <c r="C945" s="85"/>
      <c r="D945" s="85"/>
      <c r="E945" s="85"/>
      <c r="F945" s="85"/>
      <c r="G945" s="85"/>
      <c r="H945" s="85"/>
      <c r="I945" s="85"/>
      <c r="J945" s="85"/>
      <c r="K945" s="85"/>
      <c r="L945" s="85"/>
      <c r="M945" s="85"/>
      <c r="N945" s="85"/>
      <c r="O945" s="85"/>
      <c r="P945" s="85"/>
      <c r="Q945" s="85"/>
      <c r="R945" s="85"/>
      <c r="S945" s="20"/>
      <c r="T945" s="20"/>
      <c r="U945" s="20"/>
      <c r="V945" s="20"/>
      <c r="W945" s="20"/>
      <c r="X945" s="20"/>
      <c r="Y945" s="20"/>
      <c r="Z945" s="20"/>
      <c r="AA945" s="20"/>
      <c r="AB945" s="20"/>
      <c r="AC945" s="20"/>
      <c r="AD945" s="20"/>
      <c r="AE945" s="20"/>
    </row>
    <row r="946" spans="1:31" ht="13.5" customHeight="1">
      <c r="A946" s="20"/>
      <c r="B946" s="20"/>
      <c r="C946" s="85"/>
      <c r="D946" s="85"/>
      <c r="E946" s="85"/>
      <c r="F946" s="85"/>
      <c r="G946" s="85"/>
      <c r="H946" s="85"/>
      <c r="I946" s="85"/>
      <c r="J946" s="85"/>
      <c r="K946" s="85"/>
      <c r="L946" s="85"/>
      <c r="M946" s="85"/>
      <c r="N946" s="85"/>
      <c r="O946" s="85"/>
      <c r="P946" s="85"/>
      <c r="Q946" s="85"/>
      <c r="R946" s="85"/>
      <c r="S946" s="20"/>
      <c r="T946" s="20"/>
      <c r="U946" s="20"/>
      <c r="V946" s="20"/>
      <c r="W946" s="20"/>
      <c r="X946" s="20"/>
      <c r="Y946" s="20"/>
      <c r="Z946" s="20"/>
      <c r="AA946" s="20"/>
      <c r="AB946" s="20"/>
      <c r="AC946" s="20"/>
      <c r="AD946" s="20"/>
      <c r="AE946" s="20"/>
    </row>
    <row r="947" spans="1:31" ht="13.5" customHeight="1">
      <c r="A947" s="20"/>
      <c r="B947" s="20"/>
      <c r="C947" s="85"/>
      <c r="D947" s="85"/>
      <c r="E947" s="85"/>
      <c r="F947" s="85"/>
      <c r="G947" s="85"/>
      <c r="H947" s="85"/>
      <c r="I947" s="85"/>
      <c r="J947" s="85"/>
      <c r="K947" s="85"/>
      <c r="L947" s="85"/>
      <c r="M947" s="85"/>
      <c r="N947" s="85"/>
      <c r="O947" s="85"/>
      <c r="P947" s="85"/>
      <c r="Q947" s="85"/>
      <c r="R947" s="85"/>
      <c r="S947" s="20"/>
      <c r="T947" s="20"/>
      <c r="U947" s="20"/>
      <c r="V947" s="20"/>
      <c r="W947" s="20"/>
      <c r="X947" s="20"/>
      <c r="Y947" s="20"/>
      <c r="Z947" s="20"/>
      <c r="AA947" s="20"/>
      <c r="AB947" s="20"/>
      <c r="AC947" s="20"/>
      <c r="AD947" s="20"/>
      <c r="AE947" s="20"/>
    </row>
    <row r="948" spans="1:31" ht="13.5" customHeight="1">
      <c r="A948" s="20"/>
      <c r="B948" s="20"/>
      <c r="C948" s="85"/>
      <c r="D948" s="85"/>
      <c r="E948" s="85"/>
      <c r="F948" s="85"/>
      <c r="G948" s="85"/>
      <c r="H948" s="85"/>
      <c r="I948" s="85"/>
      <c r="J948" s="85"/>
      <c r="K948" s="85"/>
      <c r="L948" s="85"/>
      <c r="M948" s="85"/>
      <c r="N948" s="85"/>
      <c r="O948" s="85"/>
      <c r="P948" s="85"/>
      <c r="Q948" s="85"/>
      <c r="R948" s="85"/>
      <c r="S948" s="20"/>
      <c r="T948" s="20"/>
      <c r="U948" s="20"/>
      <c r="V948" s="20"/>
      <c r="W948" s="20"/>
      <c r="X948" s="20"/>
      <c r="Y948" s="20"/>
      <c r="Z948" s="20"/>
      <c r="AA948" s="20"/>
      <c r="AB948" s="20"/>
      <c r="AC948" s="20"/>
      <c r="AD948" s="20"/>
      <c r="AE948" s="20"/>
    </row>
    <row r="949" spans="1:31" ht="13.5" customHeight="1">
      <c r="A949" s="20"/>
      <c r="B949" s="20"/>
      <c r="C949" s="85"/>
      <c r="D949" s="85"/>
      <c r="E949" s="85"/>
      <c r="F949" s="85"/>
      <c r="G949" s="85"/>
      <c r="H949" s="85"/>
      <c r="I949" s="85"/>
      <c r="J949" s="85"/>
      <c r="K949" s="85"/>
      <c r="L949" s="85"/>
      <c r="M949" s="85"/>
      <c r="N949" s="85"/>
      <c r="O949" s="85"/>
      <c r="P949" s="85"/>
      <c r="Q949" s="85"/>
      <c r="R949" s="85"/>
      <c r="S949" s="20"/>
      <c r="T949" s="20"/>
      <c r="U949" s="20"/>
      <c r="V949" s="20"/>
      <c r="W949" s="20"/>
      <c r="X949" s="20"/>
      <c r="Y949" s="20"/>
      <c r="Z949" s="20"/>
      <c r="AA949" s="20"/>
      <c r="AB949" s="20"/>
      <c r="AC949" s="20"/>
      <c r="AD949" s="20"/>
      <c r="AE949" s="20"/>
    </row>
    <row r="950" spans="1:31" ht="13.5" customHeight="1">
      <c r="A950" s="20"/>
      <c r="B950" s="20"/>
      <c r="C950" s="85"/>
      <c r="D950" s="85"/>
      <c r="E950" s="85"/>
      <c r="F950" s="85"/>
      <c r="G950" s="85"/>
      <c r="H950" s="85"/>
      <c r="I950" s="85"/>
      <c r="J950" s="85"/>
      <c r="K950" s="85"/>
      <c r="L950" s="85"/>
      <c r="M950" s="85"/>
      <c r="N950" s="85"/>
      <c r="O950" s="85"/>
      <c r="P950" s="85"/>
      <c r="Q950" s="85"/>
      <c r="R950" s="85"/>
      <c r="S950" s="20"/>
      <c r="T950" s="20"/>
      <c r="U950" s="20"/>
      <c r="V950" s="20"/>
      <c r="W950" s="20"/>
      <c r="X950" s="20"/>
      <c r="Y950" s="20"/>
      <c r="Z950" s="20"/>
      <c r="AA950" s="20"/>
      <c r="AB950" s="20"/>
      <c r="AC950" s="20"/>
      <c r="AD950" s="20"/>
      <c r="AE950" s="20"/>
    </row>
    <row r="951" spans="1:31" ht="13.5" customHeight="1">
      <c r="A951" s="20"/>
      <c r="B951" s="20"/>
      <c r="C951" s="85"/>
      <c r="D951" s="85"/>
      <c r="E951" s="85"/>
      <c r="F951" s="85"/>
      <c r="G951" s="85"/>
      <c r="H951" s="85"/>
      <c r="I951" s="85"/>
      <c r="J951" s="85"/>
      <c r="K951" s="85"/>
      <c r="L951" s="85"/>
      <c r="M951" s="85"/>
      <c r="N951" s="85"/>
      <c r="O951" s="85"/>
      <c r="P951" s="85"/>
      <c r="Q951" s="85"/>
      <c r="R951" s="85"/>
      <c r="S951" s="20"/>
      <c r="T951" s="20"/>
      <c r="U951" s="20"/>
      <c r="V951" s="20"/>
      <c r="W951" s="20"/>
      <c r="X951" s="20"/>
      <c r="Y951" s="20"/>
      <c r="Z951" s="20"/>
      <c r="AA951" s="20"/>
      <c r="AB951" s="20"/>
      <c r="AC951" s="20"/>
      <c r="AD951" s="20"/>
      <c r="AE951" s="20"/>
    </row>
    <row r="952" spans="1:31" ht="13.5" customHeight="1">
      <c r="A952" s="20"/>
      <c r="B952" s="20"/>
      <c r="C952" s="85"/>
      <c r="D952" s="85"/>
      <c r="E952" s="85"/>
      <c r="F952" s="85"/>
      <c r="G952" s="85"/>
      <c r="H952" s="85"/>
      <c r="I952" s="85"/>
      <c r="J952" s="85"/>
      <c r="K952" s="85"/>
      <c r="L952" s="85"/>
      <c r="M952" s="85"/>
      <c r="N952" s="85"/>
      <c r="O952" s="85"/>
      <c r="P952" s="85"/>
      <c r="Q952" s="85"/>
      <c r="R952" s="85"/>
      <c r="S952" s="20"/>
      <c r="T952" s="20"/>
      <c r="U952" s="20"/>
      <c r="V952" s="20"/>
      <c r="W952" s="20"/>
      <c r="X952" s="20"/>
      <c r="Y952" s="20"/>
      <c r="Z952" s="20"/>
      <c r="AA952" s="20"/>
      <c r="AB952" s="20"/>
      <c r="AC952" s="20"/>
      <c r="AD952" s="20"/>
      <c r="AE952" s="20"/>
    </row>
    <row r="953" spans="1:31" ht="13.5" customHeight="1">
      <c r="A953" s="20"/>
      <c r="B953" s="20"/>
      <c r="C953" s="85"/>
      <c r="D953" s="85"/>
      <c r="E953" s="85"/>
      <c r="F953" s="85"/>
      <c r="G953" s="85"/>
      <c r="H953" s="85"/>
      <c r="I953" s="85"/>
      <c r="J953" s="85"/>
      <c r="K953" s="85"/>
      <c r="L953" s="85"/>
      <c r="M953" s="85"/>
      <c r="N953" s="85"/>
      <c r="O953" s="85"/>
      <c r="P953" s="85"/>
      <c r="Q953" s="85"/>
      <c r="R953" s="85"/>
      <c r="S953" s="20"/>
      <c r="T953" s="20"/>
      <c r="U953" s="20"/>
      <c r="V953" s="20"/>
      <c r="W953" s="20"/>
      <c r="X953" s="20"/>
      <c r="Y953" s="20"/>
      <c r="Z953" s="20"/>
      <c r="AA953" s="20"/>
      <c r="AB953" s="20"/>
      <c r="AC953" s="20"/>
      <c r="AD953" s="20"/>
      <c r="AE953" s="20"/>
    </row>
    <row r="954" spans="1:31" ht="13.5" customHeight="1">
      <c r="A954" s="20"/>
      <c r="B954" s="20"/>
      <c r="C954" s="85"/>
      <c r="D954" s="85"/>
      <c r="E954" s="85"/>
      <c r="F954" s="85"/>
      <c r="G954" s="85"/>
      <c r="H954" s="85"/>
      <c r="I954" s="85"/>
      <c r="J954" s="85"/>
      <c r="K954" s="85"/>
      <c r="L954" s="85"/>
      <c r="M954" s="85"/>
      <c r="N954" s="85"/>
      <c r="O954" s="85"/>
      <c r="P954" s="85"/>
      <c r="Q954" s="85"/>
      <c r="R954" s="85"/>
      <c r="S954" s="20"/>
      <c r="T954" s="20"/>
      <c r="U954" s="20"/>
      <c r="V954" s="20"/>
      <c r="W954" s="20"/>
      <c r="X954" s="20"/>
      <c r="Y954" s="20"/>
      <c r="Z954" s="20"/>
      <c r="AA954" s="20"/>
      <c r="AB954" s="20"/>
      <c r="AC954" s="20"/>
      <c r="AD954" s="20"/>
      <c r="AE954" s="20"/>
    </row>
    <row r="955" spans="1:31" ht="13.5" customHeight="1">
      <c r="A955" s="20"/>
      <c r="B955" s="20"/>
      <c r="C955" s="85"/>
      <c r="D955" s="85"/>
      <c r="E955" s="85"/>
      <c r="F955" s="85"/>
      <c r="G955" s="85"/>
      <c r="H955" s="85"/>
      <c r="I955" s="85"/>
      <c r="J955" s="85"/>
      <c r="K955" s="85"/>
      <c r="L955" s="85"/>
      <c r="M955" s="85"/>
      <c r="N955" s="85"/>
      <c r="O955" s="85"/>
      <c r="P955" s="85"/>
      <c r="Q955" s="85"/>
      <c r="R955" s="85"/>
      <c r="S955" s="20"/>
      <c r="T955" s="20"/>
      <c r="U955" s="20"/>
      <c r="V955" s="20"/>
      <c r="W955" s="20"/>
      <c r="X955" s="20"/>
      <c r="Y955" s="20"/>
      <c r="Z955" s="20"/>
      <c r="AA955" s="20"/>
      <c r="AB955" s="20"/>
      <c r="AC955" s="20"/>
      <c r="AD955" s="20"/>
      <c r="AE955" s="20"/>
    </row>
    <row r="956" spans="1:31" ht="13.5" customHeight="1">
      <c r="A956" s="20"/>
      <c r="B956" s="20"/>
      <c r="C956" s="85"/>
      <c r="D956" s="85"/>
      <c r="E956" s="85"/>
      <c r="F956" s="85"/>
      <c r="G956" s="85"/>
      <c r="H956" s="85"/>
      <c r="I956" s="85"/>
      <c r="J956" s="85"/>
      <c r="K956" s="85"/>
      <c r="L956" s="85"/>
      <c r="M956" s="85"/>
      <c r="N956" s="85"/>
      <c r="O956" s="85"/>
      <c r="P956" s="85"/>
      <c r="Q956" s="85"/>
      <c r="R956" s="85"/>
      <c r="S956" s="20"/>
      <c r="T956" s="20"/>
      <c r="U956" s="20"/>
      <c r="V956" s="20"/>
      <c r="W956" s="20"/>
      <c r="X956" s="20"/>
      <c r="Y956" s="20"/>
      <c r="Z956" s="20"/>
      <c r="AA956" s="20"/>
      <c r="AB956" s="20"/>
      <c r="AC956" s="20"/>
      <c r="AD956" s="20"/>
      <c r="AE956" s="20"/>
    </row>
    <row r="957" spans="1:31" ht="13.5" customHeight="1">
      <c r="A957" s="20"/>
      <c r="B957" s="20"/>
      <c r="C957" s="85"/>
      <c r="D957" s="85"/>
      <c r="E957" s="85"/>
      <c r="F957" s="85"/>
      <c r="G957" s="85"/>
      <c r="H957" s="85"/>
      <c r="I957" s="85"/>
      <c r="J957" s="85"/>
      <c r="K957" s="85"/>
      <c r="L957" s="85"/>
      <c r="M957" s="85"/>
      <c r="N957" s="85"/>
      <c r="O957" s="85"/>
      <c r="P957" s="85"/>
      <c r="Q957" s="85"/>
      <c r="R957" s="85"/>
      <c r="S957" s="20"/>
      <c r="T957" s="20"/>
      <c r="U957" s="20"/>
      <c r="V957" s="20"/>
      <c r="W957" s="20"/>
      <c r="X957" s="20"/>
      <c r="Y957" s="20"/>
      <c r="Z957" s="20"/>
      <c r="AA957" s="20"/>
      <c r="AB957" s="20"/>
      <c r="AC957" s="20"/>
      <c r="AD957" s="20"/>
      <c r="AE957" s="20"/>
    </row>
    <row r="958" spans="1:31" ht="13.5" customHeight="1">
      <c r="A958" s="20"/>
      <c r="B958" s="20"/>
      <c r="C958" s="85"/>
      <c r="D958" s="85"/>
      <c r="E958" s="85"/>
      <c r="F958" s="85"/>
      <c r="G958" s="85"/>
      <c r="H958" s="85"/>
      <c r="I958" s="85"/>
      <c r="J958" s="85"/>
      <c r="K958" s="85"/>
      <c r="L958" s="85"/>
      <c r="M958" s="85"/>
      <c r="N958" s="85"/>
      <c r="O958" s="85"/>
      <c r="P958" s="85"/>
      <c r="Q958" s="85"/>
      <c r="R958" s="85"/>
      <c r="S958" s="20"/>
      <c r="T958" s="20"/>
      <c r="U958" s="20"/>
      <c r="V958" s="20"/>
      <c r="W958" s="20"/>
      <c r="X958" s="20"/>
      <c r="Y958" s="20"/>
      <c r="Z958" s="20"/>
      <c r="AA958" s="20"/>
      <c r="AB958" s="20"/>
      <c r="AC958" s="20"/>
      <c r="AD958" s="20"/>
      <c r="AE958" s="20"/>
    </row>
    <row r="959" spans="1:31" ht="13.5" customHeight="1">
      <c r="A959" s="20"/>
      <c r="B959" s="20"/>
      <c r="C959" s="85"/>
      <c r="D959" s="85"/>
      <c r="E959" s="85"/>
      <c r="F959" s="85"/>
      <c r="G959" s="85"/>
      <c r="H959" s="85"/>
      <c r="I959" s="85"/>
      <c r="J959" s="85"/>
      <c r="K959" s="85"/>
      <c r="L959" s="85"/>
      <c r="M959" s="85"/>
      <c r="N959" s="85"/>
      <c r="O959" s="85"/>
      <c r="P959" s="85"/>
      <c r="Q959" s="85"/>
      <c r="R959" s="85"/>
      <c r="S959" s="20"/>
      <c r="T959" s="20"/>
      <c r="U959" s="20"/>
      <c r="V959" s="20"/>
      <c r="W959" s="20"/>
      <c r="X959" s="20"/>
      <c r="Y959" s="20"/>
      <c r="Z959" s="20"/>
      <c r="AA959" s="20"/>
      <c r="AB959" s="20"/>
      <c r="AC959" s="20"/>
      <c r="AD959" s="20"/>
      <c r="AE959" s="20"/>
    </row>
    <row r="960" spans="1:31" ht="13.5" customHeight="1">
      <c r="A960" s="20"/>
      <c r="B960" s="20"/>
      <c r="C960" s="85"/>
      <c r="D960" s="85"/>
      <c r="E960" s="85"/>
      <c r="F960" s="85"/>
      <c r="G960" s="85"/>
      <c r="H960" s="85"/>
      <c r="I960" s="85"/>
      <c r="J960" s="85"/>
      <c r="K960" s="85"/>
      <c r="L960" s="85"/>
      <c r="M960" s="85"/>
      <c r="N960" s="85"/>
      <c r="O960" s="85"/>
      <c r="P960" s="85"/>
      <c r="Q960" s="85"/>
      <c r="R960" s="85"/>
      <c r="S960" s="20"/>
      <c r="T960" s="20"/>
      <c r="U960" s="20"/>
      <c r="V960" s="20"/>
      <c r="W960" s="20"/>
      <c r="X960" s="20"/>
      <c r="Y960" s="20"/>
      <c r="Z960" s="20"/>
      <c r="AA960" s="20"/>
      <c r="AB960" s="20"/>
      <c r="AC960" s="20"/>
      <c r="AD960" s="20"/>
      <c r="AE960" s="20"/>
    </row>
    <row r="961" spans="1:31" ht="13.5" customHeight="1">
      <c r="A961" s="20"/>
      <c r="B961" s="20"/>
      <c r="C961" s="85"/>
      <c r="D961" s="85"/>
      <c r="E961" s="85"/>
      <c r="F961" s="85"/>
      <c r="G961" s="85"/>
      <c r="H961" s="85"/>
      <c r="I961" s="85"/>
      <c r="J961" s="85"/>
      <c r="K961" s="85"/>
      <c r="L961" s="85"/>
      <c r="M961" s="85"/>
      <c r="N961" s="85"/>
      <c r="O961" s="85"/>
      <c r="P961" s="85"/>
      <c r="Q961" s="85"/>
      <c r="R961" s="85"/>
      <c r="S961" s="20"/>
      <c r="T961" s="20"/>
      <c r="U961" s="20"/>
      <c r="V961" s="20"/>
      <c r="W961" s="20"/>
      <c r="X961" s="20"/>
      <c r="Y961" s="20"/>
      <c r="Z961" s="20"/>
      <c r="AA961" s="20"/>
      <c r="AB961" s="20"/>
      <c r="AC961" s="20"/>
      <c r="AD961" s="20"/>
      <c r="AE961" s="20"/>
    </row>
    <row r="962" spans="1:31" ht="13.5" customHeight="1">
      <c r="A962" s="20"/>
      <c r="B962" s="20"/>
      <c r="C962" s="85"/>
      <c r="D962" s="85"/>
      <c r="E962" s="85"/>
      <c r="F962" s="85"/>
      <c r="G962" s="85"/>
      <c r="H962" s="85"/>
      <c r="I962" s="85"/>
      <c r="J962" s="85"/>
      <c r="K962" s="85"/>
      <c r="L962" s="85"/>
      <c r="M962" s="85"/>
      <c r="N962" s="85"/>
      <c r="O962" s="85"/>
      <c r="P962" s="85"/>
      <c r="Q962" s="85"/>
      <c r="R962" s="85"/>
      <c r="S962" s="20"/>
      <c r="T962" s="20"/>
      <c r="U962" s="20"/>
      <c r="V962" s="20"/>
      <c r="W962" s="20"/>
      <c r="X962" s="20"/>
      <c r="Y962" s="20"/>
      <c r="Z962" s="20"/>
      <c r="AA962" s="20"/>
      <c r="AB962" s="20"/>
      <c r="AC962" s="20"/>
      <c r="AD962" s="20"/>
      <c r="AE962" s="20"/>
    </row>
    <row r="963" spans="1:31" ht="13.5" customHeight="1">
      <c r="A963" s="20"/>
      <c r="B963" s="20"/>
      <c r="C963" s="85"/>
      <c r="D963" s="85"/>
      <c r="E963" s="85"/>
      <c r="F963" s="85"/>
      <c r="G963" s="85"/>
      <c r="H963" s="85"/>
      <c r="I963" s="85"/>
      <c r="J963" s="85"/>
      <c r="K963" s="85"/>
      <c r="L963" s="85"/>
      <c r="M963" s="85"/>
      <c r="N963" s="85"/>
      <c r="O963" s="85"/>
      <c r="P963" s="85"/>
      <c r="Q963" s="85"/>
      <c r="R963" s="85"/>
      <c r="S963" s="20"/>
      <c r="T963" s="20"/>
      <c r="U963" s="20"/>
      <c r="V963" s="20"/>
      <c r="W963" s="20"/>
      <c r="X963" s="20"/>
      <c r="Y963" s="20"/>
      <c r="Z963" s="20"/>
      <c r="AA963" s="20"/>
      <c r="AB963" s="20"/>
      <c r="AC963" s="20"/>
      <c r="AD963" s="20"/>
      <c r="AE963" s="20"/>
    </row>
    <row r="964" spans="1:31" ht="13.5" customHeight="1">
      <c r="A964" s="20"/>
      <c r="B964" s="20"/>
      <c r="C964" s="85"/>
      <c r="D964" s="85"/>
      <c r="E964" s="85"/>
      <c r="F964" s="85"/>
      <c r="G964" s="85"/>
      <c r="H964" s="85"/>
      <c r="I964" s="85"/>
      <c r="J964" s="85"/>
      <c r="K964" s="85"/>
      <c r="L964" s="85"/>
      <c r="M964" s="85"/>
      <c r="N964" s="85"/>
      <c r="O964" s="85"/>
      <c r="P964" s="85"/>
      <c r="Q964" s="85"/>
      <c r="R964" s="85"/>
      <c r="S964" s="20"/>
      <c r="T964" s="20"/>
      <c r="U964" s="20"/>
      <c r="V964" s="20"/>
      <c r="W964" s="20"/>
      <c r="X964" s="20"/>
      <c r="Y964" s="20"/>
      <c r="Z964" s="20"/>
      <c r="AA964" s="20"/>
      <c r="AB964" s="20"/>
      <c r="AC964" s="20"/>
      <c r="AD964" s="20"/>
      <c r="AE964" s="20"/>
    </row>
    <row r="965" spans="1:31" ht="13.5" customHeight="1">
      <c r="A965" s="20"/>
      <c r="B965" s="20"/>
      <c r="C965" s="85"/>
      <c r="D965" s="85"/>
      <c r="E965" s="85"/>
      <c r="F965" s="85"/>
      <c r="G965" s="85"/>
      <c r="H965" s="85"/>
      <c r="I965" s="85"/>
      <c r="J965" s="85"/>
      <c r="K965" s="85"/>
      <c r="L965" s="85"/>
      <c r="M965" s="85"/>
      <c r="N965" s="85"/>
      <c r="O965" s="85"/>
      <c r="P965" s="85"/>
      <c r="Q965" s="85"/>
      <c r="R965" s="85"/>
      <c r="S965" s="20"/>
      <c r="T965" s="20"/>
      <c r="U965" s="20"/>
      <c r="V965" s="20"/>
      <c r="W965" s="20"/>
      <c r="X965" s="20"/>
      <c r="Y965" s="20"/>
      <c r="Z965" s="20"/>
      <c r="AA965" s="20"/>
      <c r="AB965" s="20"/>
      <c r="AC965" s="20"/>
      <c r="AD965" s="20"/>
      <c r="AE965" s="20"/>
    </row>
    <row r="966" spans="1:31" ht="13.5" customHeight="1">
      <c r="A966" s="20"/>
      <c r="B966" s="20"/>
      <c r="C966" s="85"/>
      <c r="D966" s="85"/>
      <c r="E966" s="85"/>
      <c r="F966" s="85"/>
      <c r="G966" s="85"/>
      <c r="H966" s="85"/>
      <c r="I966" s="85"/>
      <c r="J966" s="85"/>
      <c r="K966" s="85"/>
      <c r="L966" s="85"/>
      <c r="M966" s="85"/>
      <c r="N966" s="85"/>
      <c r="O966" s="85"/>
      <c r="P966" s="85"/>
      <c r="Q966" s="85"/>
      <c r="R966" s="85"/>
      <c r="S966" s="20"/>
      <c r="T966" s="20"/>
      <c r="U966" s="20"/>
      <c r="V966" s="20"/>
      <c r="W966" s="20"/>
      <c r="X966" s="20"/>
      <c r="Y966" s="20"/>
      <c r="Z966" s="20"/>
      <c r="AA966" s="20"/>
      <c r="AB966" s="20"/>
      <c r="AC966" s="20"/>
      <c r="AD966" s="20"/>
      <c r="AE966" s="20"/>
    </row>
    <row r="967" spans="1:31" ht="13.5" customHeight="1">
      <c r="A967" s="20"/>
      <c r="B967" s="20"/>
      <c r="C967" s="85"/>
      <c r="D967" s="85"/>
      <c r="E967" s="85"/>
      <c r="F967" s="85"/>
      <c r="G967" s="85"/>
      <c r="H967" s="85"/>
      <c r="I967" s="85"/>
      <c r="J967" s="85"/>
      <c r="K967" s="85"/>
      <c r="L967" s="85"/>
      <c r="M967" s="85"/>
      <c r="N967" s="85"/>
      <c r="O967" s="85"/>
      <c r="P967" s="85"/>
      <c r="Q967" s="85"/>
      <c r="R967" s="85"/>
      <c r="S967" s="20"/>
      <c r="T967" s="20"/>
      <c r="U967" s="20"/>
      <c r="V967" s="20"/>
      <c r="W967" s="20"/>
      <c r="X967" s="20"/>
      <c r="Y967" s="20"/>
      <c r="Z967" s="20"/>
      <c r="AA967" s="20"/>
      <c r="AB967" s="20"/>
      <c r="AC967" s="20"/>
      <c r="AD967" s="20"/>
      <c r="AE967" s="20"/>
    </row>
    <row r="968" spans="1:31" ht="13.5" customHeight="1">
      <c r="A968" s="20"/>
      <c r="B968" s="20"/>
      <c r="C968" s="85"/>
      <c r="D968" s="85"/>
      <c r="E968" s="85"/>
      <c r="F968" s="85"/>
      <c r="G968" s="85"/>
      <c r="H968" s="85"/>
      <c r="I968" s="85"/>
      <c r="J968" s="85"/>
      <c r="K968" s="85"/>
      <c r="L968" s="85"/>
      <c r="M968" s="85"/>
      <c r="N968" s="85"/>
      <c r="O968" s="85"/>
      <c r="P968" s="85"/>
      <c r="Q968" s="85"/>
      <c r="R968" s="85"/>
      <c r="S968" s="20"/>
      <c r="T968" s="20"/>
      <c r="U968" s="20"/>
      <c r="V968" s="20"/>
      <c r="W968" s="20"/>
      <c r="X968" s="20"/>
      <c r="Y968" s="20"/>
      <c r="Z968" s="20"/>
      <c r="AA968" s="20"/>
      <c r="AB968" s="20"/>
      <c r="AC968" s="20"/>
      <c r="AD968" s="20"/>
      <c r="AE968" s="20"/>
    </row>
    <row r="969" spans="1:31" ht="13.5" customHeight="1">
      <c r="A969" s="20"/>
      <c r="B969" s="20"/>
      <c r="C969" s="85"/>
      <c r="D969" s="85"/>
      <c r="E969" s="85"/>
      <c r="F969" s="85"/>
      <c r="G969" s="85"/>
      <c r="H969" s="85"/>
      <c r="I969" s="85"/>
      <c r="J969" s="85"/>
      <c r="K969" s="85"/>
      <c r="L969" s="85"/>
      <c r="M969" s="85"/>
      <c r="N969" s="85"/>
      <c r="O969" s="85"/>
      <c r="P969" s="85"/>
      <c r="Q969" s="85"/>
      <c r="R969" s="85"/>
      <c r="S969" s="20"/>
      <c r="T969" s="20"/>
      <c r="U969" s="20"/>
      <c r="V969" s="20"/>
      <c r="W969" s="20"/>
      <c r="X969" s="20"/>
      <c r="Y969" s="20"/>
      <c r="Z969" s="20"/>
      <c r="AA969" s="20"/>
      <c r="AB969" s="20"/>
      <c r="AC969" s="20"/>
      <c r="AD969" s="20"/>
      <c r="AE969" s="20"/>
    </row>
    <row r="970" spans="1:31" ht="13.5" customHeight="1">
      <c r="A970" s="20"/>
      <c r="B970" s="20"/>
      <c r="C970" s="85"/>
      <c r="D970" s="85"/>
      <c r="E970" s="85"/>
      <c r="F970" s="85"/>
      <c r="G970" s="85"/>
      <c r="H970" s="85"/>
      <c r="I970" s="85"/>
      <c r="J970" s="85"/>
      <c r="K970" s="85"/>
      <c r="L970" s="85"/>
      <c r="M970" s="85"/>
      <c r="N970" s="85"/>
      <c r="O970" s="85"/>
      <c r="P970" s="85"/>
      <c r="Q970" s="85"/>
      <c r="R970" s="85"/>
      <c r="S970" s="20"/>
      <c r="T970" s="20"/>
      <c r="U970" s="20"/>
      <c r="V970" s="20"/>
      <c r="W970" s="20"/>
      <c r="X970" s="20"/>
      <c r="Y970" s="20"/>
      <c r="Z970" s="20"/>
      <c r="AA970" s="20"/>
      <c r="AB970" s="20"/>
      <c r="AC970" s="20"/>
      <c r="AD970" s="20"/>
      <c r="AE970" s="20"/>
    </row>
    <row r="971" spans="1:31" ht="13.5" customHeight="1">
      <c r="A971" s="20"/>
      <c r="B971" s="20"/>
      <c r="C971" s="85"/>
      <c r="D971" s="85"/>
      <c r="E971" s="85"/>
      <c r="F971" s="85"/>
      <c r="G971" s="85"/>
      <c r="H971" s="85"/>
      <c r="I971" s="85"/>
      <c r="J971" s="85"/>
      <c r="K971" s="85"/>
      <c r="L971" s="85"/>
      <c r="M971" s="85"/>
      <c r="N971" s="85"/>
      <c r="O971" s="85"/>
      <c r="P971" s="85"/>
      <c r="Q971" s="85"/>
      <c r="R971" s="85"/>
      <c r="S971" s="20"/>
      <c r="T971" s="20"/>
      <c r="U971" s="20"/>
      <c r="V971" s="20"/>
      <c r="W971" s="20"/>
      <c r="X971" s="20"/>
      <c r="Y971" s="20"/>
      <c r="Z971" s="20"/>
      <c r="AA971" s="20"/>
      <c r="AB971" s="20"/>
      <c r="AC971" s="20"/>
      <c r="AD971" s="20"/>
      <c r="AE971" s="20"/>
    </row>
    <row r="972" spans="1:31" ht="13.5" customHeight="1">
      <c r="A972" s="20"/>
      <c r="B972" s="20"/>
      <c r="C972" s="85"/>
      <c r="D972" s="85"/>
      <c r="E972" s="85"/>
      <c r="F972" s="85"/>
      <c r="G972" s="85"/>
      <c r="H972" s="85"/>
      <c r="I972" s="85"/>
      <c r="J972" s="85"/>
      <c r="K972" s="85"/>
      <c r="L972" s="85"/>
      <c r="M972" s="85"/>
      <c r="N972" s="85"/>
      <c r="O972" s="85"/>
      <c r="P972" s="85"/>
      <c r="Q972" s="85"/>
      <c r="R972" s="85"/>
      <c r="S972" s="20"/>
      <c r="T972" s="20"/>
      <c r="U972" s="20"/>
      <c r="V972" s="20"/>
      <c r="W972" s="20"/>
      <c r="X972" s="20"/>
      <c r="Y972" s="20"/>
      <c r="Z972" s="20"/>
      <c r="AA972" s="20"/>
      <c r="AB972" s="20"/>
      <c r="AC972" s="20"/>
      <c r="AD972" s="20"/>
      <c r="AE972" s="20"/>
    </row>
    <row r="973" spans="1:31" ht="13.5" customHeight="1">
      <c r="A973" s="20"/>
      <c r="B973" s="20"/>
      <c r="C973" s="85"/>
      <c r="D973" s="85"/>
      <c r="E973" s="85"/>
      <c r="F973" s="85"/>
      <c r="G973" s="85"/>
      <c r="H973" s="85"/>
      <c r="I973" s="85"/>
      <c r="J973" s="85"/>
      <c r="K973" s="85"/>
      <c r="L973" s="85"/>
      <c r="M973" s="85"/>
      <c r="N973" s="85"/>
      <c r="O973" s="85"/>
      <c r="P973" s="85"/>
      <c r="Q973" s="85"/>
      <c r="R973" s="85"/>
      <c r="S973" s="20"/>
      <c r="T973" s="20"/>
      <c r="U973" s="20"/>
      <c r="V973" s="20"/>
      <c r="W973" s="20"/>
      <c r="X973" s="20"/>
      <c r="Y973" s="20"/>
      <c r="Z973" s="20"/>
      <c r="AA973" s="20"/>
      <c r="AB973" s="20"/>
      <c r="AC973" s="20"/>
      <c r="AD973" s="20"/>
      <c r="AE973" s="20"/>
    </row>
    <row r="974" spans="1:31" ht="13.5" customHeight="1">
      <c r="A974" s="20"/>
      <c r="B974" s="20"/>
      <c r="C974" s="85"/>
      <c r="D974" s="85"/>
      <c r="E974" s="85"/>
      <c r="F974" s="85"/>
      <c r="G974" s="85"/>
      <c r="H974" s="85"/>
      <c r="I974" s="85"/>
      <c r="J974" s="85"/>
      <c r="K974" s="85"/>
      <c r="L974" s="85"/>
      <c r="M974" s="85"/>
      <c r="N974" s="85"/>
      <c r="O974" s="85"/>
      <c r="P974" s="85"/>
      <c r="Q974" s="85"/>
      <c r="R974" s="85"/>
      <c r="S974" s="20"/>
      <c r="T974" s="20"/>
      <c r="U974" s="20"/>
      <c r="V974" s="20"/>
      <c r="W974" s="20"/>
      <c r="X974" s="20"/>
      <c r="Y974" s="20"/>
      <c r="Z974" s="20"/>
      <c r="AA974" s="20"/>
      <c r="AB974" s="20"/>
      <c r="AC974" s="20"/>
      <c r="AD974" s="20"/>
      <c r="AE974" s="20"/>
    </row>
    <row r="975" spans="1:31" ht="13.5" customHeight="1">
      <c r="A975" s="20"/>
      <c r="B975" s="20"/>
      <c r="C975" s="85"/>
      <c r="D975" s="85"/>
      <c r="E975" s="85"/>
      <c r="F975" s="85"/>
      <c r="G975" s="85"/>
      <c r="H975" s="85"/>
      <c r="I975" s="85"/>
      <c r="J975" s="85"/>
      <c r="K975" s="85"/>
      <c r="L975" s="85"/>
      <c r="M975" s="85"/>
      <c r="N975" s="85"/>
      <c r="O975" s="85"/>
      <c r="P975" s="85"/>
      <c r="Q975" s="85"/>
      <c r="R975" s="85"/>
      <c r="S975" s="20"/>
      <c r="T975" s="20"/>
      <c r="U975" s="20"/>
      <c r="V975" s="20"/>
      <c r="W975" s="20"/>
      <c r="X975" s="20"/>
      <c r="Y975" s="20"/>
      <c r="Z975" s="20"/>
      <c r="AA975" s="20"/>
      <c r="AB975" s="20"/>
      <c r="AC975" s="20"/>
      <c r="AD975" s="20"/>
      <c r="AE975" s="20"/>
    </row>
    <row r="976" spans="1:31" ht="13.5" customHeight="1">
      <c r="A976" s="20"/>
      <c r="B976" s="20"/>
      <c r="C976" s="85"/>
      <c r="D976" s="85"/>
      <c r="E976" s="85"/>
      <c r="F976" s="85"/>
      <c r="G976" s="85"/>
      <c r="H976" s="85"/>
      <c r="I976" s="85"/>
      <c r="J976" s="85"/>
      <c r="K976" s="85"/>
      <c r="L976" s="85"/>
      <c r="M976" s="85"/>
      <c r="N976" s="85"/>
      <c r="O976" s="85"/>
      <c r="P976" s="85"/>
      <c r="Q976" s="85"/>
      <c r="R976" s="85"/>
      <c r="S976" s="20"/>
      <c r="T976" s="20"/>
      <c r="U976" s="20"/>
      <c r="V976" s="20"/>
      <c r="W976" s="20"/>
      <c r="X976" s="20"/>
      <c r="Y976" s="20"/>
      <c r="Z976" s="20"/>
      <c r="AA976" s="20"/>
      <c r="AB976" s="20"/>
      <c r="AC976" s="20"/>
      <c r="AD976" s="20"/>
      <c r="AE976" s="20"/>
    </row>
    <row r="977" spans="1:31" ht="13.5" customHeight="1">
      <c r="A977" s="20"/>
      <c r="B977" s="20"/>
      <c r="C977" s="85"/>
      <c r="D977" s="85"/>
      <c r="E977" s="85"/>
      <c r="F977" s="85"/>
      <c r="G977" s="85"/>
      <c r="H977" s="85"/>
      <c r="I977" s="85"/>
      <c r="J977" s="85"/>
      <c r="K977" s="85"/>
      <c r="L977" s="85"/>
      <c r="M977" s="85"/>
      <c r="N977" s="85"/>
      <c r="O977" s="85"/>
      <c r="P977" s="85"/>
      <c r="Q977" s="85"/>
      <c r="R977" s="85"/>
      <c r="S977" s="20"/>
      <c r="T977" s="20"/>
      <c r="U977" s="20"/>
      <c r="V977" s="20"/>
      <c r="W977" s="20"/>
      <c r="X977" s="20"/>
      <c r="Y977" s="20"/>
      <c r="Z977" s="20"/>
      <c r="AA977" s="20"/>
      <c r="AB977" s="20"/>
      <c r="AC977" s="20"/>
      <c r="AD977" s="20"/>
      <c r="AE977" s="20"/>
    </row>
    <row r="978" spans="1:31" ht="13.5" customHeight="1">
      <c r="A978" s="20"/>
      <c r="B978" s="20"/>
      <c r="C978" s="85"/>
      <c r="D978" s="85"/>
      <c r="E978" s="85"/>
      <c r="F978" s="85"/>
      <c r="G978" s="85"/>
      <c r="H978" s="85"/>
      <c r="I978" s="85"/>
      <c r="J978" s="85"/>
      <c r="K978" s="85"/>
      <c r="L978" s="85"/>
      <c r="M978" s="85"/>
      <c r="N978" s="85"/>
      <c r="O978" s="85"/>
      <c r="P978" s="85"/>
      <c r="Q978" s="85"/>
      <c r="R978" s="85"/>
      <c r="S978" s="20"/>
      <c r="T978" s="20"/>
      <c r="U978" s="20"/>
      <c r="V978" s="20"/>
      <c r="W978" s="20"/>
      <c r="X978" s="20"/>
      <c r="Y978" s="20"/>
      <c r="Z978" s="20"/>
      <c r="AA978" s="20"/>
      <c r="AB978" s="20"/>
      <c r="AC978" s="20"/>
      <c r="AD978" s="20"/>
      <c r="AE978" s="20"/>
    </row>
    <row r="979" spans="1:31" ht="13.5" customHeight="1">
      <c r="A979" s="20"/>
      <c r="B979" s="20"/>
      <c r="C979" s="85"/>
      <c r="D979" s="85"/>
      <c r="E979" s="85"/>
      <c r="F979" s="85"/>
      <c r="G979" s="85"/>
      <c r="H979" s="85"/>
      <c r="I979" s="85"/>
      <c r="J979" s="85"/>
      <c r="K979" s="85"/>
      <c r="L979" s="85"/>
      <c r="M979" s="85"/>
      <c r="N979" s="85"/>
      <c r="O979" s="85"/>
      <c r="P979" s="85"/>
      <c r="Q979" s="85"/>
      <c r="R979" s="85"/>
      <c r="S979" s="20"/>
      <c r="T979" s="20"/>
      <c r="U979" s="20"/>
      <c r="V979" s="20"/>
      <c r="W979" s="20"/>
      <c r="X979" s="20"/>
      <c r="Y979" s="20"/>
      <c r="Z979" s="20"/>
      <c r="AA979" s="20"/>
      <c r="AB979" s="20"/>
      <c r="AC979" s="20"/>
      <c r="AD979" s="20"/>
      <c r="AE979" s="20"/>
    </row>
    <row r="980" spans="1:31" ht="13.5" customHeight="1">
      <c r="A980" s="20"/>
      <c r="B980" s="20"/>
      <c r="C980" s="85"/>
      <c r="D980" s="85"/>
      <c r="E980" s="85"/>
      <c r="F980" s="85"/>
      <c r="G980" s="85"/>
      <c r="H980" s="85"/>
      <c r="I980" s="85"/>
      <c r="J980" s="85"/>
      <c r="K980" s="85"/>
      <c r="L980" s="85"/>
      <c r="M980" s="85"/>
      <c r="N980" s="85"/>
      <c r="O980" s="85"/>
      <c r="P980" s="85"/>
      <c r="Q980" s="85"/>
      <c r="R980" s="85"/>
      <c r="S980" s="20"/>
      <c r="T980" s="20"/>
      <c r="U980" s="20"/>
      <c r="V980" s="20"/>
      <c r="W980" s="20"/>
      <c r="X980" s="20"/>
      <c r="Y980" s="20"/>
      <c r="Z980" s="20"/>
      <c r="AA980" s="20"/>
      <c r="AB980" s="20"/>
      <c r="AC980" s="20"/>
      <c r="AD980" s="20"/>
      <c r="AE980" s="20"/>
    </row>
    <row r="981" spans="1:31" ht="13.5" customHeight="1">
      <c r="A981" s="20"/>
      <c r="B981" s="20"/>
      <c r="C981" s="85"/>
      <c r="D981" s="85"/>
      <c r="E981" s="85"/>
      <c r="F981" s="85"/>
      <c r="G981" s="85"/>
      <c r="H981" s="85"/>
      <c r="I981" s="85"/>
      <c r="J981" s="85"/>
      <c r="K981" s="85"/>
      <c r="L981" s="85"/>
      <c r="M981" s="85"/>
      <c r="N981" s="85"/>
      <c r="O981" s="85"/>
      <c r="P981" s="85"/>
      <c r="Q981" s="85"/>
      <c r="R981" s="85"/>
      <c r="S981" s="20"/>
      <c r="T981" s="20"/>
      <c r="U981" s="20"/>
      <c r="V981" s="20"/>
      <c r="W981" s="20"/>
      <c r="X981" s="20"/>
      <c r="Y981" s="20"/>
      <c r="Z981" s="20"/>
      <c r="AA981" s="20"/>
      <c r="AB981" s="20"/>
      <c r="AC981" s="20"/>
      <c r="AD981" s="20"/>
      <c r="AE981" s="20"/>
    </row>
    <row r="982" spans="1:31" ht="13.5" customHeight="1">
      <c r="A982" s="20"/>
      <c r="B982" s="20"/>
      <c r="C982" s="85"/>
      <c r="D982" s="85"/>
      <c r="E982" s="85"/>
      <c r="F982" s="85"/>
      <c r="G982" s="85"/>
      <c r="H982" s="85"/>
      <c r="I982" s="85"/>
      <c r="J982" s="85"/>
      <c r="K982" s="85"/>
      <c r="L982" s="85"/>
      <c r="M982" s="85"/>
      <c r="N982" s="85"/>
      <c r="O982" s="85"/>
      <c r="P982" s="85"/>
      <c r="Q982" s="85"/>
      <c r="R982" s="85"/>
      <c r="S982" s="20"/>
      <c r="T982" s="20"/>
      <c r="U982" s="20"/>
      <c r="V982" s="20"/>
      <c r="W982" s="20"/>
      <c r="X982" s="20"/>
      <c r="Y982" s="20"/>
      <c r="Z982" s="20"/>
      <c r="AA982" s="20"/>
      <c r="AB982" s="20"/>
      <c r="AC982" s="20"/>
      <c r="AD982" s="20"/>
      <c r="AE982" s="20"/>
    </row>
    <row r="983" spans="1:31" ht="13.5" customHeight="1">
      <c r="A983" s="20"/>
      <c r="B983" s="20"/>
      <c r="C983" s="85"/>
      <c r="D983" s="85"/>
      <c r="E983" s="85"/>
      <c r="F983" s="85"/>
      <c r="G983" s="85"/>
      <c r="H983" s="85"/>
      <c r="I983" s="85"/>
      <c r="J983" s="85"/>
      <c r="K983" s="85"/>
      <c r="L983" s="85"/>
      <c r="M983" s="85"/>
      <c r="N983" s="85"/>
      <c r="O983" s="85"/>
      <c r="P983" s="85"/>
      <c r="Q983" s="85"/>
      <c r="R983" s="85"/>
      <c r="S983" s="20"/>
      <c r="T983" s="20"/>
      <c r="U983" s="20"/>
      <c r="V983" s="20"/>
      <c r="W983" s="20"/>
      <c r="X983" s="20"/>
      <c r="Y983" s="20"/>
      <c r="Z983" s="20"/>
      <c r="AA983" s="20"/>
      <c r="AB983" s="20"/>
      <c r="AC983" s="20"/>
      <c r="AD983" s="20"/>
      <c r="AE983" s="20"/>
    </row>
    <row r="984" spans="1:31" ht="13.5" customHeight="1">
      <c r="A984" s="20"/>
      <c r="B984" s="20"/>
      <c r="C984" s="85"/>
      <c r="D984" s="85"/>
      <c r="E984" s="85"/>
      <c r="F984" s="85"/>
      <c r="G984" s="85"/>
      <c r="H984" s="85"/>
      <c r="I984" s="85"/>
      <c r="J984" s="85"/>
      <c r="K984" s="85"/>
      <c r="L984" s="85"/>
      <c r="M984" s="85"/>
      <c r="N984" s="85"/>
      <c r="O984" s="85"/>
      <c r="P984" s="85"/>
      <c r="Q984" s="85"/>
      <c r="R984" s="85"/>
      <c r="S984" s="20"/>
      <c r="T984" s="20"/>
      <c r="U984" s="20"/>
      <c r="V984" s="20"/>
      <c r="W984" s="20"/>
      <c r="X984" s="20"/>
      <c r="Y984" s="20"/>
      <c r="Z984" s="20"/>
      <c r="AA984" s="20"/>
      <c r="AB984" s="20"/>
      <c r="AC984" s="20"/>
      <c r="AD984" s="20"/>
      <c r="AE984" s="20"/>
    </row>
    <row r="985" spans="1:31" ht="13.5" customHeight="1">
      <c r="A985" s="20"/>
      <c r="B985" s="20"/>
      <c r="C985" s="85"/>
      <c r="D985" s="85"/>
      <c r="E985" s="85"/>
      <c r="F985" s="85"/>
      <c r="G985" s="85"/>
      <c r="H985" s="85"/>
      <c r="I985" s="85"/>
      <c r="J985" s="85"/>
      <c r="K985" s="85"/>
      <c r="L985" s="85"/>
      <c r="M985" s="85"/>
      <c r="N985" s="85"/>
      <c r="O985" s="85"/>
      <c r="P985" s="85"/>
      <c r="Q985" s="85"/>
      <c r="R985" s="85"/>
      <c r="S985" s="20"/>
      <c r="T985" s="20"/>
      <c r="U985" s="20"/>
      <c r="V985" s="20"/>
      <c r="W985" s="20"/>
      <c r="X985" s="20"/>
      <c r="Y985" s="20"/>
      <c r="Z985" s="20"/>
      <c r="AA985" s="20"/>
      <c r="AB985" s="20"/>
      <c r="AC985" s="20"/>
      <c r="AD985" s="20"/>
      <c r="AE985" s="20"/>
    </row>
    <row r="986" spans="1:31" ht="13.5" customHeight="1">
      <c r="A986" s="20"/>
      <c r="B986" s="20"/>
      <c r="C986" s="85"/>
      <c r="D986" s="85"/>
      <c r="E986" s="85"/>
      <c r="F986" s="85"/>
      <c r="G986" s="85"/>
      <c r="H986" s="85"/>
      <c r="I986" s="85"/>
      <c r="J986" s="85"/>
      <c r="K986" s="85"/>
      <c r="L986" s="85"/>
      <c r="M986" s="85"/>
      <c r="N986" s="85"/>
      <c r="O986" s="85"/>
      <c r="P986" s="85"/>
      <c r="Q986" s="85"/>
      <c r="R986" s="85"/>
      <c r="S986" s="20"/>
      <c r="T986" s="20"/>
      <c r="U986" s="20"/>
      <c r="V986" s="20"/>
      <c r="W986" s="20"/>
      <c r="X986" s="20"/>
      <c r="Y986" s="20"/>
      <c r="Z986" s="20"/>
      <c r="AA986" s="20"/>
      <c r="AB986" s="20"/>
      <c r="AC986" s="20"/>
      <c r="AD986" s="20"/>
      <c r="AE986" s="20"/>
    </row>
    <row r="987" spans="1:31" ht="13.5" customHeight="1">
      <c r="A987" s="20"/>
      <c r="B987" s="20"/>
      <c r="C987" s="85"/>
      <c r="D987" s="85"/>
      <c r="E987" s="85"/>
      <c r="F987" s="85"/>
      <c r="G987" s="85"/>
      <c r="H987" s="85"/>
      <c r="I987" s="85"/>
      <c r="J987" s="85"/>
      <c r="K987" s="85"/>
      <c r="L987" s="85"/>
      <c r="M987" s="85"/>
      <c r="N987" s="85"/>
      <c r="O987" s="85"/>
      <c r="P987" s="85"/>
      <c r="Q987" s="85"/>
      <c r="R987" s="85"/>
      <c r="S987" s="20"/>
      <c r="T987" s="20"/>
      <c r="U987" s="20"/>
      <c r="V987" s="20"/>
      <c r="W987" s="20"/>
      <c r="X987" s="20"/>
      <c r="Y987" s="20"/>
      <c r="Z987" s="20"/>
      <c r="AA987" s="20"/>
      <c r="AB987" s="20"/>
      <c r="AC987" s="20"/>
      <c r="AD987" s="20"/>
      <c r="AE987" s="20"/>
    </row>
    <row r="988" spans="1:31" ht="13.5" customHeight="1">
      <c r="A988" s="20"/>
      <c r="B988" s="20"/>
      <c r="C988" s="85"/>
      <c r="D988" s="85"/>
      <c r="E988" s="85"/>
      <c r="F988" s="85"/>
      <c r="G988" s="85"/>
      <c r="H988" s="85"/>
      <c r="I988" s="85"/>
      <c r="J988" s="85"/>
      <c r="K988" s="85"/>
      <c r="L988" s="85"/>
      <c r="M988" s="85"/>
      <c r="N988" s="85"/>
      <c r="O988" s="85"/>
      <c r="P988" s="85"/>
      <c r="Q988" s="85"/>
      <c r="R988" s="85"/>
      <c r="S988" s="20"/>
      <c r="T988" s="20"/>
      <c r="U988" s="20"/>
      <c r="V988" s="20"/>
      <c r="W988" s="20"/>
      <c r="X988" s="20"/>
      <c r="Y988" s="20"/>
      <c r="Z988" s="20"/>
      <c r="AA988" s="20"/>
      <c r="AB988" s="20"/>
      <c r="AC988" s="20"/>
      <c r="AD988" s="20"/>
      <c r="AE988" s="20"/>
    </row>
    <row r="989" spans="1:31" ht="13.5" customHeight="1">
      <c r="A989" s="20"/>
      <c r="B989" s="20"/>
      <c r="C989" s="85"/>
      <c r="D989" s="85"/>
      <c r="E989" s="85"/>
      <c r="F989" s="85"/>
      <c r="G989" s="85"/>
      <c r="H989" s="85"/>
      <c r="I989" s="85"/>
      <c r="J989" s="85"/>
      <c r="K989" s="85"/>
      <c r="L989" s="85"/>
      <c r="M989" s="85"/>
      <c r="N989" s="85"/>
      <c r="O989" s="85"/>
      <c r="P989" s="85"/>
      <c r="Q989" s="85"/>
      <c r="R989" s="85"/>
      <c r="S989" s="20"/>
      <c r="T989" s="20"/>
      <c r="U989" s="20"/>
      <c r="V989" s="20"/>
      <c r="W989" s="20"/>
      <c r="X989" s="20"/>
      <c r="Y989" s="20"/>
      <c r="Z989" s="20"/>
      <c r="AA989" s="20"/>
      <c r="AB989" s="20"/>
      <c r="AC989" s="20"/>
      <c r="AD989" s="20"/>
      <c r="AE989" s="20"/>
    </row>
    <row r="990" spans="1:31" ht="13.5" customHeight="1">
      <c r="A990" s="20"/>
      <c r="B990" s="20"/>
      <c r="C990" s="85"/>
      <c r="D990" s="85"/>
      <c r="E990" s="85"/>
      <c r="F990" s="85"/>
      <c r="G990" s="85"/>
      <c r="H990" s="85"/>
      <c r="I990" s="85"/>
      <c r="J990" s="85"/>
      <c r="K990" s="85"/>
      <c r="L990" s="85"/>
      <c r="M990" s="85"/>
      <c r="N990" s="85"/>
      <c r="O990" s="85"/>
      <c r="P990" s="85"/>
      <c r="Q990" s="85"/>
      <c r="R990" s="85"/>
      <c r="S990" s="20"/>
      <c r="T990" s="20"/>
      <c r="U990" s="20"/>
      <c r="V990" s="20"/>
      <c r="W990" s="20"/>
      <c r="X990" s="20"/>
      <c r="Y990" s="20"/>
      <c r="Z990" s="20"/>
      <c r="AA990" s="20"/>
      <c r="AB990" s="20"/>
      <c r="AC990" s="20"/>
      <c r="AD990" s="20"/>
      <c r="AE990" s="20"/>
    </row>
    <row r="991" spans="1:31" ht="13.5" customHeight="1">
      <c r="A991" s="20"/>
      <c r="B991" s="20"/>
      <c r="C991" s="85"/>
      <c r="D991" s="85"/>
      <c r="E991" s="85"/>
      <c r="F991" s="85"/>
      <c r="G991" s="85"/>
      <c r="H991" s="85"/>
      <c r="I991" s="85"/>
      <c r="J991" s="85"/>
      <c r="K991" s="85"/>
      <c r="L991" s="85"/>
      <c r="M991" s="85"/>
      <c r="N991" s="85"/>
      <c r="O991" s="85"/>
      <c r="P991" s="85"/>
      <c r="Q991" s="85"/>
      <c r="R991" s="85"/>
      <c r="S991" s="20"/>
      <c r="T991" s="20"/>
      <c r="U991" s="20"/>
      <c r="V991" s="20"/>
      <c r="W991" s="20"/>
      <c r="X991" s="20"/>
      <c r="Y991" s="20"/>
      <c r="Z991" s="20"/>
      <c r="AA991" s="20"/>
      <c r="AB991" s="20"/>
      <c r="AC991" s="20"/>
      <c r="AD991" s="20"/>
      <c r="AE991" s="20"/>
    </row>
    <row r="992" spans="1:31" ht="13.5" customHeight="1">
      <c r="A992" s="20"/>
      <c r="B992" s="20"/>
      <c r="C992" s="85"/>
      <c r="D992" s="85"/>
      <c r="E992" s="85"/>
      <c r="F992" s="85"/>
      <c r="G992" s="85"/>
      <c r="H992" s="85"/>
      <c r="I992" s="85"/>
      <c r="J992" s="85"/>
      <c r="K992" s="85"/>
      <c r="L992" s="85"/>
      <c r="M992" s="85"/>
      <c r="N992" s="85"/>
      <c r="O992" s="85"/>
      <c r="P992" s="85"/>
      <c r="Q992" s="85"/>
      <c r="R992" s="85"/>
      <c r="S992" s="20"/>
      <c r="T992" s="20"/>
      <c r="U992" s="20"/>
      <c r="V992" s="20"/>
      <c r="W992" s="20"/>
      <c r="X992" s="20"/>
      <c r="Y992" s="20"/>
      <c r="Z992" s="20"/>
      <c r="AA992" s="20"/>
      <c r="AB992" s="20"/>
      <c r="AC992" s="20"/>
      <c r="AD992" s="20"/>
      <c r="AE992" s="20"/>
    </row>
    <row r="993" spans="1:31" ht="13.5" customHeight="1">
      <c r="A993" s="20"/>
      <c r="B993" s="20"/>
      <c r="C993" s="85"/>
      <c r="D993" s="85"/>
      <c r="E993" s="85"/>
      <c r="F993" s="85"/>
      <c r="G993" s="85"/>
      <c r="H993" s="85"/>
      <c r="I993" s="85"/>
      <c r="J993" s="85"/>
      <c r="K993" s="85"/>
      <c r="L993" s="85"/>
      <c r="M993" s="85"/>
      <c r="N993" s="85"/>
      <c r="O993" s="85"/>
      <c r="P993" s="85"/>
      <c r="Q993" s="85"/>
      <c r="R993" s="85"/>
      <c r="S993" s="20"/>
      <c r="T993" s="20"/>
      <c r="U993" s="20"/>
      <c r="V993" s="20"/>
      <c r="W993" s="20"/>
      <c r="X993" s="20"/>
      <c r="Y993" s="20"/>
      <c r="Z993" s="20"/>
      <c r="AA993" s="20"/>
      <c r="AB993" s="20"/>
      <c r="AC993" s="20"/>
      <c r="AD993" s="20"/>
      <c r="AE993" s="20"/>
    </row>
    <row r="994" spans="1:31" ht="13.5" customHeight="1">
      <c r="A994" s="20"/>
      <c r="B994" s="20"/>
      <c r="C994" s="85"/>
      <c r="D994" s="85"/>
      <c r="E994" s="85"/>
      <c r="F994" s="85"/>
      <c r="G994" s="85"/>
      <c r="H994" s="85"/>
      <c r="I994" s="85"/>
      <c r="J994" s="85"/>
      <c r="K994" s="85"/>
      <c r="L994" s="85"/>
      <c r="M994" s="85"/>
      <c r="N994" s="85"/>
      <c r="O994" s="85"/>
      <c r="P994" s="85"/>
      <c r="Q994" s="85"/>
      <c r="R994" s="85"/>
      <c r="S994" s="20"/>
      <c r="T994" s="20"/>
      <c r="U994" s="20"/>
      <c r="V994" s="20"/>
      <c r="W994" s="20"/>
      <c r="X994" s="20"/>
      <c r="Y994" s="20"/>
      <c r="Z994" s="20"/>
      <c r="AA994" s="20"/>
      <c r="AB994" s="20"/>
      <c r="AC994" s="20"/>
      <c r="AD994" s="20"/>
      <c r="AE994" s="20"/>
    </row>
    <row r="995" spans="1:31" ht="13.5" customHeight="1">
      <c r="A995" s="20"/>
      <c r="B995" s="20"/>
      <c r="C995" s="85"/>
      <c r="D995" s="85"/>
      <c r="E995" s="85"/>
      <c r="F995" s="85"/>
      <c r="G995" s="85"/>
      <c r="H995" s="85"/>
      <c r="I995" s="85"/>
      <c r="J995" s="85"/>
      <c r="K995" s="85"/>
      <c r="L995" s="85"/>
      <c r="M995" s="85"/>
      <c r="N995" s="85"/>
      <c r="O995" s="85"/>
      <c r="P995" s="85"/>
      <c r="Q995" s="85"/>
      <c r="R995" s="85"/>
      <c r="S995" s="20"/>
      <c r="T995" s="20"/>
      <c r="U995" s="20"/>
      <c r="V995" s="20"/>
      <c r="W995" s="20"/>
      <c r="X995" s="20"/>
      <c r="Y995" s="20"/>
      <c r="Z995" s="20"/>
      <c r="AA995" s="20"/>
      <c r="AB995" s="20"/>
      <c r="AC995" s="20"/>
      <c r="AD995" s="20"/>
      <c r="AE995" s="20"/>
    </row>
    <row r="996" spans="1:31" ht="13.5" customHeight="1">
      <c r="A996" s="20"/>
      <c r="B996" s="20"/>
      <c r="C996" s="85"/>
      <c r="D996" s="85"/>
      <c r="E996" s="85"/>
      <c r="F996" s="85"/>
      <c r="G996" s="85"/>
      <c r="H996" s="85"/>
      <c r="I996" s="85"/>
      <c r="J996" s="85"/>
      <c r="K996" s="85"/>
      <c r="L996" s="85"/>
      <c r="M996" s="85"/>
      <c r="N996" s="85"/>
      <c r="O996" s="85"/>
      <c r="P996" s="85"/>
      <c r="Q996" s="85"/>
      <c r="R996" s="85"/>
      <c r="S996" s="20"/>
      <c r="T996" s="20"/>
      <c r="U996" s="20"/>
      <c r="V996" s="20"/>
      <c r="W996" s="20"/>
      <c r="X996" s="20"/>
      <c r="Y996" s="20"/>
      <c r="Z996" s="20"/>
      <c r="AA996" s="20"/>
      <c r="AB996" s="20"/>
      <c r="AC996" s="20"/>
      <c r="AD996" s="20"/>
      <c r="AE996" s="20"/>
    </row>
    <row r="997" spans="1:31" ht="13.5" customHeight="1">
      <c r="A997" s="20"/>
      <c r="B997" s="20"/>
      <c r="C997" s="85"/>
      <c r="D997" s="85"/>
      <c r="E997" s="85"/>
      <c r="F997" s="85"/>
      <c r="G997" s="85"/>
      <c r="H997" s="85"/>
      <c r="I997" s="85"/>
      <c r="J997" s="85"/>
      <c r="K997" s="85"/>
      <c r="L997" s="85"/>
      <c r="M997" s="85"/>
      <c r="N997" s="85"/>
      <c r="O997" s="85"/>
      <c r="P997" s="85"/>
      <c r="Q997" s="85"/>
      <c r="R997" s="85"/>
      <c r="S997" s="20"/>
      <c r="T997" s="20"/>
      <c r="U997" s="20"/>
      <c r="V997" s="20"/>
      <c r="W997" s="20"/>
      <c r="X997" s="20"/>
      <c r="Y997" s="20"/>
      <c r="Z997" s="20"/>
      <c r="AA997" s="20"/>
      <c r="AB997" s="20"/>
      <c r="AC997" s="20"/>
      <c r="AD997" s="20"/>
      <c r="AE997" s="20"/>
    </row>
    <row r="998" spans="1:31" ht="13.5" customHeight="1">
      <c r="A998" s="20"/>
      <c r="B998" s="20"/>
      <c r="C998" s="85"/>
      <c r="D998" s="85"/>
      <c r="E998" s="85"/>
      <c r="F998" s="85"/>
      <c r="G998" s="85"/>
      <c r="H998" s="85"/>
      <c r="I998" s="85"/>
      <c r="J998" s="85"/>
      <c r="K998" s="85"/>
      <c r="L998" s="85"/>
      <c r="M998" s="85"/>
      <c r="N998" s="85"/>
      <c r="O998" s="85"/>
      <c r="P998" s="85"/>
      <c r="Q998" s="85"/>
      <c r="R998" s="85"/>
      <c r="S998" s="20"/>
      <c r="T998" s="20"/>
      <c r="U998" s="20"/>
      <c r="V998" s="20"/>
      <c r="W998" s="20"/>
      <c r="X998" s="20"/>
      <c r="Y998" s="20"/>
      <c r="Z998" s="20"/>
      <c r="AA998" s="20"/>
      <c r="AB998" s="20"/>
      <c r="AC998" s="20"/>
      <c r="AD998" s="20"/>
      <c r="AE998" s="20"/>
    </row>
    <row r="999" spans="1:31" ht="13.5" customHeight="1">
      <c r="A999" s="20"/>
      <c r="B999" s="20"/>
      <c r="C999" s="85"/>
      <c r="D999" s="85"/>
      <c r="E999" s="85"/>
      <c r="F999" s="85"/>
      <c r="G999" s="85"/>
      <c r="H999" s="85"/>
      <c r="I999" s="85"/>
      <c r="J999" s="85"/>
      <c r="K999" s="85"/>
      <c r="L999" s="85"/>
      <c r="M999" s="85"/>
      <c r="N999" s="85"/>
      <c r="O999" s="85"/>
      <c r="P999" s="85"/>
      <c r="Q999" s="85"/>
      <c r="R999" s="85"/>
      <c r="S999" s="20"/>
      <c r="T999" s="20"/>
      <c r="U999" s="20"/>
      <c r="V999" s="20"/>
      <c r="W999" s="20"/>
      <c r="X999" s="20"/>
      <c r="Y999" s="20"/>
      <c r="Z999" s="20"/>
      <c r="AA999" s="20"/>
      <c r="AB999" s="20"/>
      <c r="AC999" s="20"/>
      <c r="AD999" s="20"/>
      <c r="AE999" s="20"/>
    </row>
    <row r="1000" spans="1:31" ht="13.5" customHeight="1">
      <c r="A1000" s="20"/>
      <c r="B1000" s="20"/>
      <c r="C1000" s="85"/>
      <c r="D1000" s="85"/>
      <c r="E1000" s="85"/>
      <c r="F1000" s="85"/>
      <c r="G1000" s="85"/>
      <c r="H1000" s="85"/>
      <c r="I1000" s="85"/>
      <c r="J1000" s="85"/>
      <c r="K1000" s="85"/>
      <c r="L1000" s="85"/>
      <c r="M1000" s="85"/>
      <c r="N1000" s="85"/>
      <c r="O1000" s="85"/>
      <c r="P1000" s="85"/>
      <c r="Q1000" s="85"/>
      <c r="R1000" s="85"/>
      <c r="S1000" s="20"/>
      <c r="T1000" s="20"/>
      <c r="U1000" s="20"/>
      <c r="V1000" s="20"/>
      <c r="W1000" s="20"/>
      <c r="X1000" s="20"/>
      <c r="Y1000" s="20"/>
      <c r="Z1000" s="20"/>
      <c r="AA1000" s="20"/>
      <c r="AB1000" s="20"/>
      <c r="AC1000" s="20"/>
      <c r="AD1000" s="20"/>
      <c r="AE1000" s="20"/>
    </row>
  </sheetData>
  <phoneticPr fontId="18"/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1" width="3.125" customWidth="1"/>
    <col min="2" max="2" width="11" customWidth="1"/>
    <col min="3" max="3" width="7.375" customWidth="1"/>
    <col min="4" max="17" width="7.875" customWidth="1"/>
    <col min="18" max="18" width="7.375" customWidth="1"/>
    <col min="19" max="23" width="9" customWidth="1"/>
    <col min="24" max="26" width="8" customWidth="1"/>
  </cols>
  <sheetData>
    <row r="1" spans="1:26" ht="19.5" customHeight="1">
      <c r="A1" s="20"/>
      <c r="B1" s="20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20"/>
      <c r="T1" s="20"/>
      <c r="U1" s="20"/>
      <c r="V1" s="20"/>
      <c r="W1" s="20"/>
      <c r="X1" s="20"/>
      <c r="Y1" s="20"/>
      <c r="Z1" s="20"/>
    </row>
    <row r="2" spans="1:26" ht="19.5" customHeight="1">
      <c r="A2" s="191"/>
      <c r="B2" s="192" t="s">
        <v>183</v>
      </c>
      <c r="C2" s="191" t="s">
        <v>184</v>
      </c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20" t="s">
        <v>149</v>
      </c>
      <c r="T2" s="20">
        <f>COUNT(C5:N56)</f>
        <v>493</v>
      </c>
      <c r="U2" s="191"/>
      <c r="V2" s="191"/>
      <c r="W2" s="191"/>
      <c r="X2" s="191"/>
      <c r="Y2" s="191"/>
      <c r="Z2" s="191"/>
    </row>
    <row r="3" spans="1:26" ht="19.5" customHeight="1">
      <c r="A3" s="20"/>
      <c r="B3" s="20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20" t="s">
        <v>178</v>
      </c>
      <c r="T3" s="29">
        <f>COUNTBLANK(C5:N56)-12*6</f>
        <v>59</v>
      </c>
      <c r="U3" s="20"/>
      <c r="V3" s="20"/>
      <c r="W3" s="20"/>
      <c r="X3" s="20"/>
      <c r="Y3" s="20"/>
      <c r="Z3" s="20"/>
    </row>
    <row r="4" spans="1:26" ht="19.5" customHeight="1">
      <c r="A4" s="89"/>
      <c r="B4" s="194" t="s">
        <v>1</v>
      </c>
      <c r="C4" s="195" t="s">
        <v>152</v>
      </c>
      <c r="D4" s="196" t="s">
        <v>153</v>
      </c>
      <c r="E4" s="196" t="s">
        <v>154</v>
      </c>
      <c r="F4" s="196" t="s">
        <v>155</v>
      </c>
      <c r="G4" s="196" t="s">
        <v>156</v>
      </c>
      <c r="H4" s="196" t="s">
        <v>157</v>
      </c>
      <c r="I4" s="196" t="s">
        <v>158</v>
      </c>
      <c r="J4" s="196" t="s">
        <v>159</v>
      </c>
      <c r="K4" s="196" t="s">
        <v>160</v>
      </c>
      <c r="L4" s="196" t="s">
        <v>161</v>
      </c>
      <c r="M4" s="196" t="s">
        <v>162</v>
      </c>
      <c r="N4" s="197" t="s">
        <v>163</v>
      </c>
      <c r="O4" s="195" t="s">
        <v>165</v>
      </c>
      <c r="P4" s="196" t="s">
        <v>166</v>
      </c>
      <c r="Q4" s="199" t="s">
        <v>167</v>
      </c>
      <c r="R4" s="20"/>
      <c r="S4" s="20"/>
      <c r="T4" s="20"/>
      <c r="U4" s="20"/>
      <c r="V4" s="20"/>
      <c r="W4" s="20"/>
      <c r="X4" s="20"/>
      <c r="Y4" s="20"/>
      <c r="Z4" s="20"/>
    </row>
    <row r="5" spans="1:26" ht="19.5" customHeight="1">
      <c r="A5" s="97">
        <v>1</v>
      </c>
      <c r="B5" s="203" t="s">
        <v>2</v>
      </c>
      <c r="C5" s="223">
        <v>4.5532624746232546</v>
      </c>
      <c r="D5" s="224">
        <v>4.4957522911602652</v>
      </c>
      <c r="E5" s="224">
        <v>4.7135683453531509</v>
      </c>
      <c r="F5" s="224">
        <v>5.046534870806366</v>
      </c>
      <c r="G5" s="224">
        <v>4.856087963223132</v>
      </c>
      <c r="H5" s="224">
        <v>4.7445156519288814</v>
      </c>
      <c r="I5" s="224">
        <v>4.8615834571066143</v>
      </c>
      <c r="J5" s="224">
        <v>4.6875596877229926</v>
      </c>
      <c r="K5" s="224">
        <v>4.5473898915447446</v>
      </c>
      <c r="L5" s="224">
        <v>4.5843237956392997</v>
      </c>
      <c r="M5" s="224">
        <v>4.588188256580799</v>
      </c>
      <c r="N5" s="225">
        <v>4.7792970584157803</v>
      </c>
      <c r="O5" s="226">
        <f>MAX(C5:N5)</f>
        <v>5.046534870806366</v>
      </c>
      <c r="P5" s="227">
        <f>MIN(C5:N5)</f>
        <v>4.4957522911602652</v>
      </c>
      <c r="Q5" s="226">
        <f>-LOG((mm!C5*10^-pH!C5+mm!D5*10^-pH!D5+mm!E5*10^-pH!E5+mm!F5*10^-pH!F5+mm!G5*10^-pH!G5+mm!H5*10^-pH!H5+mm!I5*10^-pH!I5+mm!J5*10^-pH!J5+mm!K5*10^-pH!K5+mm!L5*10^-pH!L5+mm!M5*10^-pH!M5+mm!N5*10^-pH!N5)/mm!O5)</f>
        <v>4.6943742541790323</v>
      </c>
      <c r="R5" s="20"/>
      <c r="S5" s="184" t="s">
        <v>179</v>
      </c>
      <c r="T5" s="20"/>
      <c r="U5" s="20"/>
      <c r="V5" s="20"/>
      <c r="W5" s="20"/>
      <c r="X5" s="20"/>
      <c r="Y5" s="20"/>
      <c r="Z5" s="20"/>
    </row>
    <row r="6" spans="1:26" ht="19.5" customHeight="1">
      <c r="A6" s="110">
        <v>2</v>
      </c>
      <c r="B6" s="203" t="s">
        <v>3</v>
      </c>
      <c r="C6" s="223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5"/>
      <c r="O6" s="223"/>
      <c r="P6" s="224"/>
      <c r="Q6" s="223"/>
      <c r="R6" s="20"/>
      <c r="S6" s="187" t="s">
        <v>180</v>
      </c>
      <c r="T6" s="20"/>
      <c r="U6" s="20"/>
      <c r="V6" s="20"/>
      <c r="W6" s="20"/>
      <c r="X6" s="20"/>
      <c r="Y6" s="20"/>
      <c r="Z6" s="20"/>
    </row>
    <row r="7" spans="1:26" ht="19.5" customHeight="1">
      <c r="A7" s="110">
        <v>3</v>
      </c>
      <c r="B7" s="203" t="s">
        <v>4</v>
      </c>
      <c r="C7" s="223">
        <v>5.23</v>
      </c>
      <c r="D7" s="224">
        <v>4.66</v>
      </c>
      <c r="E7" s="224">
        <v>4.71</v>
      </c>
      <c r="F7" s="224">
        <v>5.24</v>
      </c>
      <c r="G7" s="224">
        <v>4.59</v>
      </c>
      <c r="H7" s="224">
        <v>4.8099999999999996</v>
      </c>
      <c r="I7" s="224">
        <v>4.8099999999999996</v>
      </c>
      <c r="J7" s="224">
        <v>4.87</v>
      </c>
      <c r="K7" s="224">
        <v>4.68</v>
      </c>
      <c r="L7" s="224">
        <v>4.63</v>
      </c>
      <c r="M7" s="224">
        <v>4.5999999999999996</v>
      </c>
      <c r="N7" s="225">
        <v>5.04</v>
      </c>
      <c r="O7" s="223">
        <f t="shared" ref="O7:O12" si="0">MAX(C7:N7)</f>
        <v>5.24</v>
      </c>
      <c r="P7" s="224">
        <f t="shared" ref="P7:P12" si="1">MIN(C7:N7)</f>
        <v>4.59</v>
      </c>
      <c r="Q7" s="223">
        <f>-LOG((mm!C7*10^-pH!C7+mm!D7*10^-pH!D7+mm!E7*10^-pH!E7+mm!F7*10^-pH!F7+mm!G7*10^-pH!G7+mm!H7*10^-pH!H7+mm!I7*10^-pH!I7+mm!J7*10^-pH!J7+mm!K7*10^-pH!K7+mm!L7*10^-pH!L7+mm!M7*10^-pH!M7+mm!N7*10^-pH!N7)/mm!O7)</f>
        <v>4.8045869091310003</v>
      </c>
      <c r="R7" s="20"/>
      <c r="S7" s="205" t="s">
        <v>174</v>
      </c>
      <c r="T7" s="20"/>
      <c r="U7" s="20"/>
      <c r="V7" s="20"/>
      <c r="W7" s="20"/>
      <c r="X7" s="20"/>
      <c r="Y7" s="20"/>
      <c r="Z7" s="20"/>
    </row>
    <row r="8" spans="1:26" ht="19.5" customHeight="1">
      <c r="A8" s="110">
        <v>4</v>
      </c>
      <c r="B8" s="203" t="s">
        <v>5</v>
      </c>
      <c r="C8" s="223"/>
      <c r="D8" s="224"/>
      <c r="E8" s="224"/>
      <c r="F8" s="224"/>
      <c r="G8" s="224"/>
      <c r="H8" s="224"/>
      <c r="I8" s="224">
        <v>5.26</v>
      </c>
      <c r="J8" s="224">
        <v>4.88</v>
      </c>
      <c r="K8" s="224">
        <v>4.6399999999999997</v>
      </c>
      <c r="L8" s="224">
        <v>5.14</v>
      </c>
      <c r="M8" s="224">
        <v>4.58</v>
      </c>
      <c r="N8" s="225">
        <v>4.8600000000000003</v>
      </c>
      <c r="O8" s="223">
        <f t="shared" si="0"/>
        <v>5.26</v>
      </c>
      <c r="P8" s="224">
        <f t="shared" si="1"/>
        <v>4.58</v>
      </c>
      <c r="Q8" s="228">
        <f>-LOG((mm!C8*10^-pH!C8+mm!D8*10^-pH!D8+mm!E8*10^-pH!E8+mm!F8*10^-pH!F8+mm!G8*10^-pH!G8+mm!H8*10^-pH!H8+mm!I8*10^-pH!I8+mm!J8*10^-pH!J8+mm!K8*10^-pH!K8+mm!L8*10^-pH!L8+mm!M8*10^-pH!M8+mm!N8*10^-pH!N8)/mm!O8)</f>
        <v>4.9090703175260328</v>
      </c>
      <c r="R8" s="20"/>
      <c r="S8" s="206" t="s">
        <v>181</v>
      </c>
      <c r="T8" s="20"/>
      <c r="U8" s="20"/>
      <c r="V8" s="20"/>
      <c r="W8" s="20"/>
      <c r="X8" s="20"/>
      <c r="Y8" s="20"/>
      <c r="Z8" s="20"/>
    </row>
    <row r="9" spans="1:26" ht="19.5" customHeight="1">
      <c r="A9" s="110">
        <v>5</v>
      </c>
      <c r="B9" s="203" t="s">
        <v>6</v>
      </c>
      <c r="C9" s="223"/>
      <c r="D9" s="224"/>
      <c r="E9" s="224">
        <v>4.9800000000000004</v>
      </c>
      <c r="F9" s="224"/>
      <c r="G9" s="224">
        <v>4.83</v>
      </c>
      <c r="H9" s="224"/>
      <c r="I9" s="224">
        <v>4.99</v>
      </c>
      <c r="J9" s="224"/>
      <c r="K9" s="224"/>
      <c r="L9" s="224"/>
      <c r="M9" s="224">
        <v>4.55</v>
      </c>
      <c r="N9" s="225"/>
      <c r="O9" s="223">
        <f t="shared" si="0"/>
        <v>4.99</v>
      </c>
      <c r="P9" s="224">
        <f t="shared" si="1"/>
        <v>4.55</v>
      </c>
      <c r="Q9" s="228">
        <f>-LOG((mm!C9*10^-pH!C9+mm!D9*10^-pH!D9+mm!E9*10^-pH!E9+mm!F9*10^-pH!F9+mm!G9*10^-pH!G9+mm!H9*10^-pH!H9+mm!I9*10^-pH!I9+mm!J9*10^-pH!J9+mm!K9*10^-pH!K9+mm!L9*10^-pH!L9+mm!M9*10^-pH!M9+mm!N9*10^-pH!N9)/mm!O9)</f>
        <v>4.7833759220489602</v>
      </c>
      <c r="R9" s="20"/>
      <c r="S9" s="20"/>
      <c r="T9" s="20"/>
      <c r="U9" s="20"/>
      <c r="V9" s="20"/>
      <c r="W9" s="20"/>
      <c r="X9" s="20"/>
      <c r="Y9" s="20"/>
      <c r="Z9" s="20"/>
    </row>
    <row r="10" spans="1:26" ht="19.5" customHeight="1">
      <c r="A10" s="110">
        <v>6</v>
      </c>
      <c r="B10" s="203" t="s">
        <v>7</v>
      </c>
      <c r="C10" s="229">
        <v>5.1525960767245484</v>
      </c>
      <c r="D10" s="224">
        <v>5.3881847163565313</v>
      </c>
      <c r="E10" s="224">
        <v>5.0432689804542212</v>
      </c>
      <c r="F10" s="224">
        <v>5.154978039005635</v>
      </c>
      <c r="G10" s="224">
        <v>4.9721957228796034</v>
      </c>
      <c r="H10" s="224">
        <v>4.9684947266106301</v>
      </c>
      <c r="I10" s="224">
        <v>5.0511622784671619</v>
      </c>
      <c r="J10" s="224">
        <v>4.790559734094094</v>
      </c>
      <c r="K10" s="224">
        <v>4.582019148296375</v>
      </c>
      <c r="L10" s="224">
        <v>4.8052566981096678</v>
      </c>
      <c r="M10" s="224">
        <v>4.658449568700548</v>
      </c>
      <c r="N10" s="225">
        <v>5.0343501865740068</v>
      </c>
      <c r="O10" s="230">
        <f t="shared" si="0"/>
        <v>5.3881847163565313</v>
      </c>
      <c r="P10" s="224">
        <f t="shared" si="1"/>
        <v>4.582019148296375</v>
      </c>
      <c r="Q10" s="223">
        <f>-LOG((mm!C10*10^-pH!C10+mm!D10*10^-pH!D10+mm!E10*10^-pH!E10+mm!F10*10^-pH!F10+mm!G10*10^-pH!G10+mm!H10*10^-pH!H10+mm!I10*10^-pH!I10+mm!J10*10^-pH!J10+mm!K10*10^-pH!K10+mm!L10*10^-pH!L10+mm!M10*10^-pH!M10+mm!N10*10^-pH!N10)/mm!O10)</f>
        <v>4.9809297155074743</v>
      </c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9.5" customHeight="1">
      <c r="A11" s="110">
        <v>7</v>
      </c>
      <c r="B11" s="203" t="s">
        <v>8</v>
      </c>
      <c r="C11" s="223">
        <v>4.96</v>
      </c>
      <c r="D11" s="224">
        <v>4.8600000000000003</v>
      </c>
      <c r="E11" s="224">
        <v>5.1100000000000003</v>
      </c>
      <c r="F11" s="224">
        <v>5.0199999999999996</v>
      </c>
      <c r="G11" s="224">
        <v>4.68</v>
      </c>
      <c r="H11" s="224">
        <v>4.8499999999999996</v>
      </c>
      <c r="I11" s="224">
        <v>5.27</v>
      </c>
      <c r="J11" s="224">
        <v>4.43</v>
      </c>
      <c r="K11" s="224">
        <v>4.58</v>
      </c>
      <c r="L11" s="231"/>
      <c r="M11" s="224">
        <v>4.84</v>
      </c>
      <c r="N11" s="225">
        <v>5.17</v>
      </c>
      <c r="O11" s="223">
        <f t="shared" si="0"/>
        <v>5.27</v>
      </c>
      <c r="P11" s="224">
        <f t="shared" si="1"/>
        <v>4.43</v>
      </c>
      <c r="Q11" s="223">
        <f>-LOG((mm!C11*10^-pH!C11+mm!D11*10^-pH!D11+mm!E11*10^-pH!E11+mm!F11*10^-pH!F11+mm!G11*10^-pH!G11+mm!H11*10^-pH!H11+mm!I11*10^-pH!I11+mm!J11*10^-pH!J11+mm!K11*10^-pH!K11+mm!L11*10^-pH!L11+mm!M11*10^-pH!M11+mm!N11*10^-pH!N11)/mm!O11)</f>
        <v>4.9122604112883446</v>
      </c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9.5" customHeight="1">
      <c r="A12" s="110">
        <v>8</v>
      </c>
      <c r="B12" s="207" t="s">
        <v>10</v>
      </c>
      <c r="C12" s="223">
        <v>5.0382448222190064</v>
      </c>
      <c r="D12" s="224">
        <v>5.0200957411203921</v>
      </c>
      <c r="E12" s="224">
        <v>4.6827941688238965</v>
      </c>
      <c r="F12" s="224">
        <v>4.9761137482849751</v>
      </c>
      <c r="G12" s="224">
        <v>4.8748181313008168</v>
      </c>
      <c r="H12" s="224">
        <v>5.0945340990477268</v>
      </c>
      <c r="I12" s="224">
        <v>4.9867297926002152</v>
      </c>
      <c r="J12" s="224">
        <v>4.7374110442910125</v>
      </c>
      <c r="K12" s="224">
        <v>4.4671448678659997</v>
      </c>
      <c r="L12" s="224">
        <v>4.4111952539532195</v>
      </c>
      <c r="M12" s="224">
        <v>4.3868244521097548</v>
      </c>
      <c r="N12" s="225">
        <v>5.0238300798485644</v>
      </c>
      <c r="O12" s="232">
        <f t="shared" si="0"/>
        <v>5.0945340990477268</v>
      </c>
      <c r="P12" s="233">
        <f t="shared" si="1"/>
        <v>4.3868244521097548</v>
      </c>
      <c r="Q12" s="223">
        <f>-LOG((mm!C12*10^-pH!C12+mm!D12*10^-pH!D12+mm!E12*10^-pH!E12+mm!F12*10^-pH!F12+mm!G12*10^-pH!G12+mm!H12*10^-pH!H12+mm!I12*10^-pH!I12+mm!J12*10^-pH!J12+mm!K12*10^-pH!K12+mm!L12*10^-pH!L12+mm!M12*10^-pH!M12+mm!N12*10^-pH!N12)/mm!O12)</f>
        <v>4.7347095618128137</v>
      </c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9.5" customHeight="1">
      <c r="A13" s="124">
        <v>9</v>
      </c>
      <c r="B13" s="211" t="s">
        <v>11</v>
      </c>
      <c r="C13" s="234"/>
      <c r="D13" s="235"/>
      <c r="E13" s="235"/>
      <c r="F13" s="235"/>
      <c r="G13" s="235"/>
      <c r="H13" s="235"/>
      <c r="I13" s="235"/>
      <c r="J13" s="235"/>
      <c r="K13" s="235"/>
      <c r="L13" s="235"/>
      <c r="M13" s="235"/>
      <c r="N13" s="236"/>
      <c r="O13" s="234"/>
      <c r="P13" s="235"/>
      <c r="Q13" s="234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9.5" customHeight="1">
      <c r="A14" s="97">
        <v>10</v>
      </c>
      <c r="B14" s="213" t="s">
        <v>12</v>
      </c>
      <c r="C14" s="237">
        <v>5.19</v>
      </c>
      <c r="D14" s="238">
        <v>4.6900000000000004</v>
      </c>
      <c r="E14" s="239">
        <v>4.54</v>
      </c>
      <c r="F14" s="239">
        <v>5.41</v>
      </c>
      <c r="G14" s="239">
        <v>4.7</v>
      </c>
      <c r="H14" s="239"/>
      <c r="I14" s="239"/>
      <c r="J14" s="239"/>
      <c r="K14" s="239">
        <v>4.46</v>
      </c>
      <c r="L14" s="238">
        <v>4.84</v>
      </c>
      <c r="M14" s="239">
        <v>4.83</v>
      </c>
      <c r="N14" s="240">
        <v>5.49</v>
      </c>
      <c r="O14" s="241">
        <f t="shared" ref="O14:O15" si="2">MAX(C14:N14)</f>
        <v>5.49</v>
      </c>
      <c r="P14" s="239">
        <f t="shared" ref="P14:P15" si="3">MIN(C14:N14)</f>
        <v>4.46</v>
      </c>
      <c r="Q14" s="237">
        <f>-LOG((mm!C14*10^-pH!C14+mm!D14*10^-pH!D14+mm!E14*10^-pH!E14+mm!F14*10^-pH!F14+mm!G14*10^-pH!G14+mm!H14*10^-pH!H14+mm!I14*10^-pH!I14+mm!J14*10^-pH!J14+mm!K14*10^-pH!K14+mm!L14*10^-pH!L14+mm!M14*10^-pH!M14+mm!N14*10^-pH!N14)/mm!O14)</f>
        <v>4.9305652895270473</v>
      </c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9.5" customHeight="1">
      <c r="A15" s="110">
        <v>11</v>
      </c>
      <c r="B15" s="203" t="s">
        <v>13</v>
      </c>
      <c r="C15" s="228">
        <v>5.24</v>
      </c>
      <c r="D15" s="242">
        <v>4.87</v>
      </c>
      <c r="E15" s="224">
        <v>4.8330672798131884</v>
      </c>
      <c r="F15" s="224">
        <v>5.263346920067665</v>
      </c>
      <c r="G15" s="224">
        <v>5.39</v>
      </c>
      <c r="H15" s="224">
        <v>5.48</v>
      </c>
      <c r="I15" s="224">
        <v>4.88</v>
      </c>
      <c r="J15" s="224">
        <v>4.87</v>
      </c>
      <c r="K15" s="224">
        <v>5.15</v>
      </c>
      <c r="L15" s="242">
        <v>4.8499999999999996</v>
      </c>
      <c r="M15" s="224">
        <v>5.03</v>
      </c>
      <c r="N15" s="225">
        <v>5.39</v>
      </c>
      <c r="O15" s="223">
        <f t="shared" si="2"/>
        <v>5.48</v>
      </c>
      <c r="P15" s="224">
        <f t="shared" si="3"/>
        <v>4.8330672798131884</v>
      </c>
      <c r="Q15" s="223">
        <f>-LOG((mm!C15*10^-pH!C15+mm!D15*10^-pH!D15+mm!E15*10^-pH!E15+mm!F15*10^-pH!F15+mm!G15*10^-pH!G15+mm!H15*10^-pH!H15+mm!I15*10^-pH!I15+mm!J15*10^-pH!J15+mm!K15*10^-pH!K15+mm!L15*10^-pH!L15+mm!M15*10^-pH!M15+mm!N15*10^-pH!N15)/mm!O15)</f>
        <v>5.0537318036073788</v>
      </c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9.5" customHeight="1">
      <c r="A16" s="110">
        <v>12</v>
      </c>
      <c r="B16" s="203" t="s">
        <v>14</v>
      </c>
      <c r="C16" s="223"/>
      <c r="D16" s="224"/>
      <c r="E16" s="224"/>
      <c r="F16" s="224"/>
      <c r="G16" s="224"/>
      <c r="H16" s="224"/>
      <c r="I16" s="224"/>
      <c r="J16" s="224"/>
      <c r="K16" s="224"/>
      <c r="L16" s="224"/>
      <c r="M16" s="224"/>
      <c r="N16" s="225"/>
      <c r="O16" s="223"/>
      <c r="P16" s="224"/>
      <c r="Q16" s="223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9.5" customHeight="1">
      <c r="A17" s="110">
        <v>13</v>
      </c>
      <c r="B17" s="203" t="s">
        <v>15</v>
      </c>
      <c r="C17" s="228">
        <v>4.9621055608353961</v>
      </c>
      <c r="D17" s="242">
        <v>4.3955351699355756</v>
      </c>
      <c r="E17" s="224">
        <v>4.5189652620045591</v>
      </c>
      <c r="F17" s="224">
        <v>4.8776060226736071</v>
      </c>
      <c r="G17" s="224">
        <v>4.5267937246468053</v>
      </c>
      <c r="H17" s="224">
        <v>4.6667307181226967</v>
      </c>
      <c r="I17" s="224">
        <v>4.3658425069220712</v>
      </c>
      <c r="J17" s="224">
        <v>4.7421801665194145</v>
      </c>
      <c r="K17" s="224">
        <v>4.9018534958266118</v>
      </c>
      <c r="L17" s="242">
        <v>4.7258961697641126</v>
      </c>
      <c r="M17" s="231">
        <v>6.49</v>
      </c>
      <c r="N17" s="225"/>
      <c r="O17" s="223">
        <f>MAX(C17:N17)</f>
        <v>6.49</v>
      </c>
      <c r="P17" s="224">
        <f>MIN(C17:N17)</f>
        <v>4.3658425069220712</v>
      </c>
      <c r="Q17" s="223">
        <f>-LOG((mm!C17*10^-pH!C17+mm!D17*10^-pH!D17+mm!E17*10^-pH!E17+mm!F17*10^-pH!F17+mm!G17*10^-pH!G17+mm!H17*10^-pH!H17+mm!I17*10^-pH!I17+mm!J17*10^-pH!J17+mm!K17*10^-pH!K17+mm!L17*10^-pH!L17+mm!M17*10^-pH!M17+mm!N17*10^-pH!N17)/mm!O17)</f>
        <v>4.6372994774700551</v>
      </c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9.5" customHeight="1">
      <c r="A18" s="110">
        <v>14</v>
      </c>
      <c r="B18" s="203" t="s">
        <v>16</v>
      </c>
      <c r="C18" s="223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5"/>
      <c r="O18" s="223"/>
      <c r="P18" s="224"/>
      <c r="Q18" s="223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9.5" customHeight="1">
      <c r="A19" s="110">
        <v>15</v>
      </c>
      <c r="B19" s="203" t="s">
        <v>17</v>
      </c>
      <c r="C19" s="223">
        <v>4.84</v>
      </c>
      <c r="D19" s="242">
        <v>5.48</v>
      </c>
      <c r="E19" s="224">
        <v>5.51</v>
      </c>
      <c r="F19" s="224">
        <v>5.19</v>
      </c>
      <c r="G19" s="224">
        <v>5.21</v>
      </c>
      <c r="H19" s="224">
        <v>4.82</v>
      </c>
      <c r="I19" s="224">
        <v>4.99</v>
      </c>
      <c r="J19" s="224">
        <v>4.76</v>
      </c>
      <c r="K19" s="224">
        <v>5.3272993162533382</v>
      </c>
      <c r="L19" s="224">
        <v>4.55</v>
      </c>
      <c r="M19" s="224">
        <v>6.61</v>
      </c>
      <c r="N19" s="225">
        <v>5.65</v>
      </c>
      <c r="O19" s="223">
        <f t="shared" ref="O19:O29" si="4">MAX(C19:N19)</f>
        <v>6.61</v>
      </c>
      <c r="P19" s="224">
        <f t="shared" ref="P19:P29" si="5">MIN(C19:N19)</f>
        <v>4.55</v>
      </c>
      <c r="Q19" s="223">
        <f>-LOG((mm!C19*10^-pH!C19+mm!D19*10^-pH!D19+mm!E19*10^-pH!E19+mm!F19*10^-pH!F19+mm!G19*10^-pH!G19+mm!H19*10^-pH!H19+mm!I19*10^-pH!I19+mm!J19*10^-pH!J19+mm!K19*10^-pH!K19+mm!L19*10^-pH!L19+mm!M19*10^-pH!M19+mm!N19*10^-pH!N19)/mm!O19)</f>
        <v>5.0045378888988461</v>
      </c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9.5" customHeight="1">
      <c r="A20" s="110">
        <v>16</v>
      </c>
      <c r="B20" s="203" t="s">
        <v>18</v>
      </c>
      <c r="C20" s="223">
        <v>5.28</v>
      </c>
      <c r="D20" s="224">
        <v>4.79</v>
      </c>
      <c r="E20" s="224">
        <v>5.13</v>
      </c>
      <c r="F20" s="224">
        <v>5.07</v>
      </c>
      <c r="G20" s="224">
        <v>4.87</v>
      </c>
      <c r="H20" s="224">
        <v>5.23</v>
      </c>
      <c r="I20" s="224">
        <v>5.14</v>
      </c>
      <c r="J20" s="231">
        <v>4.96</v>
      </c>
      <c r="K20" s="224">
        <v>4.51</v>
      </c>
      <c r="L20" s="224">
        <v>4.75</v>
      </c>
      <c r="M20" s="224">
        <v>4.7300000000000004</v>
      </c>
      <c r="N20" s="225">
        <v>4.8899999999999997</v>
      </c>
      <c r="O20" s="223">
        <f t="shared" si="4"/>
        <v>5.28</v>
      </c>
      <c r="P20" s="224">
        <f t="shared" si="5"/>
        <v>4.51</v>
      </c>
      <c r="Q20" s="223">
        <f>-LOG((mm!C20*10^-pH!C20+mm!D20*10^-pH!D20+mm!E20*10^-pH!E20+mm!F20*10^-pH!F20+mm!G20*10^-pH!G20+mm!H20*10^-pH!H20+mm!I20*10^-pH!I20+mm!J20*10^-pH!J20+mm!K20*10^-pH!K20+mm!L20*10^-pH!L20+mm!M20*10^-pH!M20+mm!N20*10^-pH!N20)/mm!O20)</f>
        <v>5.0122903732379527</v>
      </c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9.5" customHeight="1">
      <c r="A21" s="110">
        <v>17</v>
      </c>
      <c r="B21" s="203" t="s">
        <v>19</v>
      </c>
      <c r="C21" s="228">
        <v>5.4139999999999997</v>
      </c>
      <c r="D21" s="242">
        <v>5.734</v>
      </c>
      <c r="E21" s="224">
        <v>4.7949999999999999</v>
      </c>
      <c r="F21" s="224">
        <v>5.09</v>
      </c>
      <c r="G21" s="224">
        <v>5.09</v>
      </c>
      <c r="H21" s="224">
        <v>5.2960000000000003</v>
      </c>
      <c r="I21" s="224">
        <v>5.2729999999999997</v>
      </c>
      <c r="J21" s="224">
        <v>5.2569999999999997</v>
      </c>
      <c r="K21" s="224">
        <v>5.7709999999999999</v>
      </c>
      <c r="L21" s="242">
        <v>4.8099999999999996</v>
      </c>
      <c r="M21" s="224">
        <v>5.8140000000000001</v>
      </c>
      <c r="N21" s="225">
        <v>5.7160000000000002</v>
      </c>
      <c r="O21" s="223">
        <f t="shared" si="4"/>
        <v>5.8140000000000001</v>
      </c>
      <c r="P21" s="224">
        <f t="shared" si="5"/>
        <v>4.7949999999999999</v>
      </c>
      <c r="Q21" s="223">
        <f>-LOG((mm!C21*10^-pH!C21+mm!D21*10^-pH!D21+mm!E21*10^-pH!E21+mm!F21*10^-pH!F21+mm!G21*10^-pH!G21+mm!H21*10^-pH!H21+mm!I21*10^-pH!I21+mm!J21*10^-pH!J21+mm!K21*10^-pH!K21+mm!L21*10^-pH!L21+mm!M21*10^-pH!M21+mm!N21*10^-pH!N21)/mm!O21)</f>
        <v>5.1895313529995137</v>
      </c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9.5" customHeight="1">
      <c r="A22" s="110">
        <v>18</v>
      </c>
      <c r="B22" s="203" t="s">
        <v>20</v>
      </c>
      <c r="C22" s="223">
        <v>5.644761451604535</v>
      </c>
      <c r="D22" s="224">
        <v>5.31</v>
      </c>
      <c r="E22" s="224">
        <v>5.08</v>
      </c>
      <c r="F22" s="224">
        <v>5.0599999999999996</v>
      </c>
      <c r="G22" s="224">
        <v>4.6900000000000004</v>
      </c>
      <c r="H22" s="224">
        <v>4.68</v>
      </c>
      <c r="I22" s="224">
        <v>5.25</v>
      </c>
      <c r="J22" s="224">
        <v>5.25</v>
      </c>
      <c r="K22" s="224">
        <v>5.4</v>
      </c>
      <c r="L22" s="224">
        <v>4.82</v>
      </c>
      <c r="M22" s="224">
        <v>6.05</v>
      </c>
      <c r="N22" s="225">
        <v>5.73</v>
      </c>
      <c r="O22" s="223">
        <f t="shared" si="4"/>
        <v>6.05</v>
      </c>
      <c r="P22" s="224">
        <f t="shared" si="5"/>
        <v>4.68</v>
      </c>
      <c r="Q22" s="223">
        <f>-LOG((mm!C22*10^-pH!C22+mm!D22*10^-pH!D22+mm!E22*10^-pH!E22+mm!F22*10^-pH!F22+mm!G22*10^-pH!G22+mm!H22*10^-pH!H22+mm!I22*10^-pH!I22+mm!J22*10^-pH!J22+mm!K22*10^-pH!K22+mm!L22*10^-pH!L22+mm!M22*10^-pH!M22+mm!N22*10^-pH!N22)/mm!O22)</f>
        <v>5.043043492498855</v>
      </c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9.5" customHeight="1">
      <c r="A23" s="110">
        <v>19</v>
      </c>
      <c r="B23" s="203" t="s">
        <v>21</v>
      </c>
      <c r="C23" s="228">
        <v>5.2</v>
      </c>
      <c r="D23" s="242">
        <v>5</v>
      </c>
      <c r="E23" s="224">
        <v>4.79</v>
      </c>
      <c r="F23" s="224">
        <v>5.22</v>
      </c>
      <c r="G23" s="224">
        <v>5.04</v>
      </c>
      <c r="H23" s="224">
        <v>4.88</v>
      </c>
      <c r="I23" s="224">
        <v>4.8600000000000003</v>
      </c>
      <c r="J23" s="224">
        <v>4.97</v>
      </c>
      <c r="K23" s="224">
        <v>4.97</v>
      </c>
      <c r="L23" s="242">
        <v>5.15</v>
      </c>
      <c r="M23" s="224">
        <v>5.39</v>
      </c>
      <c r="N23" s="225">
        <v>5.6</v>
      </c>
      <c r="O23" s="223">
        <f t="shared" si="4"/>
        <v>5.6</v>
      </c>
      <c r="P23" s="224">
        <f t="shared" si="5"/>
        <v>4.79</v>
      </c>
      <c r="Q23" s="223">
        <f>-LOG((mm!C23*10^-pH!C23+mm!D23*10^-pH!D23+mm!E23*10^-pH!E23+mm!F23*10^-pH!F23+mm!G23*10^-pH!G23+mm!H23*10^-pH!H23+mm!I23*10^-pH!I23+mm!J23*10^-pH!J23+mm!K23*10^-pH!K23+mm!L23*10^-pH!L23+mm!M23*10^-pH!M23+mm!N23*10^-pH!N23)/mm!O23)</f>
        <v>5.0603278742941757</v>
      </c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9.5" customHeight="1">
      <c r="A24" s="110">
        <v>20</v>
      </c>
      <c r="B24" s="203" t="s">
        <v>22</v>
      </c>
      <c r="C24" s="228">
        <v>4.9000000000000004</v>
      </c>
      <c r="D24" s="242">
        <v>4.7</v>
      </c>
      <c r="E24" s="224">
        <v>4.55</v>
      </c>
      <c r="F24" s="224">
        <v>4.9800000000000004</v>
      </c>
      <c r="G24" s="224">
        <v>4.96</v>
      </c>
      <c r="H24" s="224">
        <v>4.5</v>
      </c>
      <c r="I24" s="224">
        <v>4.9400000000000004</v>
      </c>
      <c r="J24" s="224">
        <v>4.74</v>
      </c>
      <c r="K24" s="224">
        <v>4.6500000000000004</v>
      </c>
      <c r="L24" s="242">
        <v>4.84</v>
      </c>
      <c r="M24" s="224">
        <v>4.84</v>
      </c>
      <c r="N24" s="225">
        <v>4.9400000000000004</v>
      </c>
      <c r="O24" s="223">
        <f t="shared" si="4"/>
        <v>4.9800000000000004</v>
      </c>
      <c r="P24" s="224">
        <f t="shared" si="5"/>
        <v>4.5</v>
      </c>
      <c r="Q24" s="223">
        <f>-LOG((mm!C24*10^-pH!C24+mm!D24*10^-pH!D24+mm!E24*10^-pH!E24+mm!F24*10^-pH!F24+mm!G24*10^-pH!G24+mm!H24*10^-pH!H24+mm!I24*10^-pH!I24+mm!J24*10^-pH!J24+mm!K24*10^-pH!K24+mm!L24*10^-pH!L24+mm!M24*10^-pH!M24+mm!N24*10^-pH!N24)/mm!O24)</f>
        <v>4.8091359328330689</v>
      </c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9.5" customHeight="1">
      <c r="A25" s="124">
        <v>21</v>
      </c>
      <c r="B25" s="207" t="s">
        <v>23</v>
      </c>
      <c r="C25" s="243">
        <v>5.3757438378152598</v>
      </c>
      <c r="D25" s="242">
        <v>5.3239727484620891</v>
      </c>
      <c r="E25" s="233">
        <v>5.0207975148742925</v>
      </c>
      <c r="F25" s="233">
        <v>5.1474531075797936</v>
      </c>
      <c r="G25" s="233">
        <v>5.0730097220009744</v>
      </c>
      <c r="H25" s="233">
        <v>4.5330125586256864</v>
      </c>
      <c r="I25" s="233">
        <v>4.7175772386296941</v>
      </c>
      <c r="J25" s="233">
        <v>4.9449060902361293</v>
      </c>
      <c r="K25" s="233">
        <v>4.67</v>
      </c>
      <c r="L25" s="244">
        <v>4.89879451220449</v>
      </c>
      <c r="M25" s="233">
        <v>5.4645564043533836</v>
      </c>
      <c r="N25" s="245">
        <v>5.44</v>
      </c>
      <c r="O25" s="234">
        <f t="shared" si="4"/>
        <v>5.4645564043533836</v>
      </c>
      <c r="P25" s="233">
        <f t="shared" si="5"/>
        <v>4.5330125586256864</v>
      </c>
      <c r="Q25" s="232">
        <f>-LOG((mm!C25*10^-pH!C25+mm!E25*10^-pH!E25+mm!F25*10^-pH!F25+mm!G25*10^-pH!G25+mm!H25*10^-pH!H25+mm!I25*10^-pH!I25+mm!J25*10^-pH!J25+mm!K25*10^-pH!K25+mm!L25*10^-pH!L25+mm!M25*10^-pH!M25+mm!N25*10^-pH!N25)/(mm!O25-mm!D25))</f>
        <v>4.9262966323327255</v>
      </c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9.5" customHeight="1">
      <c r="A26" s="163">
        <v>22</v>
      </c>
      <c r="B26" s="215" t="s">
        <v>24</v>
      </c>
      <c r="C26" s="226">
        <v>5.1100000000000003</v>
      </c>
      <c r="D26" s="227">
        <v>4.8600000000000003</v>
      </c>
      <c r="E26" s="227">
        <v>4.8099999999999996</v>
      </c>
      <c r="F26" s="227">
        <v>4.49</v>
      </c>
      <c r="G26" s="227">
        <v>5.09</v>
      </c>
      <c r="H26" s="227">
        <v>4.7300000000000004</v>
      </c>
      <c r="I26" s="227">
        <v>4.95</v>
      </c>
      <c r="J26" s="227">
        <v>4.55</v>
      </c>
      <c r="K26" s="227">
        <v>4.72</v>
      </c>
      <c r="L26" s="227">
        <v>4.6100000000000003</v>
      </c>
      <c r="M26" s="227">
        <v>4.6100000000000003</v>
      </c>
      <c r="N26" s="246">
        <v>6.4</v>
      </c>
      <c r="O26" s="226">
        <f t="shared" si="4"/>
        <v>6.4</v>
      </c>
      <c r="P26" s="227">
        <f t="shared" si="5"/>
        <v>4.49</v>
      </c>
      <c r="Q26" s="226">
        <f>-LOG((mm!C26*10^-pH!C26+mm!D26*10^-pH!D26+mm!E26*10^-pH!E26+mm!F26*10^-pH!F26+mm!G26*10^-pH!G26+mm!H26*10^-pH!H26+mm!I26*10^-pH!I26+mm!J26*10^-pH!J26+mm!K26*10^-pH!K26+mm!L26*10^-pH!L26+mm!M26*10^-pH!M26+mm!N26*10^-pH!N26)/mm!O26)</f>
        <v>4.733146416133911</v>
      </c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9.5" customHeight="1">
      <c r="A27" s="110">
        <v>23</v>
      </c>
      <c r="B27" s="203" t="s">
        <v>25</v>
      </c>
      <c r="C27" s="223">
        <v>4.99</v>
      </c>
      <c r="D27" s="224">
        <v>4.91</v>
      </c>
      <c r="E27" s="224">
        <v>4.71</v>
      </c>
      <c r="F27" s="224">
        <v>4.51</v>
      </c>
      <c r="G27" s="224">
        <v>4.6500000000000004</v>
      </c>
      <c r="H27" s="224">
        <v>4.82</v>
      </c>
      <c r="I27" s="224">
        <v>4.88</v>
      </c>
      <c r="J27" s="224">
        <v>4.55</v>
      </c>
      <c r="K27" s="224">
        <v>4.42</v>
      </c>
      <c r="L27" s="224">
        <v>4.3600000000000003</v>
      </c>
      <c r="M27" s="224">
        <v>4.3899999999999997</v>
      </c>
      <c r="N27" s="225">
        <v>5.08</v>
      </c>
      <c r="O27" s="223">
        <f t="shared" si="4"/>
        <v>5.08</v>
      </c>
      <c r="P27" s="224">
        <f t="shared" si="5"/>
        <v>4.3600000000000003</v>
      </c>
      <c r="Q27" s="223">
        <f>-LOG((mm!C27*10^-pH!C27+mm!D27*10^-pH!D27+mm!E27*10^-pH!E27+mm!F27*10^-pH!F27+mm!G27*10^-pH!G27+mm!H27*10^-pH!H27+mm!I27*10^-pH!I27+mm!J27*10^-pH!J27+mm!K27*10^-pH!K27+mm!L27*10^-pH!L27+mm!M27*10^-pH!M27+mm!N27*10^-pH!N27)/mm!O27)</f>
        <v>4.6224600182008366</v>
      </c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9.5" customHeight="1">
      <c r="A28" s="110">
        <v>24</v>
      </c>
      <c r="B28" s="203" t="s">
        <v>27</v>
      </c>
      <c r="C28" s="223">
        <v>5.07</v>
      </c>
      <c r="D28" s="224">
        <v>5.2</v>
      </c>
      <c r="E28" s="224">
        <v>5.1100000000000003</v>
      </c>
      <c r="F28" s="224">
        <v>4.7699999999999996</v>
      </c>
      <c r="G28" s="224">
        <v>4.83</v>
      </c>
      <c r="H28" s="224">
        <v>4.91</v>
      </c>
      <c r="I28" s="224">
        <v>4.92</v>
      </c>
      <c r="J28" s="224">
        <v>4.53</v>
      </c>
      <c r="K28" s="224">
        <v>4.46</v>
      </c>
      <c r="L28" s="224">
        <v>4.43</v>
      </c>
      <c r="M28" s="224">
        <v>4.37</v>
      </c>
      <c r="N28" s="225">
        <v>5.14</v>
      </c>
      <c r="O28" s="223">
        <f t="shared" si="4"/>
        <v>5.2</v>
      </c>
      <c r="P28" s="224">
        <f t="shared" si="5"/>
        <v>4.37</v>
      </c>
      <c r="Q28" s="223">
        <f>-LOG((mm!C28*10^-pH!C28+mm!D28*10^-pH!D28+mm!E28*10^-pH!E28+mm!F28*10^-pH!F28+mm!G28*10^-pH!G28+mm!H28*10^-pH!H28+mm!I28*10^-pH!I28+mm!J28*10^-pH!J28+mm!K28*10^-pH!K28+mm!L28*10^-pH!L28+mm!M28*10^-pH!M28+mm!N28*10^-pH!N28)/mm!O28)</f>
        <v>4.6828098724773248</v>
      </c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9.5" customHeight="1">
      <c r="A29" s="110">
        <v>25</v>
      </c>
      <c r="B29" s="203" t="s">
        <v>28</v>
      </c>
      <c r="C29" s="223">
        <v>4.92</v>
      </c>
      <c r="D29" s="224">
        <v>4.8499999999999996</v>
      </c>
      <c r="E29" s="224">
        <v>4.7</v>
      </c>
      <c r="F29" s="224">
        <v>4.43</v>
      </c>
      <c r="G29" s="224">
        <v>4.8499999999999996</v>
      </c>
      <c r="H29" s="224">
        <v>4.5</v>
      </c>
      <c r="I29" s="224">
        <v>4.63</v>
      </c>
      <c r="J29" s="224">
        <v>4.28</v>
      </c>
      <c r="K29" s="224">
        <v>4.25</v>
      </c>
      <c r="L29" s="224">
        <v>4.17</v>
      </c>
      <c r="M29" s="224">
        <v>4.09</v>
      </c>
      <c r="N29" s="225">
        <v>4.8499999999999996</v>
      </c>
      <c r="O29" s="223">
        <f t="shared" si="4"/>
        <v>4.92</v>
      </c>
      <c r="P29" s="224">
        <f t="shared" si="5"/>
        <v>4.09</v>
      </c>
      <c r="Q29" s="223">
        <f>-LOG((mm!C29*10^-pH!C29+mm!D29*10^-pH!D29+mm!E29*10^-pH!E29+mm!F29*10^-pH!F29+mm!G29*10^-pH!G29+mm!H29*10^-pH!H29+mm!I29*10^-pH!I29+mm!J29*10^-pH!J29+mm!K29*10^-pH!K29+mm!L29*10^-pH!L29+mm!M29*10^-pH!M29+mm!N29*10^-pH!N29)/mm!O29)</f>
        <v>4.4441610499086348</v>
      </c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9.5" customHeight="1">
      <c r="A30" s="110">
        <v>26</v>
      </c>
      <c r="B30" s="203" t="s">
        <v>29</v>
      </c>
      <c r="C30" s="223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5"/>
      <c r="O30" s="223"/>
      <c r="P30" s="224"/>
      <c r="Q30" s="223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9.5" customHeight="1">
      <c r="A31" s="110">
        <v>27</v>
      </c>
      <c r="B31" s="203" t="s">
        <v>30</v>
      </c>
      <c r="C31" s="223">
        <v>5.52</v>
      </c>
      <c r="D31" s="224">
        <v>4.8099999999999996</v>
      </c>
      <c r="E31" s="224">
        <v>5.24</v>
      </c>
      <c r="F31" s="224">
        <v>5.21</v>
      </c>
      <c r="G31" s="224">
        <v>5.38</v>
      </c>
      <c r="H31" s="224">
        <v>4.74</v>
      </c>
      <c r="I31" s="224">
        <v>4.4800000000000004</v>
      </c>
      <c r="J31" s="224">
        <v>4.79</v>
      </c>
      <c r="K31" s="247"/>
      <c r="L31" s="224">
        <v>4.91</v>
      </c>
      <c r="M31" s="224">
        <v>4.9000000000000004</v>
      </c>
      <c r="N31" s="225">
        <v>5.1100000000000003</v>
      </c>
      <c r="O31" s="223">
        <f t="shared" ref="O31:O51" si="6">MAX(C31:N31)</f>
        <v>5.52</v>
      </c>
      <c r="P31" s="224">
        <f t="shared" ref="P31:P51" si="7">MIN(C31:N31)</f>
        <v>4.4800000000000004</v>
      </c>
      <c r="Q31" s="223">
        <f>-LOG((mm!C31*10^-pH!C31+mm!D31*10^-pH!D31+mm!E31*10^-pH!E31+mm!F31*10^-pH!F31+mm!G31*10^-pH!G31+mm!H31*10^-pH!H31+mm!I31*10^-pH!I31+mm!J31*10^-pH!J31+mm!K31*10^-pH!K31+mm!L31*10^-pH!L31+mm!M31*10^-pH!M31+mm!N31*10^-pH!N31)/mm!O31)</f>
        <v>5.022762744021847</v>
      </c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9.5" customHeight="1">
      <c r="A32" s="110">
        <v>28</v>
      </c>
      <c r="B32" s="203" t="s">
        <v>31</v>
      </c>
      <c r="C32" s="223">
        <v>5.89</v>
      </c>
      <c r="D32" s="224">
        <v>5.12</v>
      </c>
      <c r="E32" s="224">
        <v>5.0199999999999996</v>
      </c>
      <c r="F32" s="224">
        <v>4.51</v>
      </c>
      <c r="G32" s="224">
        <v>4.9400000000000004</v>
      </c>
      <c r="H32" s="224">
        <v>4.9800000000000004</v>
      </c>
      <c r="I32" s="224">
        <v>4.88</v>
      </c>
      <c r="J32" s="224">
        <v>6.04</v>
      </c>
      <c r="K32" s="224">
        <v>6.27</v>
      </c>
      <c r="L32" s="224">
        <v>5.75</v>
      </c>
      <c r="M32" s="224">
        <v>5.49</v>
      </c>
      <c r="N32" s="225">
        <v>5.64</v>
      </c>
      <c r="O32" s="223">
        <f t="shared" si="6"/>
        <v>6.27</v>
      </c>
      <c r="P32" s="224">
        <f t="shared" si="7"/>
        <v>4.51</v>
      </c>
      <c r="Q32" s="223">
        <f>-LOG((mm!C32*10^-pH!C32+mm!D32*10^-pH!D32+mm!E32*10^-pH!E32+mm!F32*10^-pH!F32+mm!G32*10^-pH!G32+mm!H32*10^-pH!H32+mm!I32*10^-pH!I32+mm!J32*10^-pH!J32+mm!K32*10^-pH!K32+mm!L32*10^-pH!L32+mm!M32*10^-pH!M32+mm!N32*10^-pH!N32)/mm!O32)</f>
        <v>5.0747632199969761</v>
      </c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9.5" customHeight="1">
      <c r="A33" s="110">
        <v>29</v>
      </c>
      <c r="B33" s="203" t="s">
        <v>32</v>
      </c>
      <c r="C33" s="223"/>
      <c r="D33" s="224"/>
      <c r="E33" s="224"/>
      <c r="F33" s="224"/>
      <c r="G33" s="224"/>
      <c r="H33" s="224"/>
      <c r="I33" s="224"/>
      <c r="J33" s="231">
        <v>5.0894479534099046</v>
      </c>
      <c r="K33" s="247"/>
      <c r="L33" s="224">
        <v>4.9071812426323662</v>
      </c>
      <c r="M33" s="224">
        <v>4.9354568875902949</v>
      </c>
      <c r="N33" s="225">
        <v>5.3140420400677364</v>
      </c>
      <c r="O33" s="223">
        <f t="shared" si="6"/>
        <v>5.3140420400677364</v>
      </c>
      <c r="P33" s="224">
        <f t="shared" si="7"/>
        <v>4.9071812426323662</v>
      </c>
      <c r="Q33" s="228">
        <f>-LOG((mm!C33*10^-pH!C33+mm!D33*10^-pH!D33+mm!E33*10^-pH!E33+mm!F33*10^-pH!F33+mm!G33*10^-pH!G33+mm!H33*10^-pH!H33+mm!I33*10^-pH!I33+mm!J33*10^-pH!J33+mm!K33*10^-pH!K33+mm!L33*10^-pH!L33+mm!M33*10^-pH!M33+mm!N33*10^-pH!N33)/mm!O33)</f>
        <v>5.0670375014408844</v>
      </c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9.5" customHeight="1">
      <c r="A34" s="110">
        <v>30</v>
      </c>
      <c r="B34" s="203" t="s">
        <v>33</v>
      </c>
      <c r="C34" s="223"/>
      <c r="D34" s="224"/>
      <c r="E34" s="224"/>
      <c r="F34" s="224"/>
      <c r="G34" s="224"/>
      <c r="H34" s="224">
        <v>4.37</v>
      </c>
      <c r="I34" s="224">
        <v>4.7</v>
      </c>
      <c r="J34" s="224">
        <v>4.8099999999999996</v>
      </c>
      <c r="K34" s="224">
        <v>5.05</v>
      </c>
      <c r="L34" s="224">
        <v>4.7699999999999996</v>
      </c>
      <c r="M34" s="224">
        <v>4.74</v>
      </c>
      <c r="N34" s="225">
        <v>5.21</v>
      </c>
      <c r="O34" s="223">
        <f t="shared" si="6"/>
        <v>5.21</v>
      </c>
      <c r="P34" s="224">
        <f t="shared" si="7"/>
        <v>4.37</v>
      </c>
      <c r="Q34" s="228">
        <f>-LOG((mm!C34*10^-pH!C34+mm!D34*10^-pH!D34+mm!E34*10^-pH!E34+mm!F34*10^-pH!F34+mm!G34*10^-pH!G34+mm!H34*10^-pH!H34+mm!I34*10^-pH!I34+mm!J34*10^-pH!J34+mm!K34*10^-pH!K34+mm!L34*10^-pH!L34+mm!M34*10^-pH!M34+mm!N34*10^-pH!N34)/mm!O34)</f>
        <v>4.6323086760736549</v>
      </c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9.5" customHeight="1">
      <c r="A35" s="110">
        <v>31</v>
      </c>
      <c r="B35" s="203" t="s">
        <v>35</v>
      </c>
      <c r="C35" s="223">
        <v>5.6</v>
      </c>
      <c r="D35" s="224">
        <v>5.5</v>
      </c>
      <c r="E35" s="224">
        <v>5</v>
      </c>
      <c r="F35" s="224">
        <v>4.7</v>
      </c>
      <c r="G35" s="224">
        <v>4.9000000000000004</v>
      </c>
      <c r="H35" s="224">
        <v>5</v>
      </c>
      <c r="I35" s="224">
        <v>4.2</v>
      </c>
      <c r="J35" s="224">
        <v>4.9000000000000004</v>
      </c>
      <c r="K35" s="224">
        <v>5.0999999999999996</v>
      </c>
      <c r="L35" s="224">
        <v>5</v>
      </c>
      <c r="M35" s="224">
        <v>4.5999999999999996</v>
      </c>
      <c r="N35" s="225">
        <v>5.0999999999999996</v>
      </c>
      <c r="O35" s="223">
        <f t="shared" si="6"/>
        <v>5.6</v>
      </c>
      <c r="P35" s="224">
        <f t="shared" si="7"/>
        <v>4.2</v>
      </c>
      <c r="Q35" s="223">
        <f>-LOG((mm!C35*10^-pH!C35+mm!D35*10^-pH!D35+mm!E35*10^-pH!E35+mm!F35*10^-pH!F35+mm!G35*10^-pH!G35+mm!H35*10^-pH!H35+mm!I35*10^-pH!I35+mm!J35*10^-pH!J35+mm!K35*10^-pH!K35+mm!L35*10^-pH!L35+mm!M35*10^-pH!M35+mm!N35*10^-pH!N35)/mm!O35)</f>
        <v>4.8575921709585206</v>
      </c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9.5" customHeight="1">
      <c r="A36" s="110">
        <v>32</v>
      </c>
      <c r="B36" s="203" t="s">
        <v>36</v>
      </c>
      <c r="C36" s="224">
        <v>5.2912788915557014</v>
      </c>
      <c r="D36" s="224">
        <v>4.7130908073604543</v>
      </c>
      <c r="E36" s="224">
        <v>4.8718564962103335</v>
      </c>
      <c r="F36" s="224">
        <v>4.3140330963552609</v>
      </c>
      <c r="G36" s="224">
        <v>4.4096897486467341</v>
      </c>
      <c r="H36" s="224">
        <v>4.797688116163271</v>
      </c>
      <c r="I36" s="224">
        <v>4.5450605634296046</v>
      </c>
      <c r="J36" s="224">
        <v>4.8168508533811796</v>
      </c>
      <c r="K36" s="247"/>
      <c r="L36" s="224">
        <v>4.7593673706411277</v>
      </c>
      <c r="M36" s="224">
        <v>4.5998622982902582</v>
      </c>
      <c r="N36" s="225">
        <v>5.1311039195477459</v>
      </c>
      <c r="O36" s="223">
        <f t="shared" si="6"/>
        <v>5.2912788915557014</v>
      </c>
      <c r="P36" s="224">
        <f t="shared" si="7"/>
        <v>4.3140330963552609</v>
      </c>
      <c r="Q36" s="223">
        <f>-LOG((mm!C36*10^-pH!C36+mm!D36*10^-pH!D36+mm!E36*10^-pH!E36+mm!F36*10^-pH!F36+mm!G36*10^-pH!G36+mm!H36*10^-pH!H36+mm!I36*10^-pH!I36+mm!J36*10^-pH!J36+mm!K36*10^-pH!K36+mm!L36*10^-pH!L36+mm!M36*10^-pH!M36+mm!N36*10^-pH!N36)/mm!O36)</f>
        <v>4.7303050629253844</v>
      </c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9.5" customHeight="1">
      <c r="A37" s="110">
        <v>33</v>
      </c>
      <c r="B37" s="203" t="s">
        <v>37</v>
      </c>
      <c r="C37" s="223">
        <v>5.42</v>
      </c>
      <c r="D37" s="224">
        <v>5.04</v>
      </c>
      <c r="E37" s="224">
        <v>4.82</v>
      </c>
      <c r="F37" s="224">
        <v>4.71</v>
      </c>
      <c r="G37" s="224">
        <v>4.9800000000000004</v>
      </c>
      <c r="H37" s="224">
        <v>4.96</v>
      </c>
      <c r="I37" s="224">
        <v>4.66</v>
      </c>
      <c r="J37" s="224">
        <v>4.7</v>
      </c>
      <c r="K37" s="247"/>
      <c r="L37" s="224">
        <v>4.84</v>
      </c>
      <c r="M37" s="224">
        <v>5.2</v>
      </c>
      <c r="N37" s="225">
        <v>5.09</v>
      </c>
      <c r="O37" s="223">
        <f t="shared" si="6"/>
        <v>5.42</v>
      </c>
      <c r="P37" s="224">
        <f t="shared" si="7"/>
        <v>4.66</v>
      </c>
      <c r="Q37" s="223">
        <f>-LOG((mm!C37*10^-pH!C37+mm!D37*10^-pH!D37+mm!E37*10^-pH!E37+mm!F37*10^-pH!F37+mm!G37*10^-pH!G37+mm!H37*10^-pH!H37+mm!I37*10^-pH!I37+mm!J37*10^-pH!J37+mm!K37*10^-pH!K37+mm!L37*10^-pH!L37+mm!M37*10^-pH!M37+mm!N37*10^-pH!N37)/mm!O37)</f>
        <v>4.9145901383814818</v>
      </c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9.5" customHeight="1">
      <c r="A38" s="110">
        <v>34</v>
      </c>
      <c r="B38" s="203" t="s">
        <v>38</v>
      </c>
      <c r="C38" s="223"/>
      <c r="D38" s="224"/>
      <c r="E38" s="224"/>
      <c r="F38" s="224">
        <v>4.8</v>
      </c>
      <c r="G38" s="224">
        <v>4.8</v>
      </c>
      <c r="H38" s="224">
        <v>5.0999999999999996</v>
      </c>
      <c r="I38" s="224">
        <v>5</v>
      </c>
      <c r="J38" s="224">
        <v>5</v>
      </c>
      <c r="K38" s="224">
        <v>4.2</v>
      </c>
      <c r="L38" s="224">
        <v>4.5999999999999996</v>
      </c>
      <c r="M38" s="224">
        <v>4.7</v>
      </c>
      <c r="N38" s="225">
        <v>5</v>
      </c>
      <c r="O38" s="223">
        <f t="shared" si="6"/>
        <v>5.0999999999999996</v>
      </c>
      <c r="P38" s="224">
        <f t="shared" si="7"/>
        <v>4.2</v>
      </c>
      <c r="Q38" s="228">
        <f>-LOG((mm!C38*10^-pH!C38+mm!D38*10^-pH!D38+mm!E38*10^-pH!E38+mm!F38*10^-pH!F38+mm!G38*10^-pH!G38+mm!H38*10^-pH!H38+mm!I38*10^-pH!I38+mm!J38*10^-pH!J38+mm!K38*10^-pH!K38+mm!L38*10^-pH!L38+mm!M38*10^-pH!M38+mm!N38*10^-pH!N38)/mm!O38)</f>
        <v>4.8840887981212706</v>
      </c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9.5" customHeight="1">
      <c r="A39" s="169">
        <v>35</v>
      </c>
      <c r="B39" s="207" t="s">
        <v>40</v>
      </c>
      <c r="C39" s="232">
        <v>5.03</v>
      </c>
      <c r="D39" s="233">
        <v>4.88</v>
      </c>
      <c r="E39" s="233">
        <v>4.82</v>
      </c>
      <c r="F39" s="233">
        <v>4.4400000000000004</v>
      </c>
      <c r="G39" s="233">
        <v>4.6500000000000004</v>
      </c>
      <c r="H39" s="233">
        <v>4.82</v>
      </c>
      <c r="I39" s="233">
        <v>4.4800000000000004</v>
      </c>
      <c r="J39" s="233">
        <v>4.8</v>
      </c>
      <c r="K39" s="233">
        <v>4.49</v>
      </c>
      <c r="L39" s="233">
        <v>4.79</v>
      </c>
      <c r="M39" s="233">
        <v>4.66</v>
      </c>
      <c r="N39" s="245">
        <v>5.0199999999999996</v>
      </c>
      <c r="O39" s="232">
        <f t="shared" si="6"/>
        <v>5.03</v>
      </c>
      <c r="P39" s="233">
        <f t="shared" si="7"/>
        <v>4.4400000000000004</v>
      </c>
      <c r="Q39" s="232">
        <f>-LOG((mm!C39*10^-pH!C39+mm!D39*10^-pH!D39+mm!E39*10^-pH!E39+mm!F39*10^-pH!F39+mm!G39*10^-pH!G39+mm!H39*10^-pH!H39+mm!I39*10^-pH!I39+mm!J39*10^-pH!J39+mm!K39*10^-pH!K39+mm!L39*10^-pH!L39+mm!M39*10^-pH!M39+mm!N39*10^-pH!N39)/mm!O39)</f>
        <v>4.7142208756549673</v>
      </c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9.5" customHeight="1">
      <c r="A40" s="97">
        <v>36</v>
      </c>
      <c r="B40" s="215" t="s">
        <v>41</v>
      </c>
      <c r="C40" s="248"/>
      <c r="D40" s="227">
        <v>4.8286646821418948</v>
      </c>
      <c r="E40" s="227">
        <v>4.6824224256927938</v>
      </c>
      <c r="F40" s="227">
        <v>4.6267940181517826</v>
      </c>
      <c r="G40" s="227">
        <v>4.6005613808234527</v>
      </c>
      <c r="H40" s="227">
        <v>4.8124782033417164</v>
      </c>
      <c r="I40" s="227">
        <v>4.2822324261734259</v>
      </c>
      <c r="J40" s="227">
        <v>4.334651421400344</v>
      </c>
      <c r="K40" s="227">
        <v>4.3499999999999996</v>
      </c>
      <c r="L40" s="227">
        <v>4.3827349558258515</v>
      </c>
      <c r="M40" s="227">
        <v>4.361726785743457</v>
      </c>
      <c r="N40" s="246">
        <v>4.4094945666736054</v>
      </c>
      <c r="O40" s="226">
        <f t="shared" si="6"/>
        <v>4.8286646821418948</v>
      </c>
      <c r="P40" s="227">
        <f t="shared" si="7"/>
        <v>4.2822324261734259</v>
      </c>
      <c r="Q40" s="226">
        <f>-LOG((mm!C40*10^-pH!C40+mm!D40*10^-pH!D40+mm!E40*10^-pH!E40+mm!F40*10^-pH!F40+mm!G40*10^-pH!G40+mm!H40*10^-pH!H40+mm!I40*10^-pH!I40+mm!J40*10^-pH!J40+mm!K40*10^-pH!K40+mm!L40*10^-pH!L40+mm!M40*10^-pH!M40+mm!N40*10^-pH!N40)/mm!O40)</f>
        <v>4.5647292356642781</v>
      </c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9.5" customHeight="1">
      <c r="A41" s="163">
        <v>37</v>
      </c>
      <c r="B41" s="213" t="s">
        <v>42</v>
      </c>
      <c r="C41" s="239"/>
      <c r="D41" s="239"/>
      <c r="E41" s="239"/>
      <c r="F41" s="239"/>
      <c r="G41" s="239">
        <v>4.49</v>
      </c>
      <c r="H41" s="239">
        <v>4.7699999999999996</v>
      </c>
      <c r="I41" s="239">
        <v>4.8499999999999996</v>
      </c>
      <c r="J41" s="239">
        <v>4.53</v>
      </c>
      <c r="K41" s="239">
        <v>4.32</v>
      </c>
      <c r="L41" s="239">
        <v>4.59</v>
      </c>
      <c r="M41" s="239">
        <v>4.47</v>
      </c>
      <c r="N41" s="240">
        <v>6.93</v>
      </c>
      <c r="O41" s="241">
        <f t="shared" si="6"/>
        <v>6.93</v>
      </c>
      <c r="P41" s="239">
        <f t="shared" si="7"/>
        <v>4.32</v>
      </c>
      <c r="Q41" s="237">
        <f>-LOG((mm!C41*10^-pH!C41+mm!D41*10^-pH!D41+mm!E41*10^-pH!E41+mm!F41*10^-pH!F41+mm!G41*10^-pH!G41+mm!H41*10^-pH!H41+mm!I41*10^-pH!I41+mm!J41*10^-pH!J41+mm!K41*10^-pH!K41+mm!L41*10^-pH!L41+mm!M41*10^-pH!M41+mm!N41*10^-pH!N41)/mm!O41)</f>
        <v>4.5788897967872666</v>
      </c>
      <c r="R41" s="20"/>
      <c r="S41" s="20"/>
      <c r="T41" s="20"/>
      <c r="U41" s="86"/>
      <c r="V41" s="85"/>
      <c r="W41" s="85"/>
      <c r="X41" s="20"/>
      <c r="Y41" s="20"/>
      <c r="Z41" s="20"/>
    </row>
    <row r="42" spans="1:26" ht="19.5" customHeight="1">
      <c r="A42" s="110">
        <v>38</v>
      </c>
      <c r="B42" s="203" t="s">
        <v>44</v>
      </c>
      <c r="C42" s="223">
        <v>5.3612682679603161</v>
      </c>
      <c r="D42" s="224">
        <v>4.8230615934462815</v>
      </c>
      <c r="E42" s="224">
        <v>4.9308075647500695</v>
      </c>
      <c r="F42" s="224">
        <v>4.5600682356227704</v>
      </c>
      <c r="G42" s="224">
        <v>4.6080548006337629</v>
      </c>
      <c r="H42" s="224">
        <v>4.8236010183242595</v>
      </c>
      <c r="I42" s="224">
        <v>5.1805363213175761</v>
      </c>
      <c r="J42" s="224">
        <v>4.6531683807288751</v>
      </c>
      <c r="K42" s="224">
        <v>4.4827964197107244</v>
      </c>
      <c r="L42" s="224">
        <v>4.5122350127061619</v>
      </c>
      <c r="M42" s="224">
        <v>4.3653356571474182</v>
      </c>
      <c r="N42" s="225">
        <v>5.704503057479327</v>
      </c>
      <c r="O42" s="223">
        <f t="shared" si="6"/>
        <v>5.704503057479327</v>
      </c>
      <c r="P42" s="224">
        <f t="shared" si="7"/>
        <v>4.3653356571474182</v>
      </c>
      <c r="Q42" s="223">
        <f>-LOG((mm!C42*10^-pH!C42+mm!D42*10^-pH!D42+mm!E42*10^-pH!E42+mm!F42*10^-pH!F42+mm!G42*10^-pH!G42+mm!H42*10^-pH!H42+mm!I42*10^-pH!I42+mm!J42*10^-pH!J42+mm!K42*10^-pH!K42+mm!L42*10^-pH!L42+mm!M42*10^-pH!M42+mm!N42*10^-pH!N42)/mm!O42)</f>
        <v>4.7322188624491117</v>
      </c>
      <c r="R42" s="20"/>
      <c r="S42" s="20"/>
      <c r="T42" s="20"/>
      <c r="U42" s="86"/>
      <c r="V42" s="85"/>
      <c r="W42" s="85"/>
      <c r="X42" s="20"/>
      <c r="Y42" s="20"/>
      <c r="Z42" s="20"/>
    </row>
    <row r="43" spans="1:26" ht="19.5" customHeight="1">
      <c r="A43" s="110">
        <v>39</v>
      </c>
      <c r="B43" s="203" t="s">
        <v>45</v>
      </c>
      <c r="C43" s="223">
        <v>4.51</v>
      </c>
      <c r="D43" s="224">
        <v>4.92</v>
      </c>
      <c r="E43" s="224">
        <v>4.8600000000000003</v>
      </c>
      <c r="F43" s="224">
        <v>4.63</v>
      </c>
      <c r="G43" s="224">
        <v>4.71</v>
      </c>
      <c r="H43" s="224">
        <v>4.5599999999999996</v>
      </c>
      <c r="I43" s="224">
        <v>4.5</v>
      </c>
      <c r="J43" s="224">
        <v>4.74</v>
      </c>
      <c r="K43" s="224">
        <v>4.63</v>
      </c>
      <c r="L43" s="242">
        <v>4.3899999999999997</v>
      </c>
      <c r="M43" s="224">
        <v>4.5599999999999996</v>
      </c>
      <c r="N43" s="225">
        <v>5.0599999999999996</v>
      </c>
      <c r="O43" s="223">
        <f t="shared" si="6"/>
        <v>5.0599999999999996</v>
      </c>
      <c r="P43" s="224">
        <f t="shared" si="7"/>
        <v>4.3899999999999997</v>
      </c>
      <c r="Q43" s="223">
        <f>-LOG((mm!C43*10^-pH!C43+mm!D43*10^-pH!D43+mm!E43*10^-pH!E43+mm!F43*10^-pH!F43+mm!G43*10^-pH!G43+mm!H43*10^-pH!H43+mm!I43*10^-pH!I43+mm!J43*10^-pH!J43+mm!K43*10^-pH!K43+mm!L43*10^-pH!L43+mm!M43*10^-pH!M43+mm!N43*10^-pH!N43)/mm!O43)</f>
        <v>4.7314100128664922</v>
      </c>
      <c r="R43" s="20"/>
      <c r="S43" s="20"/>
      <c r="T43" s="20"/>
      <c r="U43" s="86"/>
      <c r="V43" s="85"/>
      <c r="W43" s="85"/>
      <c r="X43" s="20"/>
      <c r="Y43" s="20"/>
      <c r="Z43" s="20"/>
    </row>
    <row r="44" spans="1:26" ht="19.5" customHeight="1">
      <c r="A44" s="110">
        <v>40</v>
      </c>
      <c r="B44" s="203" t="s">
        <v>46</v>
      </c>
      <c r="C44" s="223"/>
      <c r="D44" s="224"/>
      <c r="E44" s="224"/>
      <c r="F44" s="224"/>
      <c r="G44" s="224"/>
      <c r="H44" s="224"/>
      <c r="I44" s="224">
        <v>4.5599999999999996</v>
      </c>
      <c r="J44" s="231">
        <v>4.46</v>
      </c>
      <c r="K44" s="231">
        <v>4.47</v>
      </c>
      <c r="L44" s="242">
        <v>4.3499999999999996</v>
      </c>
      <c r="M44" s="224">
        <v>4.29</v>
      </c>
      <c r="N44" s="225">
        <v>4.5199999999999996</v>
      </c>
      <c r="O44" s="223">
        <f t="shared" si="6"/>
        <v>4.5599999999999996</v>
      </c>
      <c r="P44" s="224">
        <f t="shared" si="7"/>
        <v>4.29</v>
      </c>
      <c r="Q44" s="228">
        <f>-LOG((mm!C44*10^-pH!C44+mm!D44*10^-pH!D44+mm!E44*10^-pH!E44+mm!F44*10^-pH!F44+mm!G44*10^-pH!G44+mm!H44*10^-pH!H44+mm!I44*10^-pH!I44+mm!J44*10^-pH!J44+mm!K44*10^-pH!K44+mm!L44*10^-pH!L44+mm!M44*10^-pH!M44+mm!N44*10^-pH!N44)/mm!O44)</f>
        <v>4.4347664946442826</v>
      </c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9.5" customHeight="1">
      <c r="A45" s="110">
        <v>41</v>
      </c>
      <c r="B45" s="203" t="s">
        <v>47</v>
      </c>
      <c r="C45" s="224"/>
      <c r="D45" s="224"/>
      <c r="E45" s="224"/>
      <c r="F45" s="224"/>
      <c r="G45" s="249">
        <v>4.8600000000000003</v>
      </c>
      <c r="H45" s="224">
        <v>5.0199999999999996</v>
      </c>
      <c r="I45" s="224">
        <v>4.66</v>
      </c>
      <c r="J45" s="224">
        <v>5</v>
      </c>
      <c r="K45" s="224">
        <v>3.88</v>
      </c>
      <c r="L45" s="224">
        <v>4.57</v>
      </c>
      <c r="M45" s="224">
        <v>4.5599999999999996</v>
      </c>
      <c r="N45" s="225">
        <v>5.22</v>
      </c>
      <c r="O45" s="223">
        <f t="shared" si="6"/>
        <v>5.22</v>
      </c>
      <c r="P45" s="224">
        <f t="shared" si="7"/>
        <v>3.88</v>
      </c>
      <c r="Q45" s="228">
        <f>-LOG((mm!C45*10^-pH!C45+mm!D45*10^-pH!D45+mm!E45*10^-pH!E45+mm!F45*10^-pH!F45+mm!G45*10^-pH!G45+mm!H45*10^-pH!H45+mm!I45*10^-pH!I45+mm!J45*10^-pH!J45+mm!K45*10^-pH!K45+mm!L45*10^-pH!L45+mm!M45*10^-pH!M45+mm!N45*10^-pH!N45)/mm!O45)</f>
        <v>4.8408974407295311</v>
      </c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9.5" customHeight="1">
      <c r="A46" s="124">
        <v>42</v>
      </c>
      <c r="B46" s="207" t="s">
        <v>49</v>
      </c>
      <c r="C46" s="232">
        <v>4.6540894284178718</v>
      </c>
      <c r="D46" s="233">
        <v>4.9126151895087329</v>
      </c>
      <c r="E46" s="233">
        <v>4.7395561274793367</v>
      </c>
      <c r="F46" s="233">
        <v>4.9320651861957989</v>
      </c>
      <c r="G46" s="233">
        <v>4.8287088571175563</v>
      </c>
      <c r="H46" s="233">
        <v>4.9675585662148265</v>
      </c>
      <c r="I46" s="233">
        <v>4.4252558448693549</v>
      </c>
      <c r="J46" s="233">
        <v>4.4493472974014567</v>
      </c>
      <c r="K46" s="233">
        <v>4.2876859726471288</v>
      </c>
      <c r="L46" s="233">
        <v>3.857280654992175</v>
      </c>
      <c r="M46" s="233">
        <v>3.8500029664929531</v>
      </c>
      <c r="N46" s="245">
        <v>4.4722545955288124</v>
      </c>
      <c r="O46" s="232">
        <f t="shared" si="6"/>
        <v>4.9675585662148265</v>
      </c>
      <c r="P46" s="233">
        <f t="shared" si="7"/>
        <v>3.8500029664929531</v>
      </c>
      <c r="Q46" s="232">
        <f>-LOG((mm!C46*10^-pH!C46+mm!D46*10^-pH!D46+mm!E46*10^-pH!E46+mm!F46*10^-pH!F46+mm!G46*10^-pH!G46+mm!H46*10^-pH!H46+mm!I46*10^-pH!I46+mm!J46*10^-pH!J46+mm!K46*10^-pH!K46+mm!L46*10^-pH!L46+mm!M46*10^-pH!M46+mm!N46*10^-pH!N46)/mm!O46)</f>
        <v>4.5539862035654854</v>
      </c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9.5" customHeight="1">
      <c r="A47" s="163">
        <v>43</v>
      </c>
      <c r="B47" s="215" t="s">
        <v>51</v>
      </c>
      <c r="C47" s="226">
        <v>4.96</v>
      </c>
      <c r="D47" s="227">
        <v>4.95</v>
      </c>
      <c r="E47" s="227">
        <v>4.92</v>
      </c>
      <c r="F47" s="227">
        <v>4.8099999999999996</v>
      </c>
      <c r="G47" s="227">
        <v>5.0199999999999996</v>
      </c>
      <c r="H47" s="227">
        <v>4.99</v>
      </c>
      <c r="I47" s="227">
        <v>4.5999999999999996</v>
      </c>
      <c r="J47" s="227">
        <v>4.5199999999999996</v>
      </c>
      <c r="K47" s="227">
        <v>4.3899999999999997</v>
      </c>
      <c r="L47" s="227">
        <v>4.37</v>
      </c>
      <c r="M47" s="227">
        <v>4.59</v>
      </c>
      <c r="N47" s="246">
        <v>4.66</v>
      </c>
      <c r="O47" s="226">
        <f t="shared" si="6"/>
        <v>5.0199999999999996</v>
      </c>
      <c r="P47" s="227">
        <f t="shared" si="7"/>
        <v>4.37</v>
      </c>
      <c r="Q47" s="226">
        <f>-LOG((mm!C47*10^-pH!C47+mm!D47*10^-pH!D47+mm!E47*10^-pH!E47+mm!F47*10^-pH!F47+mm!G47*10^-pH!G47+mm!H47*10^-pH!H47+mm!I47*10^-pH!I47+mm!J47*10^-pH!J47+mm!K47*10^-pH!K47+mm!L47*10^-pH!L47+mm!M47*10^-pH!M47+mm!N47*10^-pH!N47)/mm!O47)</f>
        <v>4.8364283496329659</v>
      </c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9.5" customHeight="1">
      <c r="A48" s="110">
        <v>44</v>
      </c>
      <c r="B48" s="203" t="s">
        <v>52</v>
      </c>
      <c r="C48" s="223">
        <v>5.49</v>
      </c>
      <c r="D48" s="224">
        <v>5.66</v>
      </c>
      <c r="E48" s="224">
        <v>4.8600000000000003</v>
      </c>
      <c r="F48" s="224">
        <v>4.87</v>
      </c>
      <c r="G48" s="224">
        <v>5.12</v>
      </c>
      <c r="H48" s="224">
        <v>4.9800000000000004</v>
      </c>
      <c r="I48" s="224">
        <v>4.5999999999999996</v>
      </c>
      <c r="J48" s="224">
        <v>4.3600000000000003</v>
      </c>
      <c r="K48" s="224">
        <v>4.09</v>
      </c>
      <c r="L48" s="224">
        <v>4.1500000000000004</v>
      </c>
      <c r="M48" s="224">
        <v>4.37</v>
      </c>
      <c r="N48" s="225">
        <v>4.4800000000000004</v>
      </c>
      <c r="O48" s="223">
        <f t="shared" si="6"/>
        <v>5.66</v>
      </c>
      <c r="P48" s="224">
        <f t="shared" si="7"/>
        <v>4.09</v>
      </c>
      <c r="Q48" s="241">
        <f>-LOG((mm!C48*10^-pH!C48+mm!D48*10^-pH!D48+mm!E48*10^-pH!E48+mm!F48*10^-pH!F48+mm!G48*10^-pH!G48+mm!H48*10^-pH!H48+mm!I48*10^-pH!I48+mm!J48*10^-pH!J48+mm!K48*10^-pH!K48+mm!L48*10^-pH!L48+mm!M48*10^-pH!M48+mm!N48*10^-pH!N48)/mm!O48)</f>
        <v>4.7799415173340112</v>
      </c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9.5" customHeight="1">
      <c r="A49" s="110">
        <v>45</v>
      </c>
      <c r="B49" s="203" t="s">
        <v>54</v>
      </c>
      <c r="C49" s="223">
        <v>4.6995916723783733</v>
      </c>
      <c r="D49" s="224">
        <v>4.7292325745296795</v>
      </c>
      <c r="E49" s="224">
        <v>4.8490739660731954</v>
      </c>
      <c r="F49" s="224">
        <v>4.925427010650699</v>
      </c>
      <c r="G49" s="224">
        <v>5.1593621236391867</v>
      </c>
      <c r="H49" s="224">
        <v>5.0070736518004448</v>
      </c>
      <c r="I49" s="224">
        <v>4.6238554397198595</v>
      </c>
      <c r="J49" s="224">
        <v>4.4363762805258018</v>
      </c>
      <c r="K49" s="224">
        <v>5.3929832594896867</v>
      </c>
      <c r="L49" s="224">
        <v>4.2698104472117224</v>
      </c>
      <c r="M49" s="224">
        <v>4.548631125023114</v>
      </c>
      <c r="N49" s="225">
        <v>4.3821982547288414</v>
      </c>
      <c r="O49" s="223">
        <f t="shared" si="6"/>
        <v>5.3929832594896867</v>
      </c>
      <c r="P49" s="224">
        <f t="shared" si="7"/>
        <v>4.2698104472117224</v>
      </c>
      <c r="Q49" s="223">
        <f>-LOG((mm!C49*10^-pH!C49+mm!D49*10^-pH!D49+mm!E49*10^-pH!E49+mm!F49*10^-pH!F49+mm!G49*10^-pH!G49+mm!H49*10^-pH!H49+mm!I49*10^-pH!I49+mm!J49*10^-pH!J49+mm!K49*10^-pH!K49+mm!L49*10^-pH!L49+mm!M49*10^-pH!M49+mm!N49*10^-pH!N49)/mm!O49)</f>
        <v>4.7686842910140985</v>
      </c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9.5" customHeight="1">
      <c r="A50" s="110">
        <v>46</v>
      </c>
      <c r="B50" s="203" t="s">
        <v>55</v>
      </c>
      <c r="C50" s="223">
        <v>4.8294665249054649</v>
      </c>
      <c r="D50" s="224">
        <v>4.8686045838633998</v>
      </c>
      <c r="E50" s="224">
        <v>4.9692500089009748</v>
      </c>
      <c r="F50" s="224">
        <v>4.8649471113024418</v>
      </c>
      <c r="G50" s="224">
        <v>4.9350501201949717</v>
      </c>
      <c r="H50" s="224">
        <v>4.5292833828515979</v>
      </c>
      <c r="I50" s="224">
        <v>5.0228815377276197</v>
      </c>
      <c r="J50" s="224">
        <v>4.6719078750780474</v>
      </c>
      <c r="K50" s="224">
        <v>4.3362940343562659</v>
      </c>
      <c r="L50" s="224">
        <v>4.4598000102030095</v>
      </c>
      <c r="M50" s="224">
        <v>4.4327061757528368</v>
      </c>
      <c r="N50" s="225">
        <v>4.7747363675722401</v>
      </c>
      <c r="O50" s="223">
        <f t="shared" si="6"/>
        <v>5.0228815377276197</v>
      </c>
      <c r="P50" s="224">
        <f t="shared" si="7"/>
        <v>4.3362940343562659</v>
      </c>
      <c r="Q50" s="223">
        <f>-LOG((mm!C50*10^-pH!C50+mm!D50*10^-pH!D50+mm!E50*10^-pH!E50+mm!F50*10^-pH!F50+mm!G50*10^-pH!G50+mm!H50*10^-pH!H50+mm!I50*10^-pH!I50+mm!J50*10^-pH!J50+mm!K50*10^-pH!K50+mm!L50*10^-pH!L50+mm!M50*10^-pH!M50+mm!N50*10^-pH!N50)/mm!O50)</f>
        <v>4.7502094192042188</v>
      </c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9.5" customHeight="1">
      <c r="A51" s="110">
        <v>47</v>
      </c>
      <c r="B51" s="203" t="s">
        <v>56</v>
      </c>
      <c r="C51" s="223"/>
      <c r="D51" s="224"/>
      <c r="E51" s="224"/>
      <c r="F51" s="224"/>
      <c r="G51" s="224"/>
      <c r="H51" s="224"/>
      <c r="I51" s="224">
        <v>4.6318596231862923</v>
      </c>
      <c r="J51" s="224">
        <v>4.5389329303305841</v>
      </c>
      <c r="K51" s="224">
        <v>4.5400100545758777</v>
      </c>
      <c r="L51" s="224">
        <v>4.5186396069084012</v>
      </c>
      <c r="M51" s="224">
        <v>4.742113069996635</v>
      </c>
      <c r="N51" s="225">
        <v>4.806889371087661</v>
      </c>
      <c r="O51" s="223">
        <f t="shared" si="6"/>
        <v>4.806889371087661</v>
      </c>
      <c r="P51" s="224">
        <f t="shared" si="7"/>
        <v>4.5186396069084012</v>
      </c>
      <c r="Q51" s="228">
        <f>-LOG((mm!C51*10^-pH!C51+mm!D51*10^-pH!D51+mm!E51*10^-pH!E51+mm!F51*10^-pH!F51+mm!G51*10^-pH!G51+mm!H51*10^-pH!H51+mm!I51*10^-pH!I51+mm!J51*10^-pH!J51+mm!K51*10^-pH!K51+mm!L51*10^-pH!L51+mm!M51*10^-pH!M51+mm!N51*10^-pH!N51)/mm!O51)</f>
        <v>4.6674020688184887</v>
      </c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9.5" customHeight="1">
      <c r="A52" s="110">
        <v>48</v>
      </c>
      <c r="B52" s="203" t="s">
        <v>57</v>
      </c>
      <c r="C52" s="223"/>
      <c r="D52" s="224"/>
      <c r="E52" s="224"/>
      <c r="F52" s="224"/>
      <c r="G52" s="224"/>
      <c r="H52" s="224"/>
      <c r="I52" s="224"/>
      <c r="J52" s="224"/>
      <c r="K52" s="224"/>
      <c r="L52" s="224"/>
      <c r="M52" s="224"/>
      <c r="N52" s="225"/>
      <c r="O52" s="223"/>
      <c r="P52" s="224"/>
      <c r="Q52" s="223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9.5" customHeight="1">
      <c r="A53" s="110">
        <v>49</v>
      </c>
      <c r="B53" s="203" t="s">
        <v>58</v>
      </c>
      <c r="C53" s="223">
        <v>4.9206531997032519</v>
      </c>
      <c r="D53" s="224">
        <v>4.8728206689978713</v>
      </c>
      <c r="E53" s="224">
        <v>4.6954722033564433</v>
      </c>
      <c r="F53" s="224">
        <v>4.8871537942191843</v>
      </c>
      <c r="G53" s="224">
        <v>4.9571806410316723</v>
      </c>
      <c r="H53" s="250">
        <v>4.8670057287296125</v>
      </c>
      <c r="I53" s="224">
        <v>4.7665473841443289</v>
      </c>
      <c r="J53" s="224">
        <v>4.6250779469877994</v>
      </c>
      <c r="K53" s="224">
        <v>4.4341183178271679</v>
      </c>
      <c r="L53" s="224">
        <v>4.6258221441754728</v>
      </c>
      <c r="M53" s="224">
        <v>4.7362893147989915</v>
      </c>
      <c r="N53" s="225">
        <v>4.7940960292087036</v>
      </c>
      <c r="O53" s="223">
        <f t="shared" ref="O53:O56" si="8">MAX(C53:N53)</f>
        <v>4.9571806410316723</v>
      </c>
      <c r="P53" s="224">
        <f t="shared" ref="P53:P56" si="9">MIN(C53:N53)</f>
        <v>4.4341183178271679</v>
      </c>
      <c r="Q53" s="223">
        <f>-LOG((mm!C53*10^-pH!C53+mm!D53*10^-pH!D53+mm!E53*10^-pH!E53+mm!F53*10^-pH!F53+mm!G53*10^-pH!G53+mm!H53*10^-pH!H53+mm!I53*10^-pH!I53+mm!J53*10^-pH!J53+mm!K53*10^-pH!K53+mm!L53*10^-pH!L53+mm!M53*10^-pH!M53+mm!N53*10^-pH!N53)/mm!O53)</f>
        <v>4.7971276685031308</v>
      </c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9.5" customHeight="1">
      <c r="A54" s="110">
        <v>50</v>
      </c>
      <c r="B54" s="203" t="s">
        <v>60</v>
      </c>
      <c r="C54" s="223">
        <v>5</v>
      </c>
      <c r="D54" s="224">
        <v>5.12</v>
      </c>
      <c r="E54" s="224">
        <v>4.75</v>
      </c>
      <c r="F54" s="224">
        <v>5.22</v>
      </c>
      <c r="G54" s="224">
        <v>5.14</v>
      </c>
      <c r="H54" s="224">
        <v>5.0199999999999996</v>
      </c>
      <c r="I54" s="224">
        <v>4.74</v>
      </c>
      <c r="J54" s="224">
        <v>4.4000000000000004</v>
      </c>
      <c r="K54" s="224">
        <v>4.5599999999999996</v>
      </c>
      <c r="L54" s="224">
        <v>4.46</v>
      </c>
      <c r="M54" s="224">
        <v>4.5599999999999996</v>
      </c>
      <c r="N54" s="225">
        <v>4.6500000000000004</v>
      </c>
      <c r="O54" s="223">
        <f t="shared" si="8"/>
        <v>5.22</v>
      </c>
      <c r="P54" s="224">
        <f t="shared" si="9"/>
        <v>4.4000000000000004</v>
      </c>
      <c r="Q54" s="223">
        <f>-LOG((mm!C54*10^-pH!C54+mm!D54*10^-pH!D54+mm!E54*10^-pH!E54+mm!F54*10^-pH!F54+mm!G54*10^-pH!G54+mm!H54*10^-pH!H54+mm!I54*10^-pH!I54+mm!J54*10^-pH!J54+mm!K54*10^-pH!K54+mm!L54*10^-pH!L54+mm!M54*10^-pH!M54+mm!N54*10^-pH!N54)/mm!O54)</f>
        <v>4.9176426334264667</v>
      </c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9.5" customHeight="1">
      <c r="A55" s="110">
        <v>51</v>
      </c>
      <c r="B55" s="203" t="s">
        <v>61</v>
      </c>
      <c r="C55" s="223">
        <v>4.8917498171628466</v>
      </c>
      <c r="D55" s="224">
        <v>5.0361380377847862</v>
      </c>
      <c r="E55" s="224">
        <v>5.2127152400960535</v>
      </c>
      <c r="F55" s="231">
        <v>5.4707652195941909</v>
      </c>
      <c r="G55" s="231">
        <v>5.1063446413835862</v>
      </c>
      <c r="H55" s="224">
        <v>5.3410193839218625</v>
      </c>
      <c r="I55" s="224">
        <v>5.29</v>
      </c>
      <c r="J55" s="224">
        <v>4.6405152764127937</v>
      </c>
      <c r="K55" s="224">
        <v>4.85396120163995</v>
      </c>
      <c r="L55" s="224">
        <v>4.4119133763293235</v>
      </c>
      <c r="M55" s="224">
        <v>4.5003946589747308</v>
      </c>
      <c r="N55" s="225">
        <v>3.9778357533707198</v>
      </c>
      <c r="O55" s="223">
        <f t="shared" si="8"/>
        <v>5.4707652195941909</v>
      </c>
      <c r="P55" s="224">
        <f t="shared" si="9"/>
        <v>3.9778357533707198</v>
      </c>
      <c r="Q55" s="223">
        <f>-LOG((mm!C55*10^-pH!C55+mm!D55*10^-pH!D55+mm!E55*10^-pH!E55+mm!F55*10^-pH!F55+mm!G55*10^-pH!G55+mm!H55*10^-pH!H55+mm!I55*10^-pH!I55+mm!J55*10^-pH!J55+mm!K55*10^-pH!K55+mm!L55*10^-pH!L55+mm!M55*10^-pH!M55+mm!N55*10^-pH!N55)/mm!O55)</f>
        <v>4.7816492217111213</v>
      </c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9.5" customHeight="1">
      <c r="A56" s="124">
        <v>52</v>
      </c>
      <c r="B56" s="219" t="s">
        <v>63</v>
      </c>
      <c r="C56" s="234">
        <v>5.6</v>
      </c>
      <c r="D56" s="235">
        <v>5.6</v>
      </c>
      <c r="E56" s="235">
        <v>6.4</v>
      </c>
      <c r="F56" s="235">
        <v>6</v>
      </c>
      <c r="G56" s="235">
        <v>6.2</v>
      </c>
      <c r="H56" s="235">
        <v>6.3</v>
      </c>
      <c r="I56" s="235">
        <v>6.3</v>
      </c>
      <c r="J56" s="235">
        <v>5.4</v>
      </c>
      <c r="K56" s="235">
        <v>5.3</v>
      </c>
      <c r="L56" s="235">
        <v>5.2</v>
      </c>
      <c r="M56" s="235">
        <v>5.4</v>
      </c>
      <c r="N56" s="236">
        <v>5.7</v>
      </c>
      <c r="O56" s="234">
        <f t="shared" si="8"/>
        <v>6.4</v>
      </c>
      <c r="P56" s="235">
        <f t="shared" si="9"/>
        <v>5.2</v>
      </c>
      <c r="Q56" s="234">
        <f>-LOG((mm!C56*10^-pH!C56+mm!D56*10^-pH!D56+mm!E56*10^-pH!E56+mm!F56*10^-pH!F56+mm!G56*10^-pH!G56+mm!H56*10^-pH!H56+mm!I56*10^-pH!I56+mm!J56*10^-pH!J56+mm!K56*10^-pH!K56+mm!L56*10^-pH!L56+mm!M56*10^-pH!M56+mm!N56*10^-pH!N56)/mm!O56)</f>
        <v>5.7496548780387435</v>
      </c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3.5" customHeight="1">
      <c r="A57" s="20"/>
      <c r="B57" s="20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20"/>
      <c r="T57" s="20"/>
      <c r="U57" s="20"/>
      <c r="V57" s="20"/>
      <c r="W57" s="20"/>
      <c r="X57" s="20"/>
      <c r="Y57" s="20"/>
      <c r="Z57" s="20"/>
    </row>
    <row r="58" spans="1:26" ht="13.5" customHeight="1">
      <c r="A58" s="20"/>
      <c r="B58" s="20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20"/>
      <c r="T58" s="20"/>
      <c r="U58" s="20"/>
      <c r="V58" s="149"/>
      <c r="W58" s="86"/>
      <c r="X58" s="20"/>
      <c r="Y58" s="20"/>
      <c r="Z58" s="20"/>
    </row>
    <row r="59" spans="1:26" ht="13.5" customHeight="1">
      <c r="A59" s="20"/>
      <c r="B59" s="20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20"/>
      <c r="T59" s="20"/>
      <c r="U59" s="20"/>
      <c r="V59" s="149"/>
      <c r="W59" s="86"/>
      <c r="X59" s="20"/>
      <c r="Y59" s="20"/>
      <c r="Z59" s="20"/>
    </row>
    <row r="60" spans="1:26" ht="13.5" customHeight="1">
      <c r="A60" s="20"/>
      <c r="B60" s="20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20"/>
      <c r="T60" s="20"/>
      <c r="U60" s="20"/>
      <c r="V60" s="20"/>
      <c r="W60" s="86"/>
      <c r="X60" s="20"/>
      <c r="Y60" s="20"/>
      <c r="Z60" s="20"/>
    </row>
    <row r="61" spans="1:26" ht="13.5" customHeight="1">
      <c r="A61" s="20"/>
      <c r="B61" s="20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20"/>
      <c r="T61" s="20"/>
      <c r="U61" s="20"/>
      <c r="V61" s="20"/>
      <c r="W61" s="20"/>
      <c r="X61" s="20"/>
      <c r="Y61" s="20"/>
      <c r="Z61" s="20"/>
    </row>
    <row r="62" spans="1:26" ht="13.5" customHeight="1">
      <c r="A62" s="20"/>
      <c r="B62" s="20"/>
      <c r="C62" s="190"/>
      <c r="D62" s="190"/>
      <c r="E62" s="190"/>
      <c r="F62" s="190"/>
      <c r="G62" s="190"/>
      <c r="H62" s="190"/>
      <c r="I62" s="190"/>
      <c r="J62" s="190"/>
      <c r="K62" s="190"/>
      <c r="L62" s="190"/>
      <c r="M62" s="190"/>
      <c r="N62" s="190"/>
      <c r="O62" s="85"/>
      <c r="P62" s="85"/>
      <c r="Q62" s="85"/>
      <c r="R62" s="85"/>
      <c r="S62" s="20"/>
      <c r="T62" s="20"/>
      <c r="U62" s="20"/>
      <c r="V62" s="20"/>
      <c r="W62" s="20"/>
      <c r="X62" s="20"/>
      <c r="Y62" s="20"/>
      <c r="Z62" s="20"/>
    </row>
    <row r="63" spans="1:26" ht="13.5" customHeight="1">
      <c r="A63" s="20"/>
      <c r="B63" s="20"/>
      <c r="C63" s="190">
        <v>36</v>
      </c>
      <c r="D63" s="190">
        <v>37</v>
      </c>
      <c r="E63" s="190">
        <v>38</v>
      </c>
      <c r="F63" s="190">
        <v>38</v>
      </c>
      <c r="G63" s="190">
        <v>41</v>
      </c>
      <c r="H63" s="190">
        <v>40</v>
      </c>
      <c r="I63" s="190">
        <v>44</v>
      </c>
      <c r="J63" s="190">
        <v>44</v>
      </c>
      <c r="K63" s="190">
        <v>41</v>
      </c>
      <c r="L63" s="190">
        <v>44</v>
      </c>
      <c r="M63" s="190">
        <v>46</v>
      </c>
      <c r="N63" s="190">
        <v>44</v>
      </c>
      <c r="O63" s="85"/>
      <c r="P63" s="85"/>
      <c r="Q63" s="85"/>
      <c r="R63" s="85"/>
      <c r="S63" s="20"/>
      <c r="T63" s="20"/>
      <c r="U63" s="20"/>
      <c r="V63" s="20"/>
      <c r="W63" s="20"/>
      <c r="X63" s="20"/>
      <c r="Y63" s="20"/>
      <c r="Z63" s="20"/>
    </row>
    <row r="64" spans="1:26" ht="13.5" customHeight="1">
      <c r="A64" s="20"/>
      <c r="B64" s="20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20"/>
      <c r="T64" s="20"/>
      <c r="U64" s="20"/>
      <c r="V64" s="20"/>
      <c r="W64" s="20"/>
      <c r="X64" s="20"/>
      <c r="Y64" s="20"/>
      <c r="Z64" s="20"/>
    </row>
    <row r="65" spans="1:26" ht="13.5" customHeight="1">
      <c r="A65" s="20"/>
      <c r="B65" s="20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20"/>
      <c r="T65" s="20"/>
      <c r="U65" s="20"/>
      <c r="V65" s="20"/>
      <c r="W65" s="20"/>
      <c r="X65" s="20"/>
      <c r="Y65" s="20"/>
      <c r="Z65" s="20"/>
    </row>
    <row r="66" spans="1:26" ht="13.5" customHeight="1">
      <c r="A66" s="20"/>
      <c r="B66" s="20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20"/>
      <c r="T66" s="20"/>
      <c r="U66" s="20"/>
      <c r="V66" s="20"/>
      <c r="W66" s="20"/>
      <c r="X66" s="20"/>
      <c r="Y66" s="20"/>
      <c r="Z66" s="20"/>
    </row>
    <row r="67" spans="1:26" ht="13.5" customHeight="1">
      <c r="A67" s="20"/>
      <c r="B67" s="20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20"/>
      <c r="T67" s="20"/>
      <c r="U67" s="20"/>
      <c r="V67" s="20"/>
      <c r="W67" s="20"/>
      <c r="X67" s="20"/>
      <c r="Y67" s="20"/>
      <c r="Z67" s="20"/>
    </row>
    <row r="68" spans="1:26" ht="13.5" customHeight="1">
      <c r="A68" s="20"/>
      <c r="B68" s="20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20"/>
      <c r="T68" s="20"/>
      <c r="U68" s="20"/>
      <c r="V68" s="20"/>
      <c r="W68" s="20"/>
      <c r="X68" s="20"/>
      <c r="Y68" s="20"/>
      <c r="Z68" s="20"/>
    </row>
    <row r="69" spans="1:26" ht="13.5" customHeight="1">
      <c r="A69" s="20"/>
      <c r="B69" s="20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20"/>
      <c r="T69" s="20"/>
      <c r="U69" s="20"/>
      <c r="V69" s="20"/>
      <c r="W69" s="20"/>
      <c r="X69" s="20"/>
      <c r="Y69" s="20"/>
      <c r="Z69" s="20"/>
    </row>
    <row r="70" spans="1:26" ht="13.5" customHeight="1">
      <c r="A70" s="20"/>
      <c r="B70" s="20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20"/>
      <c r="T70" s="20"/>
      <c r="U70" s="20"/>
      <c r="V70" s="20"/>
      <c r="W70" s="20"/>
      <c r="X70" s="20"/>
      <c r="Y70" s="20"/>
      <c r="Z70" s="20"/>
    </row>
    <row r="71" spans="1:26" ht="13.5" customHeight="1">
      <c r="A71" s="20"/>
      <c r="B71" s="20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20"/>
      <c r="T71" s="20"/>
      <c r="U71" s="20"/>
      <c r="V71" s="20"/>
      <c r="W71" s="20"/>
      <c r="X71" s="20"/>
      <c r="Y71" s="20"/>
      <c r="Z71" s="20"/>
    </row>
    <row r="72" spans="1:26" ht="13.5" customHeight="1">
      <c r="A72" s="20"/>
      <c r="B72" s="20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20"/>
      <c r="T72" s="20"/>
      <c r="U72" s="20"/>
      <c r="V72" s="20"/>
      <c r="W72" s="20"/>
      <c r="X72" s="20"/>
      <c r="Y72" s="20"/>
      <c r="Z72" s="20"/>
    </row>
    <row r="73" spans="1:26" ht="13.5" customHeight="1">
      <c r="A73" s="20"/>
      <c r="B73" s="20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20"/>
      <c r="T73" s="20"/>
      <c r="U73" s="20"/>
      <c r="V73" s="20"/>
      <c r="W73" s="20"/>
      <c r="X73" s="20"/>
      <c r="Y73" s="20"/>
      <c r="Z73" s="20"/>
    </row>
    <row r="74" spans="1:26" ht="13.5" customHeight="1">
      <c r="A74" s="20"/>
      <c r="B74" s="20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20"/>
      <c r="T74" s="20"/>
      <c r="U74" s="20"/>
      <c r="V74" s="20"/>
      <c r="W74" s="20"/>
      <c r="X74" s="20"/>
      <c r="Y74" s="20"/>
      <c r="Z74" s="20"/>
    </row>
    <row r="75" spans="1:26" ht="13.5" customHeight="1">
      <c r="A75" s="20"/>
      <c r="B75" s="20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20"/>
      <c r="T75" s="20"/>
      <c r="U75" s="20"/>
      <c r="V75" s="20"/>
      <c r="W75" s="20"/>
      <c r="X75" s="20"/>
      <c r="Y75" s="20"/>
      <c r="Z75" s="20"/>
    </row>
    <row r="76" spans="1:26" ht="13.5" customHeight="1">
      <c r="A76" s="20"/>
      <c r="B76" s="20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20"/>
      <c r="T76" s="20"/>
      <c r="U76" s="20"/>
      <c r="V76" s="20"/>
      <c r="W76" s="20"/>
      <c r="X76" s="20"/>
      <c r="Y76" s="20"/>
      <c r="Z76" s="20"/>
    </row>
    <row r="77" spans="1:26" ht="13.5" customHeight="1">
      <c r="A77" s="20"/>
      <c r="B77" s="20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20"/>
      <c r="T77" s="20"/>
      <c r="U77" s="20"/>
      <c r="V77" s="20"/>
      <c r="W77" s="20"/>
      <c r="X77" s="20"/>
      <c r="Y77" s="20"/>
      <c r="Z77" s="20"/>
    </row>
    <row r="78" spans="1:26" ht="13.5" customHeight="1">
      <c r="A78" s="20"/>
      <c r="B78" s="20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20"/>
      <c r="T78" s="20"/>
      <c r="U78" s="20"/>
      <c r="V78" s="20"/>
      <c r="W78" s="20"/>
      <c r="X78" s="20"/>
      <c r="Y78" s="20"/>
      <c r="Z78" s="20"/>
    </row>
    <row r="79" spans="1:26" ht="13.5" customHeight="1">
      <c r="A79" s="20"/>
      <c r="B79" s="20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20"/>
      <c r="T79" s="20"/>
      <c r="U79" s="20"/>
      <c r="V79" s="20"/>
      <c r="W79" s="20"/>
      <c r="X79" s="20"/>
      <c r="Y79" s="20"/>
      <c r="Z79" s="20"/>
    </row>
    <row r="80" spans="1:26" ht="13.5" customHeight="1">
      <c r="A80" s="20"/>
      <c r="B80" s="20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20"/>
      <c r="T80" s="20"/>
      <c r="U80" s="20"/>
      <c r="V80" s="20"/>
      <c r="W80" s="20"/>
      <c r="X80" s="20"/>
      <c r="Y80" s="20"/>
      <c r="Z80" s="20"/>
    </row>
    <row r="81" spans="1:26" ht="13.5" customHeight="1">
      <c r="A81" s="20"/>
      <c r="B81" s="20"/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20"/>
      <c r="T81" s="20"/>
      <c r="U81" s="20"/>
      <c r="V81" s="20"/>
      <c r="W81" s="20"/>
      <c r="X81" s="20"/>
      <c r="Y81" s="20"/>
      <c r="Z81" s="20"/>
    </row>
    <row r="82" spans="1:26" ht="13.5" customHeight="1">
      <c r="A82" s="20"/>
      <c r="B82" s="20"/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20"/>
      <c r="T82" s="20"/>
      <c r="U82" s="20"/>
      <c r="V82" s="20"/>
      <c r="W82" s="20"/>
      <c r="X82" s="20"/>
      <c r="Y82" s="20"/>
      <c r="Z82" s="20"/>
    </row>
    <row r="83" spans="1:26" ht="13.5" customHeight="1">
      <c r="A83" s="20"/>
      <c r="B83" s="20"/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20"/>
      <c r="T83" s="20"/>
      <c r="U83" s="20"/>
      <c r="V83" s="20"/>
      <c r="W83" s="20"/>
      <c r="X83" s="20"/>
      <c r="Y83" s="20"/>
      <c r="Z83" s="20"/>
    </row>
    <row r="84" spans="1:26" ht="13.5" customHeight="1">
      <c r="A84" s="20"/>
      <c r="B84" s="20"/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20"/>
      <c r="T84" s="20"/>
      <c r="U84" s="20"/>
      <c r="V84" s="20"/>
      <c r="W84" s="20"/>
      <c r="X84" s="20"/>
      <c r="Y84" s="20"/>
      <c r="Z84" s="20"/>
    </row>
    <row r="85" spans="1:26" ht="13.5" customHeight="1">
      <c r="A85" s="20"/>
      <c r="B85" s="20"/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20"/>
      <c r="T85" s="20"/>
      <c r="U85" s="20"/>
      <c r="V85" s="20"/>
      <c r="W85" s="20"/>
      <c r="X85" s="20"/>
      <c r="Y85" s="20"/>
      <c r="Z85" s="20"/>
    </row>
    <row r="86" spans="1:26" ht="13.5" customHeight="1">
      <c r="A86" s="20"/>
      <c r="B86" s="20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20"/>
      <c r="T86" s="20"/>
      <c r="U86" s="20"/>
      <c r="V86" s="20"/>
      <c r="W86" s="20"/>
      <c r="X86" s="20"/>
      <c r="Y86" s="20"/>
      <c r="Z86" s="20"/>
    </row>
    <row r="87" spans="1:26" ht="13.5" customHeight="1">
      <c r="A87" s="20"/>
      <c r="B87" s="20"/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20"/>
      <c r="T87" s="20"/>
      <c r="U87" s="20"/>
      <c r="V87" s="20"/>
      <c r="W87" s="20"/>
      <c r="X87" s="20"/>
      <c r="Y87" s="20"/>
      <c r="Z87" s="20"/>
    </row>
    <row r="88" spans="1:26" ht="13.5" customHeight="1">
      <c r="A88" s="20"/>
      <c r="B88" s="20"/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20"/>
      <c r="T88" s="20"/>
      <c r="U88" s="20"/>
      <c r="V88" s="20"/>
      <c r="W88" s="20"/>
      <c r="X88" s="20"/>
      <c r="Y88" s="20"/>
      <c r="Z88" s="20"/>
    </row>
    <row r="89" spans="1:26" ht="13.5" customHeight="1">
      <c r="A89" s="20"/>
      <c r="B89" s="20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20"/>
      <c r="T89" s="20"/>
      <c r="U89" s="20"/>
      <c r="V89" s="20"/>
      <c r="W89" s="20"/>
      <c r="X89" s="20"/>
      <c r="Y89" s="20"/>
      <c r="Z89" s="20"/>
    </row>
    <row r="90" spans="1:26" ht="13.5" customHeight="1">
      <c r="A90" s="20"/>
      <c r="B90" s="20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20"/>
      <c r="T90" s="20"/>
      <c r="U90" s="20"/>
      <c r="V90" s="20"/>
      <c r="W90" s="20"/>
      <c r="X90" s="20"/>
      <c r="Y90" s="20"/>
      <c r="Z90" s="20"/>
    </row>
    <row r="91" spans="1:26" ht="13.5" customHeight="1">
      <c r="A91" s="20"/>
      <c r="B91" s="20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20"/>
      <c r="T91" s="20"/>
      <c r="U91" s="20"/>
      <c r="V91" s="20"/>
      <c r="W91" s="20"/>
      <c r="X91" s="20"/>
      <c r="Y91" s="20"/>
      <c r="Z91" s="20"/>
    </row>
    <row r="92" spans="1:26" ht="13.5" customHeight="1">
      <c r="A92" s="20"/>
      <c r="B92" s="20"/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20"/>
      <c r="T92" s="20"/>
      <c r="U92" s="20"/>
      <c r="V92" s="20"/>
      <c r="W92" s="20"/>
      <c r="X92" s="20"/>
      <c r="Y92" s="20"/>
      <c r="Z92" s="20"/>
    </row>
    <row r="93" spans="1:26" ht="13.5" customHeight="1">
      <c r="A93" s="20"/>
      <c r="B93" s="20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20"/>
      <c r="T93" s="20"/>
      <c r="U93" s="20"/>
      <c r="V93" s="20"/>
      <c r="W93" s="20"/>
      <c r="X93" s="20"/>
      <c r="Y93" s="20"/>
      <c r="Z93" s="20"/>
    </row>
    <row r="94" spans="1:26" ht="13.5" customHeight="1">
      <c r="A94" s="20"/>
      <c r="B94" s="20"/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20"/>
      <c r="T94" s="20"/>
      <c r="U94" s="20"/>
      <c r="V94" s="20"/>
      <c r="W94" s="20"/>
      <c r="X94" s="20"/>
      <c r="Y94" s="20"/>
      <c r="Z94" s="20"/>
    </row>
    <row r="95" spans="1:26" ht="13.5" customHeight="1">
      <c r="A95" s="20"/>
      <c r="B95" s="20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20"/>
      <c r="T95" s="20"/>
      <c r="U95" s="20"/>
      <c r="V95" s="20"/>
      <c r="W95" s="20"/>
      <c r="X95" s="20"/>
      <c r="Y95" s="20"/>
      <c r="Z95" s="20"/>
    </row>
    <row r="96" spans="1:26" ht="13.5" customHeight="1">
      <c r="A96" s="20"/>
      <c r="B96" s="20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20"/>
      <c r="T96" s="20"/>
      <c r="U96" s="20"/>
      <c r="V96" s="20"/>
      <c r="W96" s="20"/>
      <c r="X96" s="20"/>
      <c r="Y96" s="20"/>
      <c r="Z96" s="20"/>
    </row>
    <row r="97" spans="1:26" ht="13.5" customHeight="1">
      <c r="A97" s="20"/>
      <c r="B97" s="20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20"/>
      <c r="T97" s="20"/>
      <c r="U97" s="20"/>
      <c r="V97" s="20"/>
      <c r="W97" s="20"/>
      <c r="X97" s="20"/>
      <c r="Y97" s="20"/>
      <c r="Z97" s="20"/>
    </row>
    <row r="98" spans="1:26" ht="13.5" customHeight="1">
      <c r="A98" s="20"/>
      <c r="B98" s="20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20"/>
      <c r="T98" s="20"/>
      <c r="U98" s="20"/>
      <c r="V98" s="20"/>
      <c r="W98" s="20"/>
      <c r="X98" s="20"/>
      <c r="Y98" s="20"/>
      <c r="Z98" s="20"/>
    </row>
    <row r="99" spans="1:26" ht="13.5" customHeight="1">
      <c r="A99" s="20"/>
      <c r="B99" s="20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20"/>
      <c r="T99" s="20"/>
      <c r="U99" s="20"/>
      <c r="V99" s="20"/>
      <c r="W99" s="20"/>
      <c r="X99" s="20"/>
      <c r="Y99" s="20"/>
      <c r="Z99" s="20"/>
    </row>
    <row r="100" spans="1:26" ht="13.5" customHeight="1">
      <c r="A100" s="20"/>
      <c r="B100" s="20"/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20"/>
      <c r="T100" s="20"/>
      <c r="U100" s="20"/>
      <c r="V100" s="20"/>
      <c r="W100" s="20"/>
      <c r="X100" s="20"/>
      <c r="Y100" s="20"/>
      <c r="Z100" s="20"/>
    </row>
    <row r="101" spans="1:26" ht="13.5" customHeight="1">
      <c r="A101" s="20"/>
      <c r="B101" s="20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20"/>
      <c r="T101" s="20"/>
      <c r="U101" s="20"/>
      <c r="V101" s="20"/>
      <c r="W101" s="20"/>
      <c r="X101" s="20"/>
      <c r="Y101" s="20"/>
      <c r="Z101" s="20"/>
    </row>
    <row r="102" spans="1:26" ht="13.5" customHeight="1">
      <c r="A102" s="20"/>
      <c r="B102" s="20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20"/>
      <c r="T102" s="20"/>
      <c r="U102" s="20"/>
      <c r="V102" s="20"/>
      <c r="W102" s="20"/>
      <c r="X102" s="20"/>
      <c r="Y102" s="20"/>
      <c r="Z102" s="20"/>
    </row>
    <row r="103" spans="1:26" ht="13.5" customHeight="1">
      <c r="A103" s="20"/>
      <c r="B103" s="20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20"/>
      <c r="T103" s="20"/>
      <c r="U103" s="20"/>
      <c r="V103" s="20"/>
      <c r="W103" s="20"/>
      <c r="X103" s="20"/>
      <c r="Y103" s="20"/>
      <c r="Z103" s="20"/>
    </row>
    <row r="104" spans="1:26" ht="13.5" customHeight="1">
      <c r="A104" s="20"/>
      <c r="B104" s="20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20"/>
      <c r="T104" s="20"/>
      <c r="U104" s="20"/>
      <c r="V104" s="20"/>
      <c r="W104" s="20"/>
      <c r="X104" s="20"/>
      <c r="Y104" s="20"/>
      <c r="Z104" s="20"/>
    </row>
    <row r="105" spans="1:26" ht="13.5" customHeight="1">
      <c r="A105" s="20"/>
      <c r="B105" s="20"/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20"/>
      <c r="T105" s="20"/>
      <c r="U105" s="20"/>
      <c r="V105" s="20"/>
      <c r="W105" s="20"/>
      <c r="X105" s="20"/>
      <c r="Y105" s="20"/>
      <c r="Z105" s="20"/>
    </row>
    <row r="106" spans="1:26" ht="13.5" customHeight="1">
      <c r="A106" s="20"/>
      <c r="B106" s="20"/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20"/>
      <c r="T106" s="20"/>
      <c r="U106" s="20"/>
      <c r="V106" s="20"/>
      <c r="W106" s="20"/>
      <c r="X106" s="20"/>
      <c r="Y106" s="20"/>
      <c r="Z106" s="20"/>
    </row>
    <row r="107" spans="1:26" ht="13.5" customHeight="1">
      <c r="A107" s="20"/>
      <c r="B107" s="20"/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20"/>
      <c r="T107" s="20"/>
      <c r="U107" s="20"/>
      <c r="V107" s="20"/>
      <c r="W107" s="20"/>
      <c r="X107" s="20"/>
      <c r="Y107" s="20"/>
      <c r="Z107" s="20"/>
    </row>
    <row r="108" spans="1:26" ht="13.5" customHeight="1">
      <c r="A108" s="20"/>
      <c r="B108" s="20"/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20"/>
      <c r="T108" s="20"/>
      <c r="U108" s="20"/>
      <c r="V108" s="20"/>
      <c r="W108" s="20"/>
      <c r="X108" s="20"/>
      <c r="Y108" s="20"/>
      <c r="Z108" s="20"/>
    </row>
    <row r="109" spans="1:26" ht="13.5" customHeight="1">
      <c r="A109" s="20"/>
      <c r="B109" s="20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20"/>
      <c r="T109" s="20"/>
      <c r="U109" s="20"/>
      <c r="V109" s="20"/>
      <c r="W109" s="20"/>
      <c r="X109" s="20"/>
      <c r="Y109" s="20"/>
      <c r="Z109" s="20"/>
    </row>
    <row r="110" spans="1:26" ht="13.5" customHeight="1">
      <c r="A110" s="20"/>
      <c r="B110" s="20"/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20"/>
      <c r="T110" s="20"/>
      <c r="U110" s="20"/>
      <c r="V110" s="20"/>
      <c r="W110" s="20"/>
      <c r="X110" s="20"/>
      <c r="Y110" s="20"/>
      <c r="Z110" s="20"/>
    </row>
    <row r="111" spans="1:26" ht="13.5" customHeight="1">
      <c r="A111" s="20"/>
      <c r="B111" s="20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20"/>
      <c r="T111" s="20"/>
      <c r="U111" s="20"/>
      <c r="V111" s="20"/>
      <c r="W111" s="20"/>
      <c r="X111" s="20"/>
      <c r="Y111" s="20"/>
      <c r="Z111" s="20"/>
    </row>
    <row r="112" spans="1:26" ht="13.5" customHeight="1">
      <c r="A112" s="20"/>
      <c r="B112" s="20"/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20"/>
      <c r="T112" s="20"/>
      <c r="U112" s="20"/>
      <c r="V112" s="20"/>
      <c r="W112" s="20"/>
      <c r="X112" s="20"/>
      <c r="Y112" s="20"/>
      <c r="Z112" s="20"/>
    </row>
    <row r="113" spans="1:26" ht="13.5" customHeight="1">
      <c r="A113" s="20"/>
      <c r="B113" s="20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20"/>
      <c r="T113" s="20"/>
      <c r="U113" s="20"/>
      <c r="V113" s="20"/>
      <c r="W113" s="20"/>
      <c r="X113" s="20"/>
      <c r="Y113" s="20"/>
      <c r="Z113" s="20"/>
    </row>
    <row r="114" spans="1:26" ht="13.5" customHeight="1">
      <c r="A114" s="20"/>
      <c r="B114" s="20"/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20"/>
      <c r="T114" s="20"/>
      <c r="U114" s="20"/>
      <c r="V114" s="20"/>
      <c r="W114" s="20"/>
      <c r="X114" s="20"/>
      <c r="Y114" s="20"/>
      <c r="Z114" s="20"/>
    </row>
    <row r="115" spans="1:26" ht="13.5" customHeight="1">
      <c r="A115" s="20"/>
      <c r="B115" s="20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20"/>
      <c r="T115" s="20"/>
      <c r="U115" s="20"/>
      <c r="V115" s="20"/>
      <c r="W115" s="20"/>
      <c r="X115" s="20"/>
      <c r="Y115" s="20"/>
      <c r="Z115" s="20"/>
    </row>
    <row r="116" spans="1:26" ht="13.5" customHeight="1">
      <c r="A116" s="20"/>
      <c r="B116" s="20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20"/>
      <c r="T116" s="20"/>
      <c r="U116" s="20"/>
      <c r="V116" s="20"/>
      <c r="W116" s="20"/>
      <c r="X116" s="20"/>
      <c r="Y116" s="20"/>
      <c r="Z116" s="20"/>
    </row>
    <row r="117" spans="1:26" ht="13.5" customHeight="1">
      <c r="A117" s="20"/>
      <c r="B117" s="20"/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20"/>
      <c r="T117" s="20"/>
      <c r="U117" s="20"/>
      <c r="V117" s="20"/>
      <c r="W117" s="20"/>
      <c r="X117" s="20"/>
      <c r="Y117" s="20"/>
      <c r="Z117" s="20"/>
    </row>
    <row r="118" spans="1:26" ht="13.5" customHeight="1">
      <c r="A118" s="20"/>
      <c r="B118" s="20"/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20"/>
      <c r="T118" s="20"/>
      <c r="U118" s="20"/>
      <c r="V118" s="20"/>
      <c r="W118" s="20"/>
      <c r="X118" s="20"/>
      <c r="Y118" s="20"/>
      <c r="Z118" s="20"/>
    </row>
    <row r="119" spans="1:26" ht="13.5" customHeight="1">
      <c r="A119" s="20"/>
      <c r="B119" s="20"/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20"/>
      <c r="T119" s="20"/>
      <c r="U119" s="20"/>
      <c r="V119" s="20"/>
      <c r="W119" s="20"/>
      <c r="X119" s="20"/>
      <c r="Y119" s="20"/>
      <c r="Z119" s="20"/>
    </row>
    <row r="120" spans="1:26" ht="13.5" customHeight="1">
      <c r="A120" s="20"/>
      <c r="B120" s="20"/>
      <c r="C120" s="85"/>
      <c r="D120" s="85"/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20"/>
      <c r="T120" s="20"/>
      <c r="U120" s="20"/>
      <c r="V120" s="20"/>
      <c r="W120" s="20"/>
      <c r="X120" s="20"/>
      <c r="Y120" s="20"/>
      <c r="Z120" s="20"/>
    </row>
    <row r="121" spans="1:26" ht="13.5" customHeight="1">
      <c r="A121" s="20"/>
      <c r="B121" s="20"/>
      <c r="C121" s="85"/>
      <c r="D121" s="85"/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20"/>
      <c r="T121" s="20"/>
      <c r="U121" s="20"/>
      <c r="V121" s="20"/>
      <c r="W121" s="20"/>
      <c r="X121" s="20"/>
      <c r="Y121" s="20"/>
      <c r="Z121" s="20"/>
    </row>
    <row r="122" spans="1:26" ht="13.5" customHeight="1">
      <c r="A122" s="20"/>
      <c r="B122" s="20"/>
      <c r="C122" s="85"/>
      <c r="D122" s="85"/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20"/>
      <c r="T122" s="20"/>
      <c r="U122" s="20"/>
      <c r="V122" s="20"/>
      <c r="W122" s="20"/>
      <c r="X122" s="20"/>
      <c r="Y122" s="20"/>
      <c r="Z122" s="20"/>
    </row>
    <row r="123" spans="1:26" ht="13.5" customHeight="1">
      <c r="A123" s="20"/>
      <c r="B123" s="20"/>
      <c r="C123" s="85"/>
      <c r="D123" s="85"/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20"/>
      <c r="T123" s="20"/>
      <c r="U123" s="20"/>
      <c r="V123" s="20"/>
      <c r="W123" s="20"/>
      <c r="X123" s="20"/>
      <c r="Y123" s="20"/>
      <c r="Z123" s="20"/>
    </row>
    <row r="124" spans="1:26" ht="13.5" customHeight="1">
      <c r="A124" s="20"/>
      <c r="B124" s="20"/>
      <c r="C124" s="85"/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20"/>
      <c r="T124" s="20"/>
      <c r="U124" s="20"/>
      <c r="V124" s="20"/>
      <c r="W124" s="20"/>
      <c r="X124" s="20"/>
      <c r="Y124" s="20"/>
      <c r="Z124" s="20"/>
    </row>
    <row r="125" spans="1:26" ht="13.5" customHeight="1">
      <c r="A125" s="20"/>
      <c r="B125" s="20"/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20"/>
      <c r="T125" s="20"/>
      <c r="U125" s="20"/>
      <c r="V125" s="20"/>
      <c r="W125" s="20"/>
      <c r="X125" s="20"/>
      <c r="Y125" s="20"/>
      <c r="Z125" s="20"/>
    </row>
    <row r="126" spans="1:26" ht="13.5" customHeight="1">
      <c r="A126" s="20"/>
      <c r="B126" s="20"/>
      <c r="C126" s="85"/>
      <c r="D126" s="85"/>
      <c r="E126" s="85"/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20"/>
      <c r="T126" s="20"/>
      <c r="U126" s="20"/>
      <c r="V126" s="20"/>
      <c r="W126" s="20"/>
      <c r="X126" s="20"/>
      <c r="Y126" s="20"/>
      <c r="Z126" s="20"/>
    </row>
    <row r="127" spans="1:26" ht="13.5" customHeight="1">
      <c r="A127" s="20"/>
      <c r="B127" s="20"/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20"/>
      <c r="T127" s="20"/>
      <c r="U127" s="20"/>
      <c r="V127" s="20"/>
      <c r="W127" s="20"/>
      <c r="X127" s="20"/>
      <c r="Y127" s="20"/>
      <c r="Z127" s="20"/>
    </row>
    <row r="128" spans="1:26" ht="13.5" customHeight="1">
      <c r="A128" s="20"/>
      <c r="B128" s="20"/>
      <c r="C128" s="85"/>
      <c r="D128" s="85"/>
      <c r="E128" s="85"/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20"/>
      <c r="T128" s="20"/>
      <c r="U128" s="20"/>
      <c r="V128" s="20"/>
      <c r="W128" s="20"/>
      <c r="X128" s="20"/>
      <c r="Y128" s="20"/>
      <c r="Z128" s="20"/>
    </row>
    <row r="129" spans="1:26" ht="13.5" customHeight="1">
      <c r="A129" s="20"/>
      <c r="B129" s="20"/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20"/>
      <c r="T129" s="20"/>
      <c r="U129" s="20"/>
      <c r="V129" s="20"/>
      <c r="W129" s="20"/>
      <c r="X129" s="20"/>
      <c r="Y129" s="20"/>
      <c r="Z129" s="20"/>
    </row>
    <row r="130" spans="1:26" ht="13.5" customHeight="1">
      <c r="A130" s="20"/>
      <c r="B130" s="20"/>
      <c r="C130" s="85"/>
      <c r="D130" s="85"/>
      <c r="E130" s="85"/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20"/>
      <c r="T130" s="20"/>
      <c r="U130" s="20"/>
      <c r="V130" s="20"/>
      <c r="W130" s="20"/>
      <c r="X130" s="20"/>
      <c r="Y130" s="20"/>
      <c r="Z130" s="20"/>
    </row>
    <row r="131" spans="1:26" ht="13.5" customHeight="1">
      <c r="A131" s="20"/>
      <c r="B131" s="20"/>
      <c r="C131" s="85"/>
      <c r="D131" s="85"/>
      <c r="E131" s="85"/>
      <c r="F131" s="85"/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20"/>
      <c r="T131" s="20"/>
      <c r="U131" s="20"/>
      <c r="V131" s="20"/>
      <c r="W131" s="20"/>
      <c r="X131" s="20"/>
      <c r="Y131" s="20"/>
      <c r="Z131" s="20"/>
    </row>
    <row r="132" spans="1:26" ht="13.5" customHeight="1">
      <c r="A132" s="20"/>
      <c r="B132" s="20"/>
      <c r="C132" s="85"/>
      <c r="D132" s="85"/>
      <c r="E132" s="85"/>
      <c r="F132" s="85"/>
      <c r="G132" s="85"/>
      <c r="H132" s="85"/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20"/>
      <c r="T132" s="20"/>
      <c r="U132" s="20"/>
      <c r="V132" s="20"/>
      <c r="W132" s="20"/>
      <c r="X132" s="20"/>
      <c r="Y132" s="20"/>
      <c r="Z132" s="20"/>
    </row>
    <row r="133" spans="1:26" ht="13.5" customHeight="1">
      <c r="A133" s="20"/>
      <c r="B133" s="20"/>
      <c r="C133" s="85"/>
      <c r="D133" s="85"/>
      <c r="E133" s="85"/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20"/>
      <c r="T133" s="20"/>
      <c r="U133" s="20"/>
      <c r="V133" s="20"/>
      <c r="W133" s="20"/>
      <c r="X133" s="20"/>
      <c r="Y133" s="20"/>
      <c r="Z133" s="20"/>
    </row>
    <row r="134" spans="1:26" ht="13.5" customHeight="1">
      <c r="A134" s="20"/>
      <c r="B134" s="20"/>
      <c r="C134" s="85"/>
      <c r="D134" s="85"/>
      <c r="E134" s="85"/>
      <c r="F134" s="85"/>
      <c r="G134" s="85"/>
      <c r="H134" s="85"/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20"/>
      <c r="T134" s="20"/>
      <c r="U134" s="20"/>
      <c r="V134" s="20"/>
      <c r="W134" s="20"/>
      <c r="X134" s="20"/>
      <c r="Y134" s="20"/>
      <c r="Z134" s="20"/>
    </row>
    <row r="135" spans="1:26" ht="13.5" customHeight="1">
      <c r="A135" s="20"/>
      <c r="B135" s="20"/>
      <c r="C135" s="85"/>
      <c r="D135" s="85"/>
      <c r="E135" s="85"/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20"/>
      <c r="T135" s="20"/>
      <c r="U135" s="20"/>
      <c r="V135" s="20"/>
      <c r="W135" s="20"/>
      <c r="X135" s="20"/>
      <c r="Y135" s="20"/>
      <c r="Z135" s="20"/>
    </row>
    <row r="136" spans="1:26" ht="13.5" customHeight="1">
      <c r="A136" s="20"/>
      <c r="B136" s="20"/>
      <c r="C136" s="85"/>
      <c r="D136" s="85"/>
      <c r="E136" s="85"/>
      <c r="F136" s="85"/>
      <c r="G136" s="85"/>
      <c r="H136" s="85"/>
      <c r="I136" s="85"/>
      <c r="J136" s="85"/>
      <c r="K136" s="85"/>
      <c r="L136" s="85"/>
      <c r="M136" s="85"/>
      <c r="N136" s="85"/>
      <c r="O136" s="85"/>
      <c r="P136" s="85"/>
      <c r="Q136" s="85"/>
      <c r="R136" s="85"/>
      <c r="S136" s="20"/>
      <c r="T136" s="20"/>
      <c r="U136" s="20"/>
      <c r="V136" s="20"/>
      <c r="W136" s="20"/>
      <c r="X136" s="20"/>
      <c r="Y136" s="20"/>
      <c r="Z136" s="20"/>
    </row>
    <row r="137" spans="1:26" ht="13.5" customHeight="1">
      <c r="A137" s="20"/>
      <c r="B137" s="20"/>
      <c r="C137" s="85"/>
      <c r="D137" s="85"/>
      <c r="E137" s="85"/>
      <c r="F137" s="85"/>
      <c r="G137" s="85"/>
      <c r="H137" s="85"/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20"/>
      <c r="T137" s="20"/>
      <c r="U137" s="20"/>
      <c r="V137" s="20"/>
      <c r="W137" s="20"/>
      <c r="X137" s="20"/>
      <c r="Y137" s="20"/>
      <c r="Z137" s="20"/>
    </row>
    <row r="138" spans="1:26" ht="13.5" customHeight="1">
      <c r="A138" s="20"/>
      <c r="B138" s="20"/>
      <c r="C138" s="85"/>
      <c r="D138" s="85"/>
      <c r="E138" s="85"/>
      <c r="F138" s="85"/>
      <c r="G138" s="85"/>
      <c r="H138" s="85"/>
      <c r="I138" s="85"/>
      <c r="J138" s="85"/>
      <c r="K138" s="85"/>
      <c r="L138" s="85"/>
      <c r="M138" s="85"/>
      <c r="N138" s="85"/>
      <c r="O138" s="85"/>
      <c r="P138" s="85"/>
      <c r="Q138" s="85"/>
      <c r="R138" s="85"/>
      <c r="S138" s="20"/>
      <c r="T138" s="20"/>
      <c r="U138" s="20"/>
      <c r="V138" s="20"/>
      <c r="W138" s="20"/>
      <c r="X138" s="20"/>
      <c r="Y138" s="20"/>
      <c r="Z138" s="20"/>
    </row>
    <row r="139" spans="1:26" ht="13.5" customHeight="1">
      <c r="A139" s="20"/>
      <c r="B139" s="20"/>
      <c r="C139" s="85"/>
      <c r="D139" s="85"/>
      <c r="E139" s="85"/>
      <c r="F139" s="85"/>
      <c r="G139" s="85"/>
      <c r="H139" s="85"/>
      <c r="I139" s="85"/>
      <c r="J139" s="85"/>
      <c r="K139" s="85"/>
      <c r="L139" s="85"/>
      <c r="M139" s="85"/>
      <c r="N139" s="85"/>
      <c r="O139" s="85"/>
      <c r="P139" s="85"/>
      <c r="Q139" s="85"/>
      <c r="R139" s="85"/>
      <c r="S139" s="20"/>
      <c r="T139" s="20"/>
      <c r="U139" s="20"/>
      <c r="V139" s="20"/>
      <c r="W139" s="20"/>
      <c r="X139" s="20"/>
      <c r="Y139" s="20"/>
      <c r="Z139" s="20"/>
    </row>
    <row r="140" spans="1:26" ht="13.5" customHeight="1">
      <c r="A140" s="20"/>
      <c r="B140" s="20"/>
      <c r="C140" s="85"/>
      <c r="D140" s="85"/>
      <c r="E140" s="85"/>
      <c r="F140" s="85"/>
      <c r="G140" s="85"/>
      <c r="H140" s="85"/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20"/>
      <c r="T140" s="20"/>
      <c r="U140" s="20"/>
      <c r="V140" s="20"/>
      <c r="W140" s="20"/>
      <c r="X140" s="20"/>
      <c r="Y140" s="20"/>
      <c r="Z140" s="20"/>
    </row>
    <row r="141" spans="1:26" ht="13.5" customHeight="1">
      <c r="A141" s="20"/>
      <c r="B141" s="20"/>
      <c r="C141" s="85"/>
      <c r="D141" s="85"/>
      <c r="E141" s="85"/>
      <c r="F141" s="85"/>
      <c r="G141" s="85"/>
      <c r="H141" s="85"/>
      <c r="I141" s="85"/>
      <c r="J141" s="85"/>
      <c r="K141" s="85"/>
      <c r="L141" s="85"/>
      <c r="M141" s="85"/>
      <c r="N141" s="85"/>
      <c r="O141" s="85"/>
      <c r="P141" s="85"/>
      <c r="Q141" s="85"/>
      <c r="R141" s="85"/>
      <c r="S141" s="20"/>
      <c r="T141" s="20"/>
      <c r="U141" s="20"/>
      <c r="V141" s="20"/>
      <c r="W141" s="20"/>
      <c r="X141" s="20"/>
      <c r="Y141" s="20"/>
      <c r="Z141" s="20"/>
    </row>
    <row r="142" spans="1:26" ht="13.5" customHeight="1">
      <c r="A142" s="20"/>
      <c r="B142" s="20"/>
      <c r="C142" s="85"/>
      <c r="D142" s="85"/>
      <c r="E142" s="85"/>
      <c r="F142" s="85"/>
      <c r="G142" s="85"/>
      <c r="H142" s="85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20"/>
      <c r="T142" s="20"/>
      <c r="U142" s="20"/>
      <c r="V142" s="20"/>
      <c r="W142" s="20"/>
      <c r="X142" s="20"/>
      <c r="Y142" s="20"/>
      <c r="Z142" s="20"/>
    </row>
    <row r="143" spans="1:26" ht="13.5" customHeight="1">
      <c r="A143" s="20"/>
      <c r="B143" s="20"/>
      <c r="C143" s="85"/>
      <c r="D143" s="85"/>
      <c r="E143" s="85"/>
      <c r="F143" s="85"/>
      <c r="G143" s="85"/>
      <c r="H143" s="85"/>
      <c r="I143" s="85"/>
      <c r="J143" s="85"/>
      <c r="K143" s="85"/>
      <c r="L143" s="85"/>
      <c r="M143" s="85"/>
      <c r="N143" s="85"/>
      <c r="O143" s="85"/>
      <c r="P143" s="85"/>
      <c r="Q143" s="85"/>
      <c r="R143" s="85"/>
      <c r="S143" s="20"/>
      <c r="T143" s="20"/>
      <c r="U143" s="20"/>
      <c r="V143" s="20"/>
      <c r="W143" s="20"/>
      <c r="X143" s="20"/>
      <c r="Y143" s="20"/>
      <c r="Z143" s="20"/>
    </row>
    <row r="144" spans="1:26" ht="13.5" customHeight="1">
      <c r="A144" s="20"/>
      <c r="B144" s="20"/>
      <c r="C144" s="85"/>
      <c r="D144" s="85"/>
      <c r="E144" s="85"/>
      <c r="F144" s="85"/>
      <c r="G144" s="85"/>
      <c r="H144" s="85"/>
      <c r="I144" s="85"/>
      <c r="J144" s="85"/>
      <c r="K144" s="85"/>
      <c r="L144" s="85"/>
      <c r="M144" s="85"/>
      <c r="N144" s="85"/>
      <c r="O144" s="85"/>
      <c r="P144" s="85"/>
      <c r="Q144" s="85"/>
      <c r="R144" s="85"/>
      <c r="S144" s="20"/>
      <c r="T144" s="20"/>
      <c r="U144" s="20"/>
      <c r="V144" s="20"/>
      <c r="W144" s="20"/>
      <c r="X144" s="20"/>
      <c r="Y144" s="20"/>
      <c r="Z144" s="20"/>
    </row>
    <row r="145" spans="1:26" ht="13.5" customHeight="1">
      <c r="A145" s="20"/>
      <c r="B145" s="20"/>
      <c r="C145" s="85"/>
      <c r="D145" s="85"/>
      <c r="E145" s="85"/>
      <c r="F145" s="85"/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20"/>
      <c r="T145" s="20"/>
      <c r="U145" s="20"/>
      <c r="V145" s="20"/>
      <c r="W145" s="20"/>
      <c r="X145" s="20"/>
      <c r="Y145" s="20"/>
      <c r="Z145" s="20"/>
    </row>
    <row r="146" spans="1:26" ht="13.5" customHeight="1">
      <c r="A146" s="20"/>
      <c r="B146" s="20"/>
      <c r="C146" s="85"/>
      <c r="D146" s="85"/>
      <c r="E146" s="85"/>
      <c r="F146" s="85"/>
      <c r="G146" s="85"/>
      <c r="H146" s="85"/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20"/>
      <c r="T146" s="20"/>
      <c r="U146" s="20"/>
      <c r="V146" s="20"/>
      <c r="W146" s="20"/>
      <c r="X146" s="20"/>
      <c r="Y146" s="20"/>
      <c r="Z146" s="20"/>
    </row>
    <row r="147" spans="1:26" ht="13.5" customHeight="1">
      <c r="A147" s="20"/>
      <c r="B147" s="20"/>
      <c r="C147" s="85"/>
      <c r="D147" s="85"/>
      <c r="E147" s="85"/>
      <c r="F147" s="85"/>
      <c r="G147" s="85"/>
      <c r="H147" s="85"/>
      <c r="I147" s="85"/>
      <c r="J147" s="85"/>
      <c r="K147" s="85"/>
      <c r="L147" s="85"/>
      <c r="M147" s="85"/>
      <c r="N147" s="85"/>
      <c r="O147" s="85"/>
      <c r="P147" s="85"/>
      <c r="Q147" s="85"/>
      <c r="R147" s="85"/>
      <c r="S147" s="20"/>
      <c r="T147" s="20"/>
      <c r="U147" s="20"/>
      <c r="V147" s="20"/>
      <c r="W147" s="20"/>
      <c r="X147" s="20"/>
      <c r="Y147" s="20"/>
      <c r="Z147" s="20"/>
    </row>
    <row r="148" spans="1:26" ht="13.5" customHeight="1">
      <c r="A148" s="20"/>
      <c r="B148" s="20"/>
      <c r="C148" s="85"/>
      <c r="D148" s="85"/>
      <c r="E148" s="85"/>
      <c r="F148" s="85"/>
      <c r="G148" s="85"/>
      <c r="H148" s="85"/>
      <c r="I148" s="85"/>
      <c r="J148" s="85"/>
      <c r="K148" s="85"/>
      <c r="L148" s="85"/>
      <c r="M148" s="85"/>
      <c r="N148" s="85"/>
      <c r="O148" s="85"/>
      <c r="P148" s="85"/>
      <c r="Q148" s="85"/>
      <c r="R148" s="85"/>
      <c r="S148" s="20"/>
      <c r="T148" s="20"/>
      <c r="U148" s="20"/>
      <c r="V148" s="20"/>
      <c r="W148" s="20"/>
      <c r="X148" s="20"/>
      <c r="Y148" s="20"/>
      <c r="Z148" s="20"/>
    </row>
    <row r="149" spans="1:26" ht="13.5" customHeight="1">
      <c r="A149" s="20"/>
      <c r="B149" s="20"/>
      <c r="C149" s="85"/>
      <c r="D149" s="85"/>
      <c r="E149" s="85"/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20"/>
      <c r="T149" s="20"/>
      <c r="U149" s="20"/>
      <c r="V149" s="20"/>
      <c r="W149" s="20"/>
      <c r="X149" s="20"/>
      <c r="Y149" s="20"/>
      <c r="Z149" s="20"/>
    </row>
    <row r="150" spans="1:26" ht="13.5" customHeight="1">
      <c r="A150" s="20"/>
      <c r="B150" s="20"/>
      <c r="C150" s="85"/>
      <c r="D150" s="85"/>
      <c r="E150" s="85"/>
      <c r="F150" s="85"/>
      <c r="G150" s="85"/>
      <c r="H150" s="85"/>
      <c r="I150" s="85"/>
      <c r="J150" s="85"/>
      <c r="K150" s="85"/>
      <c r="L150" s="85"/>
      <c r="M150" s="85"/>
      <c r="N150" s="85"/>
      <c r="O150" s="85"/>
      <c r="P150" s="85"/>
      <c r="Q150" s="85"/>
      <c r="R150" s="85"/>
      <c r="S150" s="20"/>
      <c r="T150" s="20"/>
      <c r="U150" s="20"/>
      <c r="V150" s="20"/>
      <c r="W150" s="20"/>
      <c r="X150" s="20"/>
      <c r="Y150" s="20"/>
      <c r="Z150" s="20"/>
    </row>
    <row r="151" spans="1:26" ht="13.5" customHeight="1">
      <c r="A151" s="20"/>
      <c r="B151" s="20"/>
      <c r="C151" s="85"/>
      <c r="D151" s="85"/>
      <c r="E151" s="85"/>
      <c r="F151" s="85"/>
      <c r="G151" s="85"/>
      <c r="H151" s="85"/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20"/>
      <c r="T151" s="20"/>
      <c r="U151" s="20"/>
      <c r="V151" s="20"/>
      <c r="W151" s="20"/>
      <c r="X151" s="20"/>
      <c r="Y151" s="20"/>
      <c r="Z151" s="20"/>
    </row>
    <row r="152" spans="1:26" ht="13.5" customHeight="1">
      <c r="A152" s="20"/>
      <c r="B152" s="20"/>
      <c r="C152" s="85"/>
      <c r="D152" s="85"/>
      <c r="E152" s="85"/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20"/>
      <c r="T152" s="20"/>
      <c r="U152" s="20"/>
      <c r="V152" s="20"/>
      <c r="W152" s="20"/>
      <c r="X152" s="20"/>
      <c r="Y152" s="20"/>
      <c r="Z152" s="20"/>
    </row>
    <row r="153" spans="1:26" ht="13.5" customHeight="1">
      <c r="A153" s="20"/>
      <c r="B153" s="20"/>
      <c r="C153" s="85"/>
      <c r="D153" s="85"/>
      <c r="E153" s="85"/>
      <c r="F153" s="85"/>
      <c r="G153" s="85"/>
      <c r="H153" s="85"/>
      <c r="I153" s="85"/>
      <c r="J153" s="85"/>
      <c r="K153" s="85"/>
      <c r="L153" s="85"/>
      <c r="M153" s="85"/>
      <c r="N153" s="85"/>
      <c r="O153" s="85"/>
      <c r="P153" s="85"/>
      <c r="Q153" s="85"/>
      <c r="R153" s="85"/>
      <c r="S153" s="20"/>
      <c r="T153" s="20"/>
      <c r="U153" s="20"/>
      <c r="V153" s="20"/>
      <c r="W153" s="20"/>
      <c r="X153" s="20"/>
      <c r="Y153" s="20"/>
      <c r="Z153" s="20"/>
    </row>
    <row r="154" spans="1:26" ht="13.5" customHeight="1">
      <c r="A154" s="20"/>
      <c r="B154" s="20"/>
      <c r="C154" s="85"/>
      <c r="D154" s="85"/>
      <c r="E154" s="85"/>
      <c r="F154" s="85"/>
      <c r="G154" s="85"/>
      <c r="H154" s="85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20"/>
      <c r="T154" s="20"/>
      <c r="U154" s="20"/>
      <c r="V154" s="20"/>
      <c r="W154" s="20"/>
      <c r="X154" s="20"/>
      <c r="Y154" s="20"/>
      <c r="Z154" s="20"/>
    </row>
    <row r="155" spans="1:26" ht="13.5" customHeight="1">
      <c r="A155" s="20"/>
      <c r="B155" s="20"/>
      <c r="C155" s="85"/>
      <c r="D155" s="85"/>
      <c r="E155" s="85"/>
      <c r="F155" s="85"/>
      <c r="G155" s="85"/>
      <c r="H155" s="85"/>
      <c r="I155" s="85"/>
      <c r="J155" s="85"/>
      <c r="K155" s="85"/>
      <c r="L155" s="85"/>
      <c r="M155" s="85"/>
      <c r="N155" s="85"/>
      <c r="O155" s="85"/>
      <c r="P155" s="85"/>
      <c r="Q155" s="85"/>
      <c r="R155" s="85"/>
      <c r="S155" s="20"/>
      <c r="T155" s="20"/>
      <c r="U155" s="20"/>
      <c r="V155" s="20"/>
      <c r="W155" s="20"/>
      <c r="X155" s="20"/>
      <c r="Y155" s="20"/>
      <c r="Z155" s="20"/>
    </row>
    <row r="156" spans="1:26" ht="13.5" customHeight="1">
      <c r="A156" s="20"/>
      <c r="B156" s="20"/>
      <c r="C156" s="85"/>
      <c r="D156" s="85"/>
      <c r="E156" s="85"/>
      <c r="F156" s="85"/>
      <c r="G156" s="85"/>
      <c r="H156" s="85"/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20"/>
      <c r="T156" s="20"/>
      <c r="U156" s="20"/>
      <c r="V156" s="20"/>
      <c r="W156" s="20"/>
      <c r="X156" s="20"/>
      <c r="Y156" s="20"/>
      <c r="Z156" s="20"/>
    </row>
    <row r="157" spans="1:26" ht="13.5" customHeight="1">
      <c r="A157" s="20"/>
      <c r="B157" s="20"/>
      <c r="C157" s="85"/>
      <c r="D157" s="85"/>
      <c r="E157" s="85"/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20"/>
      <c r="T157" s="20"/>
      <c r="U157" s="20"/>
      <c r="V157" s="20"/>
      <c r="W157" s="20"/>
      <c r="X157" s="20"/>
      <c r="Y157" s="20"/>
      <c r="Z157" s="20"/>
    </row>
    <row r="158" spans="1:26" ht="13.5" customHeight="1">
      <c r="A158" s="20"/>
      <c r="B158" s="20"/>
      <c r="C158" s="85"/>
      <c r="D158" s="85"/>
      <c r="E158" s="85"/>
      <c r="F158" s="85"/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20"/>
      <c r="T158" s="20"/>
      <c r="U158" s="20"/>
      <c r="V158" s="20"/>
      <c r="W158" s="20"/>
      <c r="X158" s="20"/>
      <c r="Y158" s="20"/>
      <c r="Z158" s="20"/>
    </row>
    <row r="159" spans="1:26" ht="13.5" customHeight="1">
      <c r="A159" s="20"/>
      <c r="B159" s="20"/>
      <c r="C159" s="85"/>
      <c r="D159" s="85"/>
      <c r="E159" s="85"/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20"/>
      <c r="T159" s="20"/>
      <c r="U159" s="20"/>
      <c r="V159" s="20"/>
      <c r="W159" s="20"/>
      <c r="X159" s="20"/>
      <c r="Y159" s="20"/>
      <c r="Z159" s="20"/>
    </row>
    <row r="160" spans="1:26" ht="13.5" customHeight="1">
      <c r="A160" s="20"/>
      <c r="B160" s="20"/>
      <c r="C160" s="85"/>
      <c r="D160" s="85"/>
      <c r="E160" s="85"/>
      <c r="F160" s="85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20"/>
      <c r="T160" s="20"/>
      <c r="U160" s="20"/>
      <c r="V160" s="20"/>
      <c r="W160" s="20"/>
      <c r="X160" s="20"/>
      <c r="Y160" s="20"/>
      <c r="Z160" s="20"/>
    </row>
    <row r="161" spans="1:26" ht="13.5" customHeight="1">
      <c r="A161" s="20"/>
      <c r="B161" s="20"/>
      <c r="C161" s="85"/>
      <c r="D161" s="85"/>
      <c r="E161" s="85"/>
      <c r="F161" s="85"/>
      <c r="G161" s="85"/>
      <c r="H161" s="85"/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20"/>
      <c r="T161" s="20"/>
      <c r="U161" s="20"/>
      <c r="V161" s="20"/>
      <c r="W161" s="20"/>
      <c r="X161" s="20"/>
      <c r="Y161" s="20"/>
      <c r="Z161" s="20"/>
    </row>
    <row r="162" spans="1:26" ht="13.5" customHeight="1">
      <c r="A162" s="20"/>
      <c r="B162" s="20"/>
      <c r="C162" s="85"/>
      <c r="D162" s="85"/>
      <c r="E162" s="85"/>
      <c r="F162" s="85"/>
      <c r="G162" s="85"/>
      <c r="H162" s="85"/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20"/>
      <c r="T162" s="20"/>
      <c r="U162" s="20"/>
      <c r="V162" s="20"/>
      <c r="W162" s="20"/>
      <c r="X162" s="20"/>
      <c r="Y162" s="20"/>
      <c r="Z162" s="20"/>
    </row>
    <row r="163" spans="1:26" ht="13.5" customHeight="1">
      <c r="A163" s="20"/>
      <c r="B163" s="20"/>
      <c r="C163" s="85"/>
      <c r="D163" s="85"/>
      <c r="E163" s="85"/>
      <c r="F163" s="85"/>
      <c r="G163" s="85"/>
      <c r="H163" s="85"/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20"/>
      <c r="T163" s="20"/>
      <c r="U163" s="20"/>
      <c r="V163" s="20"/>
      <c r="W163" s="20"/>
      <c r="X163" s="20"/>
      <c r="Y163" s="20"/>
      <c r="Z163" s="20"/>
    </row>
    <row r="164" spans="1:26" ht="13.5" customHeight="1">
      <c r="A164" s="20"/>
      <c r="B164" s="20"/>
      <c r="C164" s="85"/>
      <c r="D164" s="85"/>
      <c r="E164" s="85"/>
      <c r="F164" s="85"/>
      <c r="G164" s="85"/>
      <c r="H164" s="85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20"/>
      <c r="T164" s="20"/>
      <c r="U164" s="20"/>
      <c r="V164" s="20"/>
      <c r="W164" s="20"/>
      <c r="X164" s="20"/>
      <c r="Y164" s="20"/>
      <c r="Z164" s="20"/>
    </row>
    <row r="165" spans="1:26" ht="13.5" customHeight="1">
      <c r="A165" s="20"/>
      <c r="B165" s="20"/>
      <c r="C165" s="85"/>
      <c r="D165" s="85"/>
      <c r="E165" s="85"/>
      <c r="F165" s="85"/>
      <c r="G165" s="85"/>
      <c r="H165" s="85"/>
      <c r="I165" s="85"/>
      <c r="J165" s="85"/>
      <c r="K165" s="85"/>
      <c r="L165" s="85"/>
      <c r="M165" s="85"/>
      <c r="N165" s="85"/>
      <c r="O165" s="85"/>
      <c r="P165" s="85"/>
      <c r="Q165" s="85"/>
      <c r="R165" s="85"/>
      <c r="S165" s="20"/>
      <c r="T165" s="20"/>
      <c r="U165" s="20"/>
      <c r="V165" s="20"/>
      <c r="W165" s="20"/>
      <c r="X165" s="20"/>
      <c r="Y165" s="20"/>
      <c r="Z165" s="20"/>
    </row>
    <row r="166" spans="1:26" ht="13.5" customHeight="1">
      <c r="A166" s="20"/>
      <c r="B166" s="20"/>
      <c r="C166" s="85"/>
      <c r="D166" s="85"/>
      <c r="E166" s="85"/>
      <c r="F166" s="85"/>
      <c r="G166" s="85"/>
      <c r="H166" s="85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20"/>
      <c r="T166" s="20"/>
      <c r="U166" s="20"/>
      <c r="V166" s="20"/>
      <c r="W166" s="20"/>
      <c r="X166" s="20"/>
      <c r="Y166" s="20"/>
      <c r="Z166" s="20"/>
    </row>
    <row r="167" spans="1:26" ht="13.5" customHeight="1">
      <c r="A167" s="20"/>
      <c r="B167" s="20"/>
      <c r="C167" s="85"/>
      <c r="D167" s="85"/>
      <c r="E167" s="85"/>
      <c r="F167" s="85"/>
      <c r="G167" s="85"/>
      <c r="H167" s="85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20"/>
      <c r="T167" s="20"/>
      <c r="U167" s="20"/>
      <c r="V167" s="20"/>
      <c r="W167" s="20"/>
      <c r="X167" s="20"/>
      <c r="Y167" s="20"/>
      <c r="Z167" s="20"/>
    </row>
    <row r="168" spans="1:26" ht="13.5" customHeight="1">
      <c r="A168" s="20"/>
      <c r="B168" s="20"/>
      <c r="C168" s="85"/>
      <c r="D168" s="85"/>
      <c r="E168" s="85"/>
      <c r="F168" s="85"/>
      <c r="G168" s="85"/>
      <c r="H168" s="85"/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20"/>
      <c r="T168" s="20"/>
      <c r="U168" s="20"/>
      <c r="V168" s="20"/>
      <c r="W168" s="20"/>
      <c r="X168" s="20"/>
      <c r="Y168" s="20"/>
      <c r="Z168" s="20"/>
    </row>
    <row r="169" spans="1:26" ht="13.5" customHeight="1">
      <c r="A169" s="20"/>
      <c r="B169" s="20"/>
      <c r="C169" s="85"/>
      <c r="D169" s="85"/>
      <c r="E169" s="85"/>
      <c r="F169" s="85"/>
      <c r="G169" s="85"/>
      <c r="H169" s="85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20"/>
      <c r="T169" s="20"/>
      <c r="U169" s="20"/>
      <c r="V169" s="20"/>
      <c r="W169" s="20"/>
      <c r="X169" s="20"/>
      <c r="Y169" s="20"/>
      <c r="Z169" s="20"/>
    </row>
    <row r="170" spans="1:26" ht="13.5" customHeight="1">
      <c r="A170" s="20"/>
      <c r="B170" s="20"/>
      <c r="C170" s="85"/>
      <c r="D170" s="85"/>
      <c r="E170" s="85"/>
      <c r="F170" s="85"/>
      <c r="G170" s="85"/>
      <c r="H170" s="85"/>
      <c r="I170" s="85"/>
      <c r="J170" s="85"/>
      <c r="K170" s="85"/>
      <c r="L170" s="85"/>
      <c r="M170" s="85"/>
      <c r="N170" s="85"/>
      <c r="O170" s="85"/>
      <c r="P170" s="85"/>
      <c r="Q170" s="85"/>
      <c r="R170" s="85"/>
      <c r="S170" s="20"/>
      <c r="T170" s="20"/>
      <c r="U170" s="20"/>
      <c r="V170" s="20"/>
      <c r="W170" s="20"/>
      <c r="X170" s="20"/>
      <c r="Y170" s="20"/>
      <c r="Z170" s="20"/>
    </row>
    <row r="171" spans="1:26" ht="13.5" customHeight="1">
      <c r="A171" s="20"/>
      <c r="B171" s="20"/>
      <c r="C171" s="85"/>
      <c r="D171" s="85"/>
      <c r="E171" s="85"/>
      <c r="F171" s="85"/>
      <c r="G171" s="85"/>
      <c r="H171" s="85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20"/>
      <c r="T171" s="20"/>
      <c r="U171" s="20"/>
      <c r="V171" s="20"/>
      <c r="W171" s="20"/>
      <c r="X171" s="20"/>
      <c r="Y171" s="20"/>
      <c r="Z171" s="20"/>
    </row>
    <row r="172" spans="1:26" ht="13.5" customHeight="1">
      <c r="A172" s="20"/>
      <c r="B172" s="20"/>
      <c r="C172" s="85"/>
      <c r="D172" s="85"/>
      <c r="E172" s="85"/>
      <c r="F172" s="85"/>
      <c r="G172" s="85"/>
      <c r="H172" s="85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20"/>
      <c r="T172" s="20"/>
      <c r="U172" s="20"/>
      <c r="V172" s="20"/>
      <c r="W172" s="20"/>
      <c r="X172" s="20"/>
      <c r="Y172" s="20"/>
      <c r="Z172" s="20"/>
    </row>
    <row r="173" spans="1:26" ht="13.5" customHeight="1">
      <c r="A173" s="20"/>
      <c r="B173" s="20"/>
      <c r="C173" s="85"/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20"/>
      <c r="T173" s="20"/>
      <c r="U173" s="20"/>
      <c r="V173" s="20"/>
      <c r="W173" s="20"/>
      <c r="X173" s="20"/>
      <c r="Y173" s="20"/>
      <c r="Z173" s="20"/>
    </row>
    <row r="174" spans="1:26" ht="13.5" customHeight="1">
      <c r="A174" s="20"/>
      <c r="B174" s="20"/>
      <c r="C174" s="85"/>
      <c r="D174" s="85"/>
      <c r="E174" s="85"/>
      <c r="F174" s="85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20"/>
      <c r="T174" s="20"/>
      <c r="U174" s="20"/>
      <c r="V174" s="20"/>
      <c r="W174" s="20"/>
      <c r="X174" s="20"/>
      <c r="Y174" s="20"/>
      <c r="Z174" s="20"/>
    </row>
    <row r="175" spans="1:26" ht="13.5" customHeight="1">
      <c r="A175" s="20"/>
      <c r="B175" s="20"/>
      <c r="C175" s="85"/>
      <c r="D175" s="85"/>
      <c r="E175" s="85"/>
      <c r="F175" s="85"/>
      <c r="G175" s="85"/>
      <c r="H175" s="85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20"/>
      <c r="T175" s="20"/>
      <c r="U175" s="20"/>
      <c r="V175" s="20"/>
      <c r="W175" s="20"/>
      <c r="X175" s="20"/>
      <c r="Y175" s="20"/>
      <c r="Z175" s="20"/>
    </row>
    <row r="176" spans="1:26" ht="13.5" customHeight="1">
      <c r="A176" s="20"/>
      <c r="B176" s="20"/>
      <c r="C176" s="85"/>
      <c r="D176" s="85"/>
      <c r="E176" s="85"/>
      <c r="F176" s="85"/>
      <c r="G176" s="85"/>
      <c r="H176" s="85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20"/>
      <c r="T176" s="20"/>
      <c r="U176" s="20"/>
      <c r="V176" s="20"/>
      <c r="W176" s="20"/>
      <c r="X176" s="20"/>
      <c r="Y176" s="20"/>
      <c r="Z176" s="20"/>
    </row>
    <row r="177" spans="1:26" ht="13.5" customHeight="1">
      <c r="A177" s="20"/>
      <c r="B177" s="20"/>
      <c r="C177" s="85"/>
      <c r="D177" s="85"/>
      <c r="E177" s="85"/>
      <c r="F177" s="85"/>
      <c r="G177" s="85"/>
      <c r="H177" s="85"/>
      <c r="I177" s="85"/>
      <c r="J177" s="85"/>
      <c r="K177" s="85"/>
      <c r="L177" s="85"/>
      <c r="M177" s="85"/>
      <c r="N177" s="85"/>
      <c r="O177" s="85"/>
      <c r="P177" s="85"/>
      <c r="Q177" s="85"/>
      <c r="R177" s="85"/>
      <c r="S177" s="20"/>
      <c r="T177" s="20"/>
      <c r="U177" s="20"/>
      <c r="V177" s="20"/>
      <c r="W177" s="20"/>
      <c r="X177" s="20"/>
      <c r="Y177" s="20"/>
      <c r="Z177" s="20"/>
    </row>
    <row r="178" spans="1:26" ht="13.5" customHeight="1">
      <c r="A178" s="20"/>
      <c r="B178" s="20"/>
      <c r="C178" s="85"/>
      <c r="D178" s="85"/>
      <c r="E178" s="85"/>
      <c r="F178" s="85"/>
      <c r="G178" s="85"/>
      <c r="H178" s="85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20"/>
      <c r="T178" s="20"/>
      <c r="U178" s="20"/>
      <c r="V178" s="20"/>
      <c r="W178" s="20"/>
      <c r="X178" s="20"/>
      <c r="Y178" s="20"/>
      <c r="Z178" s="20"/>
    </row>
    <row r="179" spans="1:26" ht="13.5" customHeight="1">
      <c r="A179" s="20"/>
      <c r="B179" s="20"/>
      <c r="C179" s="85"/>
      <c r="D179" s="85"/>
      <c r="E179" s="85"/>
      <c r="F179" s="85"/>
      <c r="G179" s="85"/>
      <c r="H179" s="85"/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20"/>
      <c r="T179" s="20"/>
      <c r="U179" s="20"/>
      <c r="V179" s="20"/>
      <c r="W179" s="20"/>
      <c r="X179" s="20"/>
      <c r="Y179" s="20"/>
      <c r="Z179" s="20"/>
    </row>
    <row r="180" spans="1:26" ht="13.5" customHeight="1">
      <c r="A180" s="20"/>
      <c r="B180" s="20"/>
      <c r="C180" s="85"/>
      <c r="D180" s="85"/>
      <c r="E180" s="85"/>
      <c r="F180" s="85"/>
      <c r="G180" s="85"/>
      <c r="H180" s="85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20"/>
      <c r="T180" s="20"/>
      <c r="U180" s="20"/>
      <c r="V180" s="20"/>
      <c r="W180" s="20"/>
      <c r="X180" s="20"/>
      <c r="Y180" s="20"/>
      <c r="Z180" s="20"/>
    </row>
    <row r="181" spans="1:26" ht="13.5" customHeight="1">
      <c r="A181" s="20"/>
      <c r="B181" s="20"/>
      <c r="C181" s="85"/>
      <c r="D181" s="85"/>
      <c r="E181" s="85"/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20"/>
      <c r="T181" s="20"/>
      <c r="U181" s="20"/>
      <c r="V181" s="20"/>
      <c r="W181" s="20"/>
      <c r="X181" s="20"/>
      <c r="Y181" s="20"/>
      <c r="Z181" s="20"/>
    </row>
    <row r="182" spans="1:26" ht="13.5" customHeight="1">
      <c r="A182" s="20"/>
      <c r="B182" s="20"/>
      <c r="C182" s="85"/>
      <c r="D182" s="85"/>
      <c r="E182" s="85"/>
      <c r="F182" s="85"/>
      <c r="G182" s="85"/>
      <c r="H182" s="85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20"/>
      <c r="T182" s="20"/>
      <c r="U182" s="20"/>
      <c r="V182" s="20"/>
      <c r="W182" s="20"/>
      <c r="X182" s="20"/>
      <c r="Y182" s="20"/>
      <c r="Z182" s="20"/>
    </row>
    <row r="183" spans="1:26" ht="13.5" customHeight="1">
      <c r="A183" s="20"/>
      <c r="B183" s="20"/>
      <c r="C183" s="85"/>
      <c r="D183" s="85"/>
      <c r="E183" s="85"/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20"/>
      <c r="T183" s="20"/>
      <c r="U183" s="20"/>
      <c r="V183" s="20"/>
      <c r="W183" s="20"/>
      <c r="X183" s="20"/>
      <c r="Y183" s="20"/>
      <c r="Z183" s="20"/>
    </row>
    <row r="184" spans="1:26" ht="13.5" customHeight="1">
      <c r="A184" s="20"/>
      <c r="B184" s="20"/>
      <c r="C184" s="85"/>
      <c r="D184" s="85"/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20"/>
      <c r="T184" s="20"/>
      <c r="U184" s="20"/>
      <c r="V184" s="20"/>
      <c r="W184" s="20"/>
      <c r="X184" s="20"/>
      <c r="Y184" s="20"/>
      <c r="Z184" s="20"/>
    </row>
    <row r="185" spans="1:26" ht="13.5" customHeight="1">
      <c r="A185" s="20"/>
      <c r="B185" s="20"/>
      <c r="C185" s="85"/>
      <c r="D185" s="85"/>
      <c r="E185" s="85"/>
      <c r="F185" s="85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20"/>
      <c r="T185" s="20"/>
      <c r="U185" s="20"/>
      <c r="V185" s="20"/>
      <c r="W185" s="20"/>
      <c r="X185" s="20"/>
      <c r="Y185" s="20"/>
      <c r="Z185" s="20"/>
    </row>
    <row r="186" spans="1:26" ht="13.5" customHeight="1">
      <c r="A186" s="20"/>
      <c r="B186" s="20"/>
      <c r="C186" s="85"/>
      <c r="D186" s="85"/>
      <c r="E186" s="85"/>
      <c r="F186" s="85"/>
      <c r="G186" s="85"/>
      <c r="H186" s="85"/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20"/>
      <c r="T186" s="20"/>
      <c r="U186" s="20"/>
      <c r="V186" s="20"/>
      <c r="W186" s="20"/>
      <c r="X186" s="20"/>
      <c r="Y186" s="20"/>
      <c r="Z186" s="20"/>
    </row>
    <row r="187" spans="1:26" ht="13.5" customHeight="1">
      <c r="A187" s="20"/>
      <c r="B187" s="20"/>
      <c r="C187" s="85"/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20"/>
      <c r="T187" s="20"/>
      <c r="U187" s="20"/>
      <c r="V187" s="20"/>
      <c r="W187" s="20"/>
      <c r="X187" s="20"/>
      <c r="Y187" s="20"/>
      <c r="Z187" s="20"/>
    </row>
    <row r="188" spans="1:26" ht="13.5" customHeight="1">
      <c r="A188" s="20"/>
      <c r="B188" s="20"/>
      <c r="C188" s="85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20"/>
      <c r="T188" s="20"/>
      <c r="U188" s="20"/>
      <c r="V188" s="20"/>
      <c r="W188" s="20"/>
      <c r="X188" s="20"/>
      <c r="Y188" s="20"/>
      <c r="Z188" s="20"/>
    </row>
    <row r="189" spans="1:26" ht="13.5" customHeight="1">
      <c r="A189" s="20"/>
      <c r="B189" s="20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20"/>
      <c r="T189" s="20"/>
      <c r="U189" s="20"/>
      <c r="V189" s="20"/>
      <c r="W189" s="20"/>
      <c r="X189" s="20"/>
      <c r="Y189" s="20"/>
      <c r="Z189" s="20"/>
    </row>
    <row r="190" spans="1:26" ht="13.5" customHeight="1">
      <c r="A190" s="20"/>
      <c r="B190" s="20"/>
      <c r="C190" s="85"/>
      <c r="D190" s="85"/>
      <c r="E190" s="85"/>
      <c r="F190" s="85"/>
      <c r="G190" s="85"/>
      <c r="H190" s="85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20"/>
      <c r="T190" s="20"/>
      <c r="U190" s="20"/>
      <c r="V190" s="20"/>
      <c r="W190" s="20"/>
      <c r="X190" s="20"/>
      <c r="Y190" s="20"/>
      <c r="Z190" s="20"/>
    </row>
    <row r="191" spans="1:26" ht="13.5" customHeight="1">
      <c r="A191" s="20"/>
      <c r="B191" s="20"/>
      <c r="C191" s="85"/>
      <c r="D191" s="85"/>
      <c r="E191" s="85"/>
      <c r="F191" s="85"/>
      <c r="G191" s="85"/>
      <c r="H191" s="85"/>
      <c r="I191" s="85"/>
      <c r="J191" s="85"/>
      <c r="K191" s="85"/>
      <c r="L191" s="85"/>
      <c r="M191" s="85"/>
      <c r="N191" s="85"/>
      <c r="O191" s="85"/>
      <c r="P191" s="85"/>
      <c r="Q191" s="85"/>
      <c r="R191" s="85"/>
      <c r="S191" s="20"/>
      <c r="T191" s="20"/>
      <c r="U191" s="20"/>
      <c r="V191" s="20"/>
      <c r="W191" s="20"/>
      <c r="X191" s="20"/>
      <c r="Y191" s="20"/>
      <c r="Z191" s="20"/>
    </row>
    <row r="192" spans="1:26" ht="13.5" customHeight="1">
      <c r="A192" s="20"/>
      <c r="B192" s="20"/>
      <c r="C192" s="85"/>
      <c r="D192" s="85"/>
      <c r="E192" s="85"/>
      <c r="F192" s="85"/>
      <c r="G192" s="85"/>
      <c r="H192" s="85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20"/>
      <c r="T192" s="20"/>
      <c r="U192" s="20"/>
      <c r="V192" s="20"/>
      <c r="W192" s="20"/>
      <c r="X192" s="20"/>
      <c r="Y192" s="20"/>
      <c r="Z192" s="20"/>
    </row>
    <row r="193" spans="1:26" ht="13.5" customHeight="1">
      <c r="A193" s="20"/>
      <c r="B193" s="20"/>
      <c r="C193" s="85"/>
      <c r="D193" s="85"/>
      <c r="E193" s="85"/>
      <c r="F193" s="85"/>
      <c r="G193" s="85"/>
      <c r="H193" s="85"/>
      <c r="I193" s="85"/>
      <c r="J193" s="85"/>
      <c r="K193" s="85"/>
      <c r="L193" s="85"/>
      <c r="M193" s="85"/>
      <c r="N193" s="85"/>
      <c r="O193" s="85"/>
      <c r="P193" s="85"/>
      <c r="Q193" s="85"/>
      <c r="R193" s="85"/>
      <c r="S193" s="20"/>
      <c r="T193" s="20"/>
      <c r="U193" s="20"/>
      <c r="V193" s="20"/>
      <c r="W193" s="20"/>
      <c r="X193" s="20"/>
      <c r="Y193" s="20"/>
      <c r="Z193" s="20"/>
    </row>
    <row r="194" spans="1:26" ht="13.5" customHeight="1">
      <c r="A194" s="20"/>
      <c r="B194" s="20"/>
      <c r="C194" s="85"/>
      <c r="D194" s="85"/>
      <c r="E194" s="85"/>
      <c r="F194" s="85"/>
      <c r="G194" s="85"/>
      <c r="H194" s="85"/>
      <c r="I194" s="85"/>
      <c r="J194" s="85"/>
      <c r="K194" s="85"/>
      <c r="L194" s="85"/>
      <c r="M194" s="85"/>
      <c r="N194" s="85"/>
      <c r="O194" s="85"/>
      <c r="P194" s="85"/>
      <c r="Q194" s="85"/>
      <c r="R194" s="85"/>
      <c r="S194" s="20"/>
      <c r="T194" s="20"/>
      <c r="U194" s="20"/>
      <c r="V194" s="20"/>
      <c r="W194" s="20"/>
      <c r="X194" s="20"/>
      <c r="Y194" s="20"/>
      <c r="Z194" s="20"/>
    </row>
    <row r="195" spans="1:26" ht="13.5" customHeight="1">
      <c r="A195" s="20"/>
      <c r="B195" s="20"/>
      <c r="C195" s="85"/>
      <c r="D195" s="85"/>
      <c r="E195" s="85"/>
      <c r="F195" s="85"/>
      <c r="G195" s="85"/>
      <c r="H195" s="85"/>
      <c r="I195" s="85"/>
      <c r="J195" s="85"/>
      <c r="K195" s="85"/>
      <c r="L195" s="85"/>
      <c r="M195" s="85"/>
      <c r="N195" s="85"/>
      <c r="O195" s="85"/>
      <c r="P195" s="85"/>
      <c r="Q195" s="85"/>
      <c r="R195" s="85"/>
      <c r="S195" s="20"/>
      <c r="T195" s="20"/>
      <c r="U195" s="20"/>
      <c r="V195" s="20"/>
      <c r="W195" s="20"/>
      <c r="X195" s="20"/>
      <c r="Y195" s="20"/>
      <c r="Z195" s="20"/>
    </row>
    <row r="196" spans="1:26" ht="13.5" customHeight="1">
      <c r="A196" s="20"/>
      <c r="B196" s="20"/>
      <c r="C196" s="85"/>
      <c r="D196" s="85"/>
      <c r="E196" s="85"/>
      <c r="F196" s="85"/>
      <c r="G196" s="85"/>
      <c r="H196" s="85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20"/>
      <c r="T196" s="20"/>
      <c r="U196" s="20"/>
      <c r="V196" s="20"/>
      <c r="W196" s="20"/>
      <c r="X196" s="20"/>
      <c r="Y196" s="20"/>
      <c r="Z196" s="20"/>
    </row>
    <row r="197" spans="1:26" ht="13.5" customHeight="1">
      <c r="A197" s="20"/>
      <c r="B197" s="20"/>
      <c r="C197" s="85"/>
      <c r="D197" s="85"/>
      <c r="E197" s="85"/>
      <c r="F197" s="85"/>
      <c r="G197" s="85"/>
      <c r="H197" s="85"/>
      <c r="I197" s="85"/>
      <c r="J197" s="85"/>
      <c r="K197" s="85"/>
      <c r="L197" s="85"/>
      <c r="M197" s="85"/>
      <c r="N197" s="85"/>
      <c r="O197" s="85"/>
      <c r="P197" s="85"/>
      <c r="Q197" s="85"/>
      <c r="R197" s="85"/>
      <c r="S197" s="20"/>
      <c r="T197" s="20"/>
      <c r="U197" s="20"/>
      <c r="V197" s="20"/>
      <c r="W197" s="20"/>
      <c r="X197" s="20"/>
      <c r="Y197" s="20"/>
      <c r="Z197" s="20"/>
    </row>
    <row r="198" spans="1:26" ht="13.5" customHeight="1">
      <c r="A198" s="20"/>
      <c r="B198" s="20"/>
      <c r="C198" s="85"/>
      <c r="D198" s="85"/>
      <c r="E198" s="85"/>
      <c r="F198" s="85"/>
      <c r="G198" s="85"/>
      <c r="H198" s="85"/>
      <c r="I198" s="85"/>
      <c r="J198" s="85"/>
      <c r="K198" s="85"/>
      <c r="L198" s="85"/>
      <c r="M198" s="85"/>
      <c r="N198" s="85"/>
      <c r="O198" s="85"/>
      <c r="P198" s="85"/>
      <c r="Q198" s="85"/>
      <c r="R198" s="85"/>
      <c r="S198" s="20"/>
      <c r="T198" s="20"/>
      <c r="U198" s="20"/>
      <c r="V198" s="20"/>
      <c r="W198" s="20"/>
      <c r="X198" s="20"/>
      <c r="Y198" s="20"/>
      <c r="Z198" s="20"/>
    </row>
    <row r="199" spans="1:26" ht="13.5" customHeight="1">
      <c r="A199" s="20"/>
      <c r="B199" s="20"/>
      <c r="C199" s="85"/>
      <c r="D199" s="85"/>
      <c r="E199" s="85"/>
      <c r="F199" s="85"/>
      <c r="G199" s="85"/>
      <c r="H199" s="85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20"/>
      <c r="T199" s="20"/>
      <c r="U199" s="20"/>
      <c r="V199" s="20"/>
      <c r="W199" s="20"/>
      <c r="X199" s="20"/>
      <c r="Y199" s="20"/>
      <c r="Z199" s="20"/>
    </row>
    <row r="200" spans="1:26" ht="13.5" customHeight="1">
      <c r="A200" s="20"/>
      <c r="B200" s="20"/>
      <c r="C200" s="85"/>
      <c r="D200" s="85"/>
      <c r="E200" s="85"/>
      <c r="F200" s="85"/>
      <c r="G200" s="85"/>
      <c r="H200" s="85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20"/>
      <c r="T200" s="20"/>
      <c r="U200" s="20"/>
      <c r="V200" s="20"/>
      <c r="W200" s="20"/>
      <c r="X200" s="20"/>
      <c r="Y200" s="20"/>
      <c r="Z200" s="20"/>
    </row>
    <row r="201" spans="1:26" ht="13.5" customHeight="1">
      <c r="A201" s="20"/>
      <c r="B201" s="20"/>
      <c r="C201" s="85"/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20"/>
      <c r="T201" s="20"/>
      <c r="U201" s="20"/>
      <c r="V201" s="20"/>
      <c r="W201" s="20"/>
      <c r="X201" s="20"/>
      <c r="Y201" s="20"/>
      <c r="Z201" s="20"/>
    </row>
    <row r="202" spans="1:26" ht="13.5" customHeight="1">
      <c r="A202" s="20"/>
      <c r="B202" s="20"/>
      <c r="C202" s="85"/>
      <c r="D202" s="85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20"/>
      <c r="T202" s="20"/>
      <c r="U202" s="20"/>
      <c r="V202" s="20"/>
      <c r="W202" s="20"/>
      <c r="X202" s="20"/>
      <c r="Y202" s="20"/>
      <c r="Z202" s="20"/>
    </row>
    <row r="203" spans="1:26" ht="13.5" customHeight="1">
      <c r="A203" s="20"/>
      <c r="B203" s="20"/>
      <c r="C203" s="85"/>
      <c r="D203" s="85"/>
      <c r="E203" s="85"/>
      <c r="F203" s="85"/>
      <c r="G203" s="85"/>
      <c r="H203" s="85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20"/>
      <c r="T203" s="20"/>
      <c r="U203" s="20"/>
      <c r="V203" s="20"/>
      <c r="W203" s="20"/>
      <c r="X203" s="20"/>
      <c r="Y203" s="20"/>
      <c r="Z203" s="20"/>
    </row>
    <row r="204" spans="1:26" ht="13.5" customHeight="1">
      <c r="A204" s="20"/>
      <c r="B204" s="20"/>
      <c r="C204" s="85"/>
      <c r="D204" s="85"/>
      <c r="E204" s="85"/>
      <c r="F204" s="85"/>
      <c r="G204" s="85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20"/>
      <c r="T204" s="20"/>
      <c r="U204" s="20"/>
      <c r="V204" s="20"/>
      <c r="W204" s="20"/>
      <c r="X204" s="20"/>
      <c r="Y204" s="20"/>
      <c r="Z204" s="20"/>
    </row>
    <row r="205" spans="1:26" ht="13.5" customHeight="1">
      <c r="A205" s="20"/>
      <c r="B205" s="20"/>
      <c r="C205" s="85"/>
      <c r="D205" s="85"/>
      <c r="E205" s="85"/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20"/>
      <c r="T205" s="20"/>
      <c r="U205" s="20"/>
      <c r="V205" s="20"/>
      <c r="W205" s="20"/>
      <c r="X205" s="20"/>
      <c r="Y205" s="20"/>
      <c r="Z205" s="20"/>
    </row>
    <row r="206" spans="1:26" ht="13.5" customHeight="1">
      <c r="A206" s="20"/>
      <c r="B206" s="20"/>
      <c r="C206" s="85"/>
      <c r="D206" s="85"/>
      <c r="E206" s="85"/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20"/>
      <c r="T206" s="20"/>
      <c r="U206" s="20"/>
      <c r="V206" s="20"/>
      <c r="W206" s="20"/>
      <c r="X206" s="20"/>
      <c r="Y206" s="20"/>
      <c r="Z206" s="20"/>
    </row>
    <row r="207" spans="1:26" ht="13.5" customHeight="1">
      <c r="A207" s="20"/>
      <c r="B207" s="20"/>
      <c r="C207" s="85"/>
      <c r="D207" s="85"/>
      <c r="E207" s="85"/>
      <c r="F207" s="85"/>
      <c r="G207" s="85"/>
      <c r="H207" s="85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20"/>
      <c r="T207" s="20"/>
      <c r="U207" s="20"/>
      <c r="V207" s="20"/>
      <c r="W207" s="20"/>
      <c r="X207" s="20"/>
      <c r="Y207" s="20"/>
      <c r="Z207" s="20"/>
    </row>
    <row r="208" spans="1:26" ht="13.5" customHeight="1">
      <c r="A208" s="20"/>
      <c r="B208" s="20"/>
      <c r="C208" s="85"/>
      <c r="D208" s="85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20"/>
      <c r="T208" s="20"/>
      <c r="U208" s="20"/>
      <c r="V208" s="20"/>
      <c r="W208" s="20"/>
      <c r="X208" s="20"/>
      <c r="Y208" s="20"/>
      <c r="Z208" s="20"/>
    </row>
    <row r="209" spans="1:26" ht="13.5" customHeight="1">
      <c r="A209" s="20"/>
      <c r="B209" s="20"/>
      <c r="C209" s="85"/>
      <c r="D209" s="85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20"/>
      <c r="T209" s="20"/>
      <c r="U209" s="20"/>
      <c r="V209" s="20"/>
      <c r="W209" s="20"/>
      <c r="X209" s="20"/>
      <c r="Y209" s="20"/>
      <c r="Z209" s="20"/>
    </row>
    <row r="210" spans="1:26" ht="13.5" customHeight="1">
      <c r="A210" s="20"/>
      <c r="B210" s="20"/>
      <c r="C210" s="85"/>
      <c r="D210" s="85"/>
      <c r="E210" s="85"/>
      <c r="F210" s="85"/>
      <c r="G210" s="85"/>
      <c r="H210" s="85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20"/>
      <c r="T210" s="20"/>
      <c r="U210" s="20"/>
      <c r="V210" s="20"/>
      <c r="W210" s="20"/>
      <c r="X210" s="20"/>
      <c r="Y210" s="20"/>
      <c r="Z210" s="20"/>
    </row>
    <row r="211" spans="1:26" ht="13.5" customHeight="1">
      <c r="A211" s="20"/>
      <c r="B211" s="20"/>
      <c r="C211" s="85"/>
      <c r="D211" s="85"/>
      <c r="E211" s="85"/>
      <c r="F211" s="85"/>
      <c r="G211" s="85"/>
      <c r="H211" s="85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20"/>
      <c r="T211" s="20"/>
      <c r="U211" s="20"/>
      <c r="V211" s="20"/>
      <c r="W211" s="20"/>
      <c r="X211" s="20"/>
      <c r="Y211" s="20"/>
      <c r="Z211" s="20"/>
    </row>
    <row r="212" spans="1:26" ht="13.5" customHeight="1">
      <c r="A212" s="20"/>
      <c r="B212" s="20"/>
      <c r="C212" s="85"/>
      <c r="D212" s="85"/>
      <c r="E212" s="85"/>
      <c r="F212" s="85"/>
      <c r="G212" s="85"/>
      <c r="H212" s="85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20"/>
      <c r="T212" s="20"/>
      <c r="U212" s="20"/>
      <c r="V212" s="20"/>
      <c r="W212" s="20"/>
      <c r="X212" s="20"/>
      <c r="Y212" s="20"/>
      <c r="Z212" s="20"/>
    </row>
    <row r="213" spans="1:26" ht="13.5" customHeight="1">
      <c r="A213" s="20"/>
      <c r="B213" s="20"/>
      <c r="C213" s="85"/>
      <c r="D213" s="85"/>
      <c r="E213" s="85"/>
      <c r="F213" s="85"/>
      <c r="G213" s="85"/>
      <c r="H213" s="85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20"/>
      <c r="T213" s="20"/>
      <c r="U213" s="20"/>
      <c r="V213" s="20"/>
      <c r="W213" s="20"/>
      <c r="X213" s="20"/>
      <c r="Y213" s="20"/>
      <c r="Z213" s="20"/>
    </row>
    <row r="214" spans="1:26" ht="13.5" customHeight="1">
      <c r="A214" s="20"/>
      <c r="B214" s="20"/>
      <c r="C214" s="85"/>
      <c r="D214" s="85"/>
      <c r="E214" s="85"/>
      <c r="F214" s="85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20"/>
      <c r="T214" s="20"/>
      <c r="U214" s="20"/>
      <c r="V214" s="20"/>
      <c r="W214" s="20"/>
      <c r="X214" s="20"/>
      <c r="Y214" s="20"/>
      <c r="Z214" s="20"/>
    </row>
    <row r="215" spans="1:26" ht="13.5" customHeight="1">
      <c r="A215" s="20"/>
      <c r="B215" s="20"/>
      <c r="C215" s="85"/>
      <c r="D215" s="85"/>
      <c r="E215" s="85"/>
      <c r="F215" s="85"/>
      <c r="G215" s="85"/>
      <c r="H215" s="85"/>
      <c r="I215" s="85"/>
      <c r="J215" s="85"/>
      <c r="K215" s="85"/>
      <c r="L215" s="85"/>
      <c r="M215" s="85"/>
      <c r="N215" s="85"/>
      <c r="O215" s="85"/>
      <c r="P215" s="85"/>
      <c r="Q215" s="85"/>
      <c r="R215" s="85"/>
      <c r="S215" s="20"/>
      <c r="T215" s="20"/>
      <c r="U215" s="20"/>
      <c r="V215" s="20"/>
      <c r="W215" s="20"/>
      <c r="X215" s="20"/>
      <c r="Y215" s="20"/>
      <c r="Z215" s="20"/>
    </row>
    <row r="216" spans="1:26" ht="13.5" customHeight="1">
      <c r="A216" s="20"/>
      <c r="B216" s="20"/>
      <c r="C216" s="85"/>
      <c r="D216" s="85"/>
      <c r="E216" s="85"/>
      <c r="F216" s="85"/>
      <c r="G216" s="85"/>
      <c r="H216" s="85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20"/>
      <c r="T216" s="20"/>
      <c r="U216" s="20"/>
      <c r="V216" s="20"/>
      <c r="W216" s="20"/>
      <c r="X216" s="20"/>
      <c r="Y216" s="20"/>
      <c r="Z216" s="20"/>
    </row>
    <row r="217" spans="1:26" ht="13.5" customHeight="1">
      <c r="A217" s="20"/>
      <c r="B217" s="20"/>
      <c r="C217" s="85"/>
      <c r="D217" s="85"/>
      <c r="E217" s="85"/>
      <c r="F217" s="85"/>
      <c r="G217" s="85"/>
      <c r="H217" s="85"/>
      <c r="I217" s="85"/>
      <c r="J217" s="85"/>
      <c r="K217" s="85"/>
      <c r="L217" s="85"/>
      <c r="M217" s="85"/>
      <c r="N217" s="85"/>
      <c r="O217" s="85"/>
      <c r="P217" s="85"/>
      <c r="Q217" s="85"/>
      <c r="R217" s="85"/>
      <c r="S217" s="20"/>
      <c r="T217" s="20"/>
      <c r="U217" s="20"/>
      <c r="V217" s="20"/>
      <c r="W217" s="20"/>
      <c r="X217" s="20"/>
      <c r="Y217" s="20"/>
      <c r="Z217" s="20"/>
    </row>
    <row r="218" spans="1:26" ht="13.5" customHeight="1">
      <c r="A218" s="20"/>
      <c r="B218" s="20"/>
      <c r="C218" s="85"/>
      <c r="D218" s="85"/>
      <c r="E218" s="85"/>
      <c r="F218" s="85"/>
      <c r="G218" s="85"/>
      <c r="H218" s="85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20"/>
      <c r="T218" s="20"/>
      <c r="U218" s="20"/>
      <c r="V218" s="20"/>
      <c r="W218" s="20"/>
      <c r="X218" s="20"/>
      <c r="Y218" s="20"/>
      <c r="Z218" s="20"/>
    </row>
    <row r="219" spans="1:26" ht="13.5" customHeight="1">
      <c r="A219" s="20"/>
      <c r="B219" s="20"/>
      <c r="C219" s="85"/>
      <c r="D219" s="85"/>
      <c r="E219" s="85"/>
      <c r="F219" s="85"/>
      <c r="G219" s="85"/>
      <c r="H219" s="85"/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20"/>
      <c r="T219" s="20"/>
      <c r="U219" s="20"/>
      <c r="V219" s="20"/>
      <c r="W219" s="20"/>
      <c r="X219" s="20"/>
      <c r="Y219" s="20"/>
      <c r="Z219" s="20"/>
    </row>
    <row r="220" spans="1:26" ht="13.5" customHeight="1">
      <c r="A220" s="20"/>
      <c r="B220" s="20"/>
      <c r="C220" s="85"/>
      <c r="D220" s="85"/>
      <c r="E220" s="85"/>
      <c r="F220" s="85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20"/>
      <c r="T220" s="20"/>
      <c r="U220" s="20"/>
      <c r="V220" s="20"/>
      <c r="W220" s="20"/>
      <c r="X220" s="20"/>
      <c r="Y220" s="20"/>
      <c r="Z220" s="20"/>
    </row>
    <row r="221" spans="1:26" ht="13.5" customHeight="1">
      <c r="A221" s="20"/>
      <c r="B221" s="20"/>
      <c r="C221" s="85"/>
      <c r="D221" s="85"/>
      <c r="E221" s="85"/>
      <c r="F221" s="85"/>
      <c r="G221" s="85"/>
      <c r="H221" s="85"/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20"/>
      <c r="T221" s="20"/>
      <c r="U221" s="20"/>
      <c r="V221" s="20"/>
      <c r="W221" s="20"/>
      <c r="X221" s="20"/>
      <c r="Y221" s="20"/>
      <c r="Z221" s="20"/>
    </row>
    <row r="222" spans="1:26" ht="13.5" customHeight="1">
      <c r="A222" s="20"/>
      <c r="B222" s="20"/>
      <c r="C222" s="85"/>
      <c r="D222" s="85"/>
      <c r="E222" s="85"/>
      <c r="F222" s="85"/>
      <c r="G222" s="85"/>
      <c r="H222" s="85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20"/>
      <c r="T222" s="20"/>
      <c r="U222" s="20"/>
      <c r="V222" s="20"/>
      <c r="W222" s="20"/>
      <c r="X222" s="20"/>
      <c r="Y222" s="20"/>
      <c r="Z222" s="20"/>
    </row>
    <row r="223" spans="1:26" ht="13.5" customHeight="1">
      <c r="A223" s="20"/>
      <c r="B223" s="20"/>
      <c r="C223" s="85"/>
      <c r="D223" s="85"/>
      <c r="E223" s="85"/>
      <c r="F223" s="85"/>
      <c r="G223" s="85"/>
      <c r="H223" s="85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20"/>
      <c r="T223" s="20"/>
      <c r="U223" s="20"/>
      <c r="V223" s="20"/>
      <c r="W223" s="20"/>
      <c r="X223" s="20"/>
      <c r="Y223" s="20"/>
      <c r="Z223" s="20"/>
    </row>
    <row r="224" spans="1:26" ht="13.5" customHeight="1">
      <c r="A224" s="20"/>
      <c r="B224" s="20"/>
      <c r="C224" s="85"/>
      <c r="D224" s="85"/>
      <c r="E224" s="85"/>
      <c r="F224" s="85"/>
      <c r="G224" s="85"/>
      <c r="H224" s="85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20"/>
      <c r="T224" s="20"/>
      <c r="U224" s="20"/>
      <c r="V224" s="20"/>
      <c r="W224" s="20"/>
      <c r="X224" s="20"/>
      <c r="Y224" s="20"/>
      <c r="Z224" s="20"/>
    </row>
    <row r="225" spans="1:26" ht="13.5" customHeight="1">
      <c r="A225" s="20"/>
      <c r="B225" s="20"/>
      <c r="C225" s="85"/>
      <c r="D225" s="85"/>
      <c r="E225" s="85"/>
      <c r="F225" s="85"/>
      <c r="G225" s="85"/>
      <c r="H225" s="85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20"/>
      <c r="T225" s="20"/>
      <c r="U225" s="20"/>
      <c r="V225" s="20"/>
      <c r="W225" s="20"/>
      <c r="X225" s="20"/>
      <c r="Y225" s="20"/>
      <c r="Z225" s="20"/>
    </row>
    <row r="226" spans="1:26" ht="13.5" customHeight="1">
      <c r="A226" s="20"/>
      <c r="B226" s="20"/>
      <c r="C226" s="85"/>
      <c r="D226" s="85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20"/>
      <c r="T226" s="20"/>
      <c r="U226" s="20"/>
      <c r="V226" s="20"/>
      <c r="W226" s="20"/>
      <c r="X226" s="20"/>
      <c r="Y226" s="20"/>
      <c r="Z226" s="20"/>
    </row>
    <row r="227" spans="1:26" ht="13.5" customHeight="1">
      <c r="A227" s="20"/>
      <c r="B227" s="20"/>
      <c r="C227" s="85"/>
      <c r="D227" s="85"/>
      <c r="E227" s="85"/>
      <c r="F227" s="85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20"/>
      <c r="T227" s="20"/>
      <c r="U227" s="20"/>
      <c r="V227" s="20"/>
      <c r="W227" s="20"/>
      <c r="X227" s="20"/>
      <c r="Y227" s="20"/>
      <c r="Z227" s="20"/>
    </row>
    <row r="228" spans="1:26" ht="13.5" customHeight="1">
      <c r="A228" s="20"/>
      <c r="B228" s="20"/>
      <c r="C228" s="85"/>
      <c r="D228" s="85"/>
      <c r="E228" s="85"/>
      <c r="F228" s="85"/>
      <c r="G228" s="85"/>
      <c r="H228" s="85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20"/>
      <c r="T228" s="20"/>
      <c r="U228" s="20"/>
      <c r="V228" s="20"/>
      <c r="W228" s="20"/>
      <c r="X228" s="20"/>
      <c r="Y228" s="20"/>
      <c r="Z228" s="20"/>
    </row>
    <row r="229" spans="1:26" ht="13.5" customHeight="1">
      <c r="A229" s="20"/>
      <c r="B229" s="20"/>
      <c r="C229" s="85"/>
      <c r="D229" s="85"/>
      <c r="E229" s="85"/>
      <c r="F229" s="85"/>
      <c r="G229" s="85"/>
      <c r="H229" s="85"/>
      <c r="I229" s="85"/>
      <c r="J229" s="85"/>
      <c r="K229" s="85"/>
      <c r="L229" s="85"/>
      <c r="M229" s="85"/>
      <c r="N229" s="85"/>
      <c r="O229" s="85"/>
      <c r="P229" s="85"/>
      <c r="Q229" s="85"/>
      <c r="R229" s="85"/>
      <c r="S229" s="20"/>
      <c r="T229" s="20"/>
      <c r="U229" s="20"/>
      <c r="V229" s="20"/>
      <c r="W229" s="20"/>
      <c r="X229" s="20"/>
      <c r="Y229" s="20"/>
      <c r="Z229" s="20"/>
    </row>
    <row r="230" spans="1:26" ht="13.5" customHeight="1">
      <c r="A230" s="20"/>
      <c r="B230" s="20"/>
      <c r="C230" s="85"/>
      <c r="D230" s="85"/>
      <c r="E230" s="85"/>
      <c r="F230" s="85"/>
      <c r="G230" s="85"/>
      <c r="H230" s="85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20"/>
      <c r="T230" s="20"/>
      <c r="U230" s="20"/>
      <c r="V230" s="20"/>
      <c r="W230" s="20"/>
      <c r="X230" s="20"/>
      <c r="Y230" s="20"/>
      <c r="Z230" s="20"/>
    </row>
    <row r="231" spans="1:26" ht="13.5" customHeight="1">
      <c r="A231" s="20"/>
      <c r="B231" s="20"/>
      <c r="C231" s="85"/>
      <c r="D231" s="85"/>
      <c r="E231" s="85"/>
      <c r="F231" s="85"/>
      <c r="G231" s="85"/>
      <c r="H231" s="85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20"/>
      <c r="T231" s="20"/>
      <c r="U231" s="20"/>
      <c r="V231" s="20"/>
      <c r="W231" s="20"/>
      <c r="X231" s="20"/>
      <c r="Y231" s="20"/>
      <c r="Z231" s="20"/>
    </row>
    <row r="232" spans="1:26" ht="13.5" customHeight="1">
      <c r="A232" s="20"/>
      <c r="B232" s="20"/>
      <c r="C232" s="85"/>
      <c r="D232" s="85"/>
      <c r="E232" s="85"/>
      <c r="F232" s="85"/>
      <c r="G232" s="85"/>
      <c r="H232" s="85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20"/>
      <c r="T232" s="20"/>
      <c r="U232" s="20"/>
      <c r="V232" s="20"/>
      <c r="W232" s="20"/>
      <c r="X232" s="20"/>
      <c r="Y232" s="20"/>
      <c r="Z232" s="20"/>
    </row>
    <row r="233" spans="1:26" ht="13.5" customHeight="1">
      <c r="A233" s="20"/>
      <c r="B233" s="20"/>
      <c r="C233" s="85"/>
      <c r="D233" s="85"/>
      <c r="E233" s="85"/>
      <c r="F233" s="85"/>
      <c r="G233" s="85"/>
      <c r="H233" s="85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20"/>
      <c r="T233" s="20"/>
      <c r="U233" s="20"/>
      <c r="V233" s="20"/>
      <c r="W233" s="20"/>
      <c r="X233" s="20"/>
      <c r="Y233" s="20"/>
      <c r="Z233" s="20"/>
    </row>
    <row r="234" spans="1:26" ht="13.5" customHeight="1">
      <c r="A234" s="20"/>
      <c r="B234" s="20"/>
      <c r="C234" s="85"/>
      <c r="D234" s="85"/>
      <c r="E234" s="85"/>
      <c r="F234" s="85"/>
      <c r="G234" s="85"/>
      <c r="H234" s="85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20"/>
      <c r="T234" s="20"/>
      <c r="U234" s="20"/>
      <c r="V234" s="20"/>
      <c r="W234" s="20"/>
      <c r="X234" s="20"/>
      <c r="Y234" s="20"/>
      <c r="Z234" s="20"/>
    </row>
    <row r="235" spans="1:26" ht="13.5" customHeight="1">
      <c r="A235" s="20"/>
      <c r="B235" s="20"/>
      <c r="C235" s="85"/>
      <c r="D235" s="85"/>
      <c r="E235" s="85"/>
      <c r="F235" s="85"/>
      <c r="G235" s="85"/>
      <c r="H235" s="85"/>
      <c r="I235" s="85"/>
      <c r="J235" s="85"/>
      <c r="K235" s="85"/>
      <c r="L235" s="85"/>
      <c r="M235" s="85"/>
      <c r="N235" s="85"/>
      <c r="O235" s="85"/>
      <c r="P235" s="85"/>
      <c r="Q235" s="85"/>
      <c r="R235" s="85"/>
      <c r="S235" s="20"/>
      <c r="T235" s="20"/>
      <c r="U235" s="20"/>
      <c r="V235" s="20"/>
      <c r="W235" s="20"/>
      <c r="X235" s="20"/>
      <c r="Y235" s="20"/>
      <c r="Z235" s="20"/>
    </row>
    <row r="236" spans="1:26" ht="13.5" customHeight="1">
      <c r="A236" s="20"/>
      <c r="B236" s="20"/>
      <c r="C236" s="85"/>
      <c r="D236" s="85"/>
      <c r="E236" s="85"/>
      <c r="F236" s="85"/>
      <c r="G236" s="85"/>
      <c r="H236" s="85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20"/>
      <c r="T236" s="20"/>
      <c r="U236" s="20"/>
      <c r="V236" s="20"/>
      <c r="W236" s="20"/>
      <c r="X236" s="20"/>
      <c r="Y236" s="20"/>
      <c r="Z236" s="20"/>
    </row>
    <row r="237" spans="1:26" ht="13.5" customHeight="1">
      <c r="A237" s="20"/>
      <c r="B237" s="20"/>
      <c r="C237" s="85"/>
      <c r="D237" s="85"/>
      <c r="E237" s="85"/>
      <c r="F237" s="85"/>
      <c r="G237" s="85"/>
      <c r="H237" s="85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20"/>
      <c r="T237" s="20"/>
      <c r="U237" s="20"/>
      <c r="V237" s="20"/>
      <c r="W237" s="20"/>
      <c r="X237" s="20"/>
      <c r="Y237" s="20"/>
      <c r="Z237" s="20"/>
    </row>
    <row r="238" spans="1:26" ht="13.5" customHeight="1">
      <c r="A238" s="20"/>
      <c r="B238" s="20"/>
      <c r="C238" s="85"/>
      <c r="D238" s="85"/>
      <c r="E238" s="85"/>
      <c r="F238" s="85"/>
      <c r="G238" s="85"/>
      <c r="H238" s="85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20"/>
      <c r="T238" s="20"/>
      <c r="U238" s="20"/>
      <c r="V238" s="20"/>
      <c r="W238" s="20"/>
      <c r="X238" s="20"/>
      <c r="Y238" s="20"/>
      <c r="Z238" s="20"/>
    </row>
    <row r="239" spans="1:26" ht="13.5" customHeight="1">
      <c r="A239" s="20"/>
      <c r="B239" s="20"/>
      <c r="C239" s="85"/>
      <c r="D239" s="85"/>
      <c r="E239" s="85"/>
      <c r="F239" s="85"/>
      <c r="G239" s="85"/>
      <c r="H239" s="85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20"/>
      <c r="T239" s="20"/>
      <c r="U239" s="20"/>
      <c r="V239" s="20"/>
      <c r="W239" s="20"/>
      <c r="X239" s="20"/>
      <c r="Y239" s="20"/>
      <c r="Z239" s="20"/>
    </row>
    <row r="240" spans="1:26" ht="13.5" customHeight="1">
      <c r="A240" s="20"/>
      <c r="B240" s="20"/>
      <c r="C240" s="85"/>
      <c r="D240" s="85"/>
      <c r="E240" s="85"/>
      <c r="F240" s="85"/>
      <c r="G240" s="85"/>
      <c r="H240" s="85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20"/>
      <c r="T240" s="20"/>
      <c r="U240" s="20"/>
      <c r="V240" s="20"/>
      <c r="W240" s="20"/>
      <c r="X240" s="20"/>
      <c r="Y240" s="20"/>
      <c r="Z240" s="20"/>
    </row>
    <row r="241" spans="1:26" ht="13.5" customHeight="1">
      <c r="A241" s="20"/>
      <c r="B241" s="20"/>
      <c r="C241" s="85"/>
      <c r="D241" s="85"/>
      <c r="E241" s="85"/>
      <c r="F241" s="85"/>
      <c r="G241" s="85"/>
      <c r="H241" s="85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20"/>
      <c r="T241" s="20"/>
      <c r="U241" s="20"/>
      <c r="V241" s="20"/>
      <c r="W241" s="20"/>
      <c r="X241" s="20"/>
      <c r="Y241" s="20"/>
      <c r="Z241" s="20"/>
    </row>
    <row r="242" spans="1:26" ht="13.5" customHeight="1">
      <c r="A242" s="20"/>
      <c r="B242" s="20"/>
      <c r="C242" s="85"/>
      <c r="D242" s="85"/>
      <c r="E242" s="85"/>
      <c r="F242" s="85"/>
      <c r="G242" s="85"/>
      <c r="H242" s="85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20"/>
      <c r="T242" s="20"/>
      <c r="U242" s="20"/>
      <c r="V242" s="20"/>
      <c r="W242" s="20"/>
      <c r="X242" s="20"/>
      <c r="Y242" s="20"/>
      <c r="Z242" s="20"/>
    </row>
    <row r="243" spans="1:26" ht="13.5" customHeight="1">
      <c r="A243" s="20"/>
      <c r="B243" s="20"/>
      <c r="C243" s="85"/>
      <c r="D243" s="85"/>
      <c r="E243" s="85"/>
      <c r="F243" s="85"/>
      <c r="G243" s="85"/>
      <c r="H243" s="85"/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20"/>
      <c r="T243" s="20"/>
      <c r="U243" s="20"/>
      <c r="V243" s="20"/>
      <c r="W243" s="20"/>
      <c r="X243" s="20"/>
      <c r="Y243" s="20"/>
      <c r="Z243" s="20"/>
    </row>
    <row r="244" spans="1:26" ht="13.5" customHeight="1">
      <c r="A244" s="20"/>
      <c r="B244" s="20"/>
      <c r="C244" s="85"/>
      <c r="D244" s="85"/>
      <c r="E244" s="85"/>
      <c r="F244" s="85"/>
      <c r="G244" s="85"/>
      <c r="H244" s="85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20"/>
      <c r="T244" s="20"/>
      <c r="U244" s="20"/>
      <c r="V244" s="20"/>
      <c r="W244" s="20"/>
      <c r="X244" s="20"/>
      <c r="Y244" s="20"/>
      <c r="Z244" s="20"/>
    </row>
    <row r="245" spans="1:26" ht="13.5" customHeight="1">
      <c r="A245" s="20"/>
      <c r="B245" s="20"/>
      <c r="C245" s="85"/>
      <c r="D245" s="85"/>
      <c r="E245" s="85"/>
      <c r="F245" s="85"/>
      <c r="G245" s="85"/>
      <c r="H245" s="85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20"/>
      <c r="T245" s="20"/>
      <c r="U245" s="20"/>
      <c r="V245" s="20"/>
      <c r="W245" s="20"/>
      <c r="X245" s="20"/>
      <c r="Y245" s="20"/>
      <c r="Z245" s="20"/>
    </row>
    <row r="246" spans="1:26" ht="13.5" customHeight="1">
      <c r="A246" s="20"/>
      <c r="B246" s="20"/>
      <c r="C246" s="85"/>
      <c r="D246" s="85"/>
      <c r="E246" s="85"/>
      <c r="F246" s="85"/>
      <c r="G246" s="85"/>
      <c r="H246" s="85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20"/>
      <c r="T246" s="20"/>
      <c r="U246" s="20"/>
      <c r="V246" s="20"/>
      <c r="W246" s="20"/>
      <c r="X246" s="20"/>
      <c r="Y246" s="20"/>
      <c r="Z246" s="20"/>
    </row>
    <row r="247" spans="1:26" ht="13.5" customHeight="1">
      <c r="A247" s="20"/>
      <c r="B247" s="20"/>
      <c r="C247" s="85"/>
      <c r="D247" s="85"/>
      <c r="E247" s="85"/>
      <c r="F247" s="85"/>
      <c r="G247" s="85"/>
      <c r="H247" s="85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20"/>
      <c r="T247" s="20"/>
      <c r="U247" s="20"/>
      <c r="V247" s="20"/>
      <c r="W247" s="20"/>
      <c r="X247" s="20"/>
      <c r="Y247" s="20"/>
      <c r="Z247" s="20"/>
    </row>
    <row r="248" spans="1:26" ht="13.5" customHeight="1">
      <c r="A248" s="20"/>
      <c r="B248" s="20"/>
      <c r="C248" s="85"/>
      <c r="D248" s="85"/>
      <c r="E248" s="85"/>
      <c r="F248" s="85"/>
      <c r="G248" s="85"/>
      <c r="H248" s="85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20"/>
      <c r="T248" s="20"/>
      <c r="U248" s="20"/>
      <c r="V248" s="20"/>
      <c r="W248" s="20"/>
      <c r="X248" s="20"/>
      <c r="Y248" s="20"/>
      <c r="Z248" s="20"/>
    </row>
    <row r="249" spans="1:26" ht="13.5" customHeight="1">
      <c r="A249" s="20"/>
      <c r="B249" s="20"/>
      <c r="C249" s="85"/>
      <c r="D249" s="85"/>
      <c r="E249" s="85"/>
      <c r="F249" s="85"/>
      <c r="G249" s="85"/>
      <c r="H249" s="85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20"/>
      <c r="T249" s="20"/>
      <c r="U249" s="20"/>
      <c r="V249" s="20"/>
      <c r="W249" s="20"/>
      <c r="X249" s="20"/>
      <c r="Y249" s="20"/>
      <c r="Z249" s="20"/>
    </row>
    <row r="250" spans="1:26" ht="13.5" customHeight="1">
      <c r="A250" s="20"/>
      <c r="B250" s="20"/>
      <c r="C250" s="85"/>
      <c r="D250" s="85"/>
      <c r="E250" s="85"/>
      <c r="F250" s="85"/>
      <c r="G250" s="85"/>
      <c r="H250" s="85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20"/>
      <c r="T250" s="20"/>
      <c r="U250" s="20"/>
      <c r="V250" s="20"/>
      <c r="W250" s="20"/>
      <c r="X250" s="20"/>
      <c r="Y250" s="20"/>
      <c r="Z250" s="20"/>
    </row>
    <row r="251" spans="1:26" ht="13.5" customHeight="1">
      <c r="A251" s="20"/>
      <c r="B251" s="20"/>
      <c r="C251" s="85"/>
      <c r="D251" s="85"/>
      <c r="E251" s="85"/>
      <c r="F251" s="85"/>
      <c r="G251" s="85"/>
      <c r="H251" s="85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20"/>
      <c r="T251" s="20"/>
      <c r="U251" s="20"/>
      <c r="V251" s="20"/>
      <c r="W251" s="20"/>
      <c r="X251" s="20"/>
      <c r="Y251" s="20"/>
      <c r="Z251" s="20"/>
    </row>
    <row r="252" spans="1:26" ht="13.5" customHeight="1">
      <c r="A252" s="20"/>
      <c r="B252" s="20"/>
      <c r="C252" s="85"/>
      <c r="D252" s="85"/>
      <c r="E252" s="85"/>
      <c r="F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20"/>
      <c r="T252" s="20"/>
      <c r="U252" s="20"/>
      <c r="V252" s="20"/>
      <c r="W252" s="20"/>
      <c r="X252" s="20"/>
      <c r="Y252" s="20"/>
      <c r="Z252" s="20"/>
    </row>
    <row r="253" spans="1:26" ht="13.5" customHeight="1">
      <c r="A253" s="20"/>
      <c r="B253" s="20"/>
      <c r="C253" s="85"/>
      <c r="D253" s="85"/>
      <c r="E253" s="85"/>
      <c r="F253" s="85"/>
      <c r="G253" s="85"/>
      <c r="H253" s="85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20"/>
      <c r="T253" s="20"/>
      <c r="U253" s="20"/>
      <c r="V253" s="20"/>
      <c r="W253" s="20"/>
      <c r="X253" s="20"/>
      <c r="Y253" s="20"/>
      <c r="Z253" s="20"/>
    </row>
    <row r="254" spans="1:26" ht="13.5" customHeight="1">
      <c r="A254" s="20"/>
      <c r="B254" s="20"/>
      <c r="C254" s="85"/>
      <c r="D254" s="85"/>
      <c r="E254" s="85"/>
      <c r="F254" s="85"/>
      <c r="G254" s="85"/>
      <c r="H254" s="85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20"/>
      <c r="T254" s="20"/>
      <c r="U254" s="20"/>
      <c r="V254" s="20"/>
      <c r="W254" s="20"/>
      <c r="X254" s="20"/>
      <c r="Y254" s="20"/>
      <c r="Z254" s="20"/>
    </row>
    <row r="255" spans="1:26" ht="13.5" customHeight="1">
      <c r="A255" s="20"/>
      <c r="B255" s="20"/>
      <c r="C255" s="85"/>
      <c r="D255" s="85"/>
      <c r="E255" s="85"/>
      <c r="F255" s="85"/>
      <c r="G255" s="85"/>
      <c r="H255" s="85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20"/>
      <c r="T255" s="20"/>
      <c r="U255" s="20"/>
      <c r="V255" s="20"/>
      <c r="W255" s="20"/>
      <c r="X255" s="20"/>
      <c r="Y255" s="20"/>
      <c r="Z255" s="20"/>
    </row>
    <row r="256" spans="1:26" ht="13.5" customHeight="1">
      <c r="A256" s="20"/>
      <c r="B256" s="20"/>
      <c r="C256" s="85"/>
      <c r="D256" s="85"/>
      <c r="E256" s="85"/>
      <c r="F256" s="85"/>
      <c r="G256" s="85"/>
      <c r="H256" s="85"/>
      <c r="I256" s="85"/>
      <c r="J256" s="85"/>
      <c r="K256" s="85"/>
      <c r="L256" s="85"/>
      <c r="M256" s="85"/>
      <c r="N256" s="85"/>
      <c r="O256" s="85"/>
      <c r="P256" s="85"/>
      <c r="Q256" s="85"/>
      <c r="R256" s="85"/>
      <c r="S256" s="20"/>
      <c r="T256" s="20"/>
      <c r="U256" s="20"/>
      <c r="V256" s="20"/>
      <c r="W256" s="20"/>
      <c r="X256" s="20"/>
      <c r="Y256" s="20"/>
      <c r="Z256" s="20"/>
    </row>
    <row r="257" spans="1:26" ht="13.5" customHeight="1">
      <c r="A257" s="20"/>
      <c r="B257" s="20"/>
      <c r="C257" s="85"/>
      <c r="D257" s="85"/>
      <c r="E257" s="85"/>
      <c r="F257" s="85"/>
      <c r="G257" s="85"/>
      <c r="H257" s="85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20"/>
      <c r="T257" s="20"/>
      <c r="U257" s="20"/>
      <c r="V257" s="20"/>
      <c r="W257" s="20"/>
      <c r="X257" s="20"/>
      <c r="Y257" s="20"/>
      <c r="Z257" s="20"/>
    </row>
    <row r="258" spans="1:26" ht="13.5" customHeight="1">
      <c r="A258" s="20"/>
      <c r="B258" s="20"/>
      <c r="C258" s="85"/>
      <c r="D258" s="85"/>
      <c r="E258" s="85"/>
      <c r="F258" s="85"/>
      <c r="G258" s="85"/>
      <c r="H258" s="85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20"/>
      <c r="T258" s="20"/>
      <c r="U258" s="20"/>
      <c r="V258" s="20"/>
      <c r="W258" s="20"/>
      <c r="X258" s="20"/>
      <c r="Y258" s="20"/>
      <c r="Z258" s="20"/>
    </row>
    <row r="259" spans="1:26" ht="13.5" customHeight="1">
      <c r="A259" s="20"/>
      <c r="B259" s="20"/>
      <c r="C259" s="85"/>
      <c r="D259" s="85"/>
      <c r="E259" s="85"/>
      <c r="F259" s="85"/>
      <c r="G259" s="85"/>
      <c r="H259" s="85"/>
      <c r="I259" s="85"/>
      <c r="J259" s="85"/>
      <c r="K259" s="85"/>
      <c r="L259" s="85"/>
      <c r="M259" s="85"/>
      <c r="N259" s="85"/>
      <c r="O259" s="85"/>
      <c r="P259" s="85"/>
      <c r="Q259" s="85"/>
      <c r="R259" s="85"/>
      <c r="S259" s="20"/>
      <c r="T259" s="20"/>
      <c r="U259" s="20"/>
      <c r="V259" s="20"/>
      <c r="W259" s="20"/>
      <c r="X259" s="20"/>
      <c r="Y259" s="20"/>
      <c r="Z259" s="20"/>
    </row>
    <row r="260" spans="1:26" ht="13.5" customHeight="1">
      <c r="A260" s="20"/>
      <c r="B260" s="20"/>
      <c r="C260" s="85"/>
      <c r="D260" s="85"/>
      <c r="E260" s="85"/>
      <c r="F260" s="85"/>
      <c r="G260" s="85"/>
      <c r="H260" s="85"/>
      <c r="I260" s="85"/>
      <c r="J260" s="85"/>
      <c r="K260" s="85"/>
      <c r="L260" s="85"/>
      <c r="M260" s="85"/>
      <c r="N260" s="85"/>
      <c r="O260" s="85"/>
      <c r="P260" s="85"/>
      <c r="Q260" s="85"/>
      <c r="R260" s="85"/>
      <c r="S260" s="20"/>
      <c r="T260" s="20"/>
      <c r="U260" s="20"/>
      <c r="V260" s="20"/>
      <c r="W260" s="20"/>
      <c r="X260" s="20"/>
      <c r="Y260" s="20"/>
      <c r="Z260" s="20"/>
    </row>
    <row r="261" spans="1:26" ht="13.5" customHeight="1">
      <c r="A261" s="20"/>
      <c r="B261" s="20"/>
      <c r="C261" s="85"/>
      <c r="D261" s="85"/>
      <c r="E261" s="85"/>
      <c r="F261" s="85"/>
      <c r="G261" s="85"/>
      <c r="H261" s="85"/>
      <c r="I261" s="85"/>
      <c r="J261" s="85"/>
      <c r="K261" s="85"/>
      <c r="L261" s="85"/>
      <c r="M261" s="85"/>
      <c r="N261" s="85"/>
      <c r="O261" s="85"/>
      <c r="P261" s="85"/>
      <c r="Q261" s="85"/>
      <c r="R261" s="85"/>
      <c r="S261" s="20"/>
      <c r="T261" s="20"/>
      <c r="U261" s="20"/>
      <c r="V261" s="20"/>
      <c r="W261" s="20"/>
      <c r="X261" s="20"/>
      <c r="Y261" s="20"/>
      <c r="Z261" s="20"/>
    </row>
    <row r="262" spans="1:26" ht="13.5" customHeight="1">
      <c r="A262" s="20"/>
      <c r="B262" s="20"/>
      <c r="C262" s="85"/>
      <c r="D262" s="85"/>
      <c r="E262" s="85"/>
      <c r="F262" s="85"/>
      <c r="G262" s="85"/>
      <c r="H262" s="85"/>
      <c r="I262" s="85"/>
      <c r="J262" s="85"/>
      <c r="K262" s="85"/>
      <c r="L262" s="85"/>
      <c r="M262" s="85"/>
      <c r="N262" s="85"/>
      <c r="O262" s="85"/>
      <c r="P262" s="85"/>
      <c r="Q262" s="85"/>
      <c r="R262" s="85"/>
      <c r="S262" s="20"/>
      <c r="T262" s="20"/>
      <c r="U262" s="20"/>
      <c r="V262" s="20"/>
      <c r="W262" s="20"/>
      <c r="X262" s="20"/>
      <c r="Y262" s="20"/>
      <c r="Z262" s="20"/>
    </row>
    <row r="263" spans="1:26" ht="13.5" customHeight="1">
      <c r="A263" s="20"/>
      <c r="B263" s="20"/>
      <c r="C263" s="85"/>
      <c r="D263" s="85"/>
      <c r="E263" s="85"/>
      <c r="F263" s="85"/>
      <c r="G263" s="85"/>
      <c r="H263" s="85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20"/>
      <c r="T263" s="20"/>
      <c r="U263" s="20"/>
      <c r="V263" s="20"/>
      <c r="W263" s="20"/>
      <c r="X263" s="20"/>
      <c r="Y263" s="20"/>
      <c r="Z263" s="20"/>
    </row>
    <row r="264" spans="1:26" ht="13.5" customHeight="1">
      <c r="A264" s="20"/>
      <c r="B264" s="20"/>
      <c r="C264" s="85"/>
      <c r="D264" s="85"/>
      <c r="E264" s="85"/>
      <c r="F264" s="85"/>
      <c r="G264" s="85"/>
      <c r="H264" s="85"/>
      <c r="I264" s="85"/>
      <c r="J264" s="85"/>
      <c r="K264" s="85"/>
      <c r="L264" s="85"/>
      <c r="M264" s="85"/>
      <c r="N264" s="85"/>
      <c r="O264" s="85"/>
      <c r="P264" s="85"/>
      <c r="Q264" s="85"/>
      <c r="R264" s="85"/>
      <c r="S264" s="20"/>
      <c r="T264" s="20"/>
      <c r="U264" s="20"/>
      <c r="V264" s="20"/>
      <c r="W264" s="20"/>
      <c r="X264" s="20"/>
      <c r="Y264" s="20"/>
      <c r="Z264" s="20"/>
    </row>
    <row r="265" spans="1:26" ht="13.5" customHeight="1">
      <c r="A265" s="20"/>
      <c r="B265" s="20"/>
      <c r="C265" s="85"/>
      <c r="D265" s="85"/>
      <c r="E265" s="85"/>
      <c r="F265" s="85"/>
      <c r="G265" s="85"/>
      <c r="H265" s="85"/>
      <c r="I265" s="85"/>
      <c r="J265" s="85"/>
      <c r="K265" s="85"/>
      <c r="L265" s="85"/>
      <c r="M265" s="85"/>
      <c r="N265" s="85"/>
      <c r="O265" s="85"/>
      <c r="P265" s="85"/>
      <c r="Q265" s="85"/>
      <c r="R265" s="85"/>
      <c r="S265" s="20"/>
      <c r="T265" s="20"/>
      <c r="U265" s="20"/>
      <c r="V265" s="20"/>
      <c r="W265" s="20"/>
      <c r="X265" s="20"/>
      <c r="Y265" s="20"/>
      <c r="Z265" s="20"/>
    </row>
    <row r="266" spans="1:26" ht="13.5" customHeight="1">
      <c r="A266" s="20"/>
      <c r="B266" s="20"/>
      <c r="C266" s="85"/>
      <c r="D266" s="85"/>
      <c r="E266" s="85"/>
      <c r="F266" s="85"/>
      <c r="G266" s="85"/>
      <c r="H266" s="85"/>
      <c r="I266" s="85"/>
      <c r="J266" s="85"/>
      <c r="K266" s="85"/>
      <c r="L266" s="85"/>
      <c r="M266" s="85"/>
      <c r="N266" s="85"/>
      <c r="O266" s="85"/>
      <c r="P266" s="85"/>
      <c r="Q266" s="85"/>
      <c r="R266" s="85"/>
      <c r="S266" s="20"/>
      <c r="T266" s="20"/>
      <c r="U266" s="20"/>
      <c r="V266" s="20"/>
      <c r="W266" s="20"/>
      <c r="X266" s="20"/>
      <c r="Y266" s="20"/>
      <c r="Z266" s="20"/>
    </row>
    <row r="267" spans="1:26" ht="13.5" customHeight="1">
      <c r="A267" s="20"/>
      <c r="B267" s="20"/>
      <c r="C267" s="85"/>
      <c r="D267" s="85"/>
      <c r="E267" s="85"/>
      <c r="F267" s="85"/>
      <c r="G267" s="85"/>
      <c r="H267" s="85"/>
      <c r="I267" s="85"/>
      <c r="J267" s="85"/>
      <c r="K267" s="85"/>
      <c r="L267" s="85"/>
      <c r="M267" s="85"/>
      <c r="N267" s="85"/>
      <c r="O267" s="85"/>
      <c r="P267" s="85"/>
      <c r="Q267" s="85"/>
      <c r="R267" s="85"/>
      <c r="S267" s="20"/>
      <c r="T267" s="20"/>
      <c r="U267" s="20"/>
      <c r="V267" s="20"/>
      <c r="W267" s="20"/>
      <c r="X267" s="20"/>
      <c r="Y267" s="20"/>
      <c r="Z267" s="20"/>
    </row>
    <row r="268" spans="1:26" ht="13.5" customHeight="1">
      <c r="A268" s="20"/>
      <c r="B268" s="20"/>
      <c r="C268" s="85"/>
      <c r="D268" s="85"/>
      <c r="E268" s="85"/>
      <c r="F268" s="85"/>
      <c r="G268" s="85"/>
      <c r="H268" s="85"/>
      <c r="I268" s="85"/>
      <c r="J268" s="85"/>
      <c r="K268" s="85"/>
      <c r="L268" s="85"/>
      <c r="M268" s="85"/>
      <c r="N268" s="85"/>
      <c r="O268" s="85"/>
      <c r="P268" s="85"/>
      <c r="Q268" s="85"/>
      <c r="R268" s="85"/>
      <c r="S268" s="20"/>
      <c r="T268" s="20"/>
      <c r="U268" s="20"/>
      <c r="V268" s="20"/>
      <c r="W268" s="20"/>
      <c r="X268" s="20"/>
      <c r="Y268" s="20"/>
      <c r="Z268" s="20"/>
    </row>
    <row r="269" spans="1:26" ht="13.5" customHeight="1">
      <c r="A269" s="20"/>
      <c r="B269" s="20"/>
      <c r="C269" s="85"/>
      <c r="D269" s="85"/>
      <c r="E269" s="85"/>
      <c r="F269" s="85"/>
      <c r="G269" s="85"/>
      <c r="H269" s="85"/>
      <c r="I269" s="85"/>
      <c r="J269" s="85"/>
      <c r="K269" s="85"/>
      <c r="L269" s="85"/>
      <c r="M269" s="85"/>
      <c r="N269" s="85"/>
      <c r="O269" s="85"/>
      <c r="P269" s="85"/>
      <c r="Q269" s="85"/>
      <c r="R269" s="85"/>
      <c r="S269" s="20"/>
      <c r="T269" s="20"/>
      <c r="U269" s="20"/>
      <c r="V269" s="20"/>
      <c r="W269" s="20"/>
      <c r="X269" s="20"/>
      <c r="Y269" s="20"/>
      <c r="Z269" s="20"/>
    </row>
    <row r="270" spans="1:26" ht="13.5" customHeight="1">
      <c r="A270" s="20"/>
      <c r="B270" s="20"/>
      <c r="C270" s="85"/>
      <c r="D270" s="85"/>
      <c r="E270" s="85"/>
      <c r="F270" s="85"/>
      <c r="G270" s="85"/>
      <c r="H270" s="85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20"/>
      <c r="T270" s="20"/>
      <c r="U270" s="20"/>
      <c r="V270" s="20"/>
      <c r="W270" s="20"/>
      <c r="X270" s="20"/>
      <c r="Y270" s="20"/>
      <c r="Z270" s="20"/>
    </row>
    <row r="271" spans="1:26" ht="13.5" customHeight="1">
      <c r="A271" s="20"/>
      <c r="B271" s="20"/>
      <c r="C271" s="85"/>
      <c r="D271" s="85"/>
      <c r="E271" s="85"/>
      <c r="F271" s="85"/>
      <c r="G271" s="85"/>
      <c r="H271" s="85"/>
      <c r="I271" s="85"/>
      <c r="J271" s="85"/>
      <c r="K271" s="85"/>
      <c r="L271" s="85"/>
      <c r="M271" s="85"/>
      <c r="N271" s="85"/>
      <c r="O271" s="85"/>
      <c r="P271" s="85"/>
      <c r="Q271" s="85"/>
      <c r="R271" s="85"/>
      <c r="S271" s="20"/>
      <c r="T271" s="20"/>
      <c r="U271" s="20"/>
      <c r="V271" s="20"/>
      <c r="W271" s="20"/>
      <c r="X271" s="20"/>
      <c r="Y271" s="20"/>
      <c r="Z271" s="20"/>
    </row>
    <row r="272" spans="1:26" ht="13.5" customHeight="1">
      <c r="A272" s="20"/>
      <c r="B272" s="20"/>
      <c r="C272" s="85"/>
      <c r="D272" s="85"/>
      <c r="E272" s="85"/>
      <c r="F272" s="85"/>
      <c r="G272" s="85"/>
      <c r="H272" s="85"/>
      <c r="I272" s="85"/>
      <c r="J272" s="85"/>
      <c r="K272" s="85"/>
      <c r="L272" s="85"/>
      <c r="M272" s="85"/>
      <c r="N272" s="85"/>
      <c r="O272" s="85"/>
      <c r="P272" s="85"/>
      <c r="Q272" s="85"/>
      <c r="R272" s="85"/>
      <c r="S272" s="20"/>
      <c r="T272" s="20"/>
      <c r="U272" s="20"/>
      <c r="V272" s="20"/>
      <c r="W272" s="20"/>
      <c r="X272" s="20"/>
      <c r="Y272" s="20"/>
      <c r="Z272" s="20"/>
    </row>
    <row r="273" spans="1:26" ht="13.5" customHeight="1">
      <c r="A273" s="20"/>
      <c r="B273" s="20"/>
      <c r="C273" s="85"/>
      <c r="D273" s="85"/>
      <c r="E273" s="85"/>
      <c r="F273" s="85"/>
      <c r="G273" s="85"/>
      <c r="H273" s="85"/>
      <c r="I273" s="85"/>
      <c r="J273" s="85"/>
      <c r="K273" s="85"/>
      <c r="L273" s="85"/>
      <c r="M273" s="85"/>
      <c r="N273" s="85"/>
      <c r="O273" s="85"/>
      <c r="P273" s="85"/>
      <c r="Q273" s="85"/>
      <c r="R273" s="85"/>
      <c r="S273" s="20"/>
      <c r="T273" s="20"/>
      <c r="U273" s="20"/>
      <c r="V273" s="20"/>
      <c r="W273" s="20"/>
      <c r="X273" s="20"/>
      <c r="Y273" s="20"/>
      <c r="Z273" s="20"/>
    </row>
    <row r="274" spans="1:26" ht="13.5" customHeight="1">
      <c r="A274" s="20"/>
      <c r="B274" s="20"/>
      <c r="C274" s="85"/>
      <c r="D274" s="85"/>
      <c r="E274" s="85"/>
      <c r="F274" s="85"/>
      <c r="G274" s="85"/>
      <c r="H274" s="85"/>
      <c r="I274" s="85"/>
      <c r="J274" s="85"/>
      <c r="K274" s="85"/>
      <c r="L274" s="85"/>
      <c r="M274" s="85"/>
      <c r="N274" s="85"/>
      <c r="O274" s="85"/>
      <c r="P274" s="85"/>
      <c r="Q274" s="85"/>
      <c r="R274" s="85"/>
      <c r="S274" s="20"/>
      <c r="T274" s="20"/>
      <c r="U274" s="20"/>
      <c r="V274" s="20"/>
      <c r="W274" s="20"/>
      <c r="X274" s="20"/>
      <c r="Y274" s="20"/>
      <c r="Z274" s="20"/>
    </row>
    <row r="275" spans="1:26" ht="13.5" customHeight="1">
      <c r="A275" s="20"/>
      <c r="B275" s="20"/>
      <c r="C275" s="85"/>
      <c r="D275" s="85"/>
      <c r="E275" s="85"/>
      <c r="F275" s="85"/>
      <c r="G275" s="85"/>
      <c r="H275" s="85"/>
      <c r="I275" s="85"/>
      <c r="J275" s="85"/>
      <c r="K275" s="85"/>
      <c r="L275" s="85"/>
      <c r="M275" s="85"/>
      <c r="N275" s="85"/>
      <c r="O275" s="85"/>
      <c r="P275" s="85"/>
      <c r="Q275" s="85"/>
      <c r="R275" s="85"/>
      <c r="S275" s="20"/>
      <c r="T275" s="20"/>
      <c r="U275" s="20"/>
      <c r="V275" s="20"/>
      <c r="W275" s="20"/>
      <c r="X275" s="20"/>
      <c r="Y275" s="20"/>
      <c r="Z275" s="20"/>
    </row>
    <row r="276" spans="1:26" ht="13.5" customHeight="1">
      <c r="A276" s="20"/>
      <c r="B276" s="20"/>
      <c r="C276" s="85"/>
      <c r="D276" s="85"/>
      <c r="E276" s="85"/>
      <c r="F276" s="85"/>
      <c r="G276" s="85"/>
      <c r="H276" s="85"/>
      <c r="I276" s="85"/>
      <c r="J276" s="85"/>
      <c r="K276" s="85"/>
      <c r="L276" s="85"/>
      <c r="M276" s="85"/>
      <c r="N276" s="85"/>
      <c r="O276" s="85"/>
      <c r="P276" s="85"/>
      <c r="Q276" s="85"/>
      <c r="R276" s="85"/>
      <c r="S276" s="20"/>
      <c r="T276" s="20"/>
      <c r="U276" s="20"/>
      <c r="V276" s="20"/>
      <c r="W276" s="20"/>
      <c r="X276" s="20"/>
      <c r="Y276" s="20"/>
      <c r="Z276" s="20"/>
    </row>
    <row r="277" spans="1:26" ht="13.5" customHeight="1">
      <c r="A277" s="20"/>
      <c r="B277" s="20"/>
      <c r="C277" s="85"/>
      <c r="D277" s="85"/>
      <c r="E277" s="85"/>
      <c r="F277" s="85"/>
      <c r="G277" s="85"/>
      <c r="H277" s="85"/>
      <c r="I277" s="85"/>
      <c r="J277" s="85"/>
      <c r="K277" s="85"/>
      <c r="L277" s="85"/>
      <c r="M277" s="85"/>
      <c r="N277" s="85"/>
      <c r="O277" s="85"/>
      <c r="P277" s="85"/>
      <c r="Q277" s="85"/>
      <c r="R277" s="85"/>
      <c r="S277" s="20"/>
      <c r="T277" s="20"/>
      <c r="U277" s="20"/>
      <c r="V277" s="20"/>
      <c r="W277" s="20"/>
      <c r="X277" s="20"/>
      <c r="Y277" s="20"/>
      <c r="Z277" s="20"/>
    </row>
    <row r="278" spans="1:26" ht="13.5" customHeight="1">
      <c r="A278" s="20"/>
      <c r="B278" s="20"/>
      <c r="C278" s="85"/>
      <c r="D278" s="85"/>
      <c r="E278" s="85"/>
      <c r="F278" s="85"/>
      <c r="G278" s="85"/>
      <c r="H278" s="85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20"/>
      <c r="T278" s="20"/>
      <c r="U278" s="20"/>
      <c r="V278" s="20"/>
      <c r="W278" s="20"/>
      <c r="X278" s="20"/>
      <c r="Y278" s="20"/>
      <c r="Z278" s="20"/>
    </row>
    <row r="279" spans="1:26" ht="13.5" customHeight="1">
      <c r="A279" s="20"/>
      <c r="B279" s="20"/>
      <c r="C279" s="85"/>
      <c r="D279" s="85"/>
      <c r="E279" s="85"/>
      <c r="F279" s="85"/>
      <c r="G279" s="85"/>
      <c r="H279" s="85"/>
      <c r="I279" s="85"/>
      <c r="J279" s="85"/>
      <c r="K279" s="85"/>
      <c r="L279" s="85"/>
      <c r="M279" s="85"/>
      <c r="N279" s="85"/>
      <c r="O279" s="85"/>
      <c r="P279" s="85"/>
      <c r="Q279" s="85"/>
      <c r="R279" s="85"/>
      <c r="S279" s="20"/>
      <c r="T279" s="20"/>
      <c r="U279" s="20"/>
      <c r="V279" s="20"/>
      <c r="W279" s="20"/>
      <c r="X279" s="20"/>
      <c r="Y279" s="20"/>
      <c r="Z279" s="20"/>
    </row>
    <row r="280" spans="1:26" ht="13.5" customHeight="1">
      <c r="A280" s="20"/>
      <c r="B280" s="20"/>
      <c r="C280" s="85"/>
      <c r="D280" s="85"/>
      <c r="E280" s="85"/>
      <c r="F280" s="85"/>
      <c r="G280" s="85"/>
      <c r="H280" s="85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20"/>
      <c r="T280" s="20"/>
      <c r="U280" s="20"/>
      <c r="V280" s="20"/>
      <c r="W280" s="20"/>
      <c r="X280" s="20"/>
      <c r="Y280" s="20"/>
      <c r="Z280" s="20"/>
    </row>
    <row r="281" spans="1:26" ht="13.5" customHeight="1">
      <c r="A281" s="20"/>
      <c r="B281" s="20"/>
      <c r="C281" s="85"/>
      <c r="D281" s="85"/>
      <c r="E281" s="85"/>
      <c r="F281" s="85"/>
      <c r="G281" s="85"/>
      <c r="H281" s="85"/>
      <c r="I281" s="85"/>
      <c r="J281" s="85"/>
      <c r="K281" s="85"/>
      <c r="L281" s="85"/>
      <c r="M281" s="85"/>
      <c r="N281" s="85"/>
      <c r="O281" s="85"/>
      <c r="P281" s="85"/>
      <c r="Q281" s="85"/>
      <c r="R281" s="85"/>
      <c r="S281" s="20"/>
      <c r="T281" s="20"/>
      <c r="U281" s="20"/>
      <c r="V281" s="20"/>
      <c r="W281" s="20"/>
      <c r="X281" s="20"/>
      <c r="Y281" s="20"/>
      <c r="Z281" s="20"/>
    </row>
    <row r="282" spans="1:26" ht="13.5" customHeight="1">
      <c r="A282" s="20"/>
      <c r="B282" s="20"/>
      <c r="C282" s="85"/>
      <c r="D282" s="85"/>
      <c r="E282" s="85"/>
      <c r="F282" s="85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20"/>
      <c r="T282" s="20"/>
      <c r="U282" s="20"/>
      <c r="V282" s="20"/>
      <c r="W282" s="20"/>
      <c r="X282" s="20"/>
      <c r="Y282" s="20"/>
      <c r="Z282" s="20"/>
    </row>
    <row r="283" spans="1:26" ht="13.5" customHeight="1">
      <c r="A283" s="20"/>
      <c r="B283" s="20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20"/>
      <c r="T283" s="20"/>
      <c r="U283" s="20"/>
      <c r="V283" s="20"/>
      <c r="W283" s="20"/>
      <c r="X283" s="20"/>
      <c r="Y283" s="20"/>
      <c r="Z283" s="20"/>
    </row>
    <row r="284" spans="1:26" ht="13.5" customHeight="1">
      <c r="A284" s="20"/>
      <c r="B284" s="20"/>
      <c r="C284" s="85"/>
      <c r="D284" s="85"/>
      <c r="E284" s="85"/>
      <c r="F284" s="85"/>
      <c r="G284" s="85"/>
      <c r="H284" s="85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20"/>
      <c r="T284" s="20"/>
      <c r="U284" s="20"/>
      <c r="V284" s="20"/>
      <c r="W284" s="20"/>
      <c r="X284" s="20"/>
      <c r="Y284" s="20"/>
      <c r="Z284" s="20"/>
    </row>
    <row r="285" spans="1:26" ht="13.5" customHeight="1">
      <c r="A285" s="20"/>
      <c r="B285" s="20"/>
      <c r="C285" s="85"/>
      <c r="D285" s="85"/>
      <c r="E285" s="85"/>
      <c r="F285" s="85"/>
      <c r="G285" s="85"/>
      <c r="H285" s="85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20"/>
      <c r="T285" s="20"/>
      <c r="U285" s="20"/>
      <c r="V285" s="20"/>
      <c r="W285" s="20"/>
      <c r="X285" s="20"/>
      <c r="Y285" s="20"/>
      <c r="Z285" s="20"/>
    </row>
    <row r="286" spans="1:26" ht="13.5" customHeight="1">
      <c r="A286" s="20"/>
      <c r="B286" s="20"/>
      <c r="C286" s="85"/>
      <c r="D286" s="85"/>
      <c r="E286" s="85"/>
      <c r="F286" s="85"/>
      <c r="G286" s="85"/>
      <c r="H286" s="85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20"/>
      <c r="T286" s="20"/>
      <c r="U286" s="20"/>
      <c r="V286" s="20"/>
      <c r="W286" s="20"/>
      <c r="X286" s="20"/>
      <c r="Y286" s="20"/>
      <c r="Z286" s="20"/>
    </row>
    <row r="287" spans="1:26" ht="13.5" customHeight="1">
      <c r="A287" s="20"/>
      <c r="B287" s="20"/>
      <c r="C287" s="85"/>
      <c r="D287" s="85"/>
      <c r="E287" s="85"/>
      <c r="F287" s="85"/>
      <c r="G287" s="85"/>
      <c r="H287" s="85"/>
      <c r="I287" s="85"/>
      <c r="J287" s="85"/>
      <c r="K287" s="85"/>
      <c r="L287" s="85"/>
      <c r="M287" s="85"/>
      <c r="N287" s="85"/>
      <c r="O287" s="85"/>
      <c r="P287" s="85"/>
      <c r="Q287" s="85"/>
      <c r="R287" s="85"/>
      <c r="S287" s="20"/>
      <c r="T287" s="20"/>
      <c r="U287" s="20"/>
      <c r="V287" s="20"/>
      <c r="W287" s="20"/>
      <c r="X287" s="20"/>
      <c r="Y287" s="20"/>
      <c r="Z287" s="20"/>
    </row>
    <row r="288" spans="1:26" ht="13.5" customHeight="1">
      <c r="A288" s="20"/>
      <c r="B288" s="20"/>
      <c r="C288" s="85"/>
      <c r="D288" s="85"/>
      <c r="E288" s="85"/>
      <c r="F288" s="85"/>
      <c r="G288" s="85"/>
      <c r="H288" s="85"/>
      <c r="I288" s="85"/>
      <c r="J288" s="85"/>
      <c r="K288" s="85"/>
      <c r="L288" s="85"/>
      <c r="M288" s="85"/>
      <c r="N288" s="85"/>
      <c r="O288" s="85"/>
      <c r="P288" s="85"/>
      <c r="Q288" s="85"/>
      <c r="R288" s="85"/>
      <c r="S288" s="20"/>
      <c r="T288" s="20"/>
      <c r="U288" s="20"/>
      <c r="V288" s="20"/>
      <c r="W288" s="20"/>
      <c r="X288" s="20"/>
      <c r="Y288" s="20"/>
      <c r="Z288" s="20"/>
    </row>
    <row r="289" spans="1:26" ht="13.5" customHeight="1">
      <c r="A289" s="20"/>
      <c r="B289" s="20"/>
      <c r="C289" s="85"/>
      <c r="D289" s="85"/>
      <c r="E289" s="85"/>
      <c r="F289" s="85"/>
      <c r="G289" s="85"/>
      <c r="H289" s="85"/>
      <c r="I289" s="85"/>
      <c r="J289" s="85"/>
      <c r="K289" s="85"/>
      <c r="L289" s="85"/>
      <c r="M289" s="85"/>
      <c r="N289" s="85"/>
      <c r="O289" s="85"/>
      <c r="P289" s="85"/>
      <c r="Q289" s="85"/>
      <c r="R289" s="85"/>
      <c r="S289" s="20"/>
      <c r="T289" s="20"/>
      <c r="U289" s="20"/>
      <c r="V289" s="20"/>
      <c r="W289" s="20"/>
      <c r="X289" s="20"/>
      <c r="Y289" s="20"/>
      <c r="Z289" s="20"/>
    </row>
    <row r="290" spans="1:26" ht="13.5" customHeight="1">
      <c r="A290" s="20"/>
      <c r="B290" s="20"/>
      <c r="C290" s="85"/>
      <c r="D290" s="85"/>
      <c r="E290" s="85"/>
      <c r="F290" s="85"/>
      <c r="G290" s="85"/>
      <c r="H290" s="85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20"/>
      <c r="T290" s="20"/>
      <c r="U290" s="20"/>
      <c r="V290" s="20"/>
      <c r="W290" s="20"/>
      <c r="X290" s="20"/>
      <c r="Y290" s="20"/>
      <c r="Z290" s="20"/>
    </row>
    <row r="291" spans="1:26" ht="13.5" customHeight="1">
      <c r="A291" s="20"/>
      <c r="B291" s="20"/>
      <c r="C291" s="85"/>
      <c r="D291" s="85"/>
      <c r="E291" s="85"/>
      <c r="F291" s="85"/>
      <c r="G291" s="85"/>
      <c r="H291" s="85"/>
      <c r="I291" s="85"/>
      <c r="J291" s="85"/>
      <c r="K291" s="85"/>
      <c r="L291" s="85"/>
      <c r="M291" s="85"/>
      <c r="N291" s="85"/>
      <c r="O291" s="85"/>
      <c r="P291" s="85"/>
      <c r="Q291" s="85"/>
      <c r="R291" s="85"/>
      <c r="S291" s="20"/>
      <c r="T291" s="20"/>
      <c r="U291" s="20"/>
      <c r="V291" s="20"/>
      <c r="W291" s="20"/>
      <c r="X291" s="20"/>
      <c r="Y291" s="20"/>
      <c r="Z291" s="20"/>
    </row>
    <row r="292" spans="1:26" ht="13.5" customHeight="1">
      <c r="A292" s="20"/>
      <c r="B292" s="20"/>
      <c r="C292" s="85"/>
      <c r="D292" s="85"/>
      <c r="E292" s="85"/>
      <c r="F292" s="85"/>
      <c r="G292" s="85"/>
      <c r="H292" s="85"/>
      <c r="I292" s="85"/>
      <c r="J292" s="85"/>
      <c r="K292" s="85"/>
      <c r="L292" s="85"/>
      <c r="M292" s="85"/>
      <c r="N292" s="85"/>
      <c r="O292" s="85"/>
      <c r="P292" s="85"/>
      <c r="Q292" s="85"/>
      <c r="R292" s="85"/>
      <c r="S292" s="20"/>
      <c r="T292" s="20"/>
      <c r="U292" s="20"/>
      <c r="V292" s="20"/>
      <c r="W292" s="20"/>
      <c r="X292" s="20"/>
      <c r="Y292" s="20"/>
      <c r="Z292" s="20"/>
    </row>
    <row r="293" spans="1:26" ht="13.5" customHeight="1">
      <c r="A293" s="20"/>
      <c r="B293" s="20"/>
      <c r="C293" s="85"/>
      <c r="D293" s="85"/>
      <c r="E293" s="85"/>
      <c r="F293" s="85"/>
      <c r="G293" s="85"/>
      <c r="H293" s="85"/>
      <c r="I293" s="85"/>
      <c r="J293" s="85"/>
      <c r="K293" s="85"/>
      <c r="L293" s="85"/>
      <c r="M293" s="85"/>
      <c r="N293" s="85"/>
      <c r="O293" s="85"/>
      <c r="P293" s="85"/>
      <c r="Q293" s="85"/>
      <c r="R293" s="85"/>
      <c r="S293" s="20"/>
      <c r="T293" s="20"/>
      <c r="U293" s="20"/>
      <c r="V293" s="20"/>
      <c r="W293" s="20"/>
      <c r="X293" s="20"/>
      <c r="Y293" s="20"/>
      <c r="Z293" s="20"/>
    </row>
    <row r="294" spans="1:26" ht="13.5" customHeight="1">
      <c r="A294" s="20"/>
      <c r="B294" s="20"/>
      <c r="C294" s="85"/>
      <c r="D294" s="85"/>
      <c r="E294" s="85"/>
      <c r="F294" s="85"/>
      <c r="G294" s="85"/>
      <c r="H294" s="85"/>
      <c r="I294" s="85"/>
      <c r="J294" s="85"/>
      <c r="K294" s="85"/>
      <c r="L294" s="85"/>
      <c r="M294" s="85"/>
      <c r="N294" s="85"/>
      <c r="O294" s="85"/>
      <c r="P294" s="85"/>
      <c r="Q294" s="85"/>
      <c r="R294" s="85"/>
      <c r="S294" s="20"/>
      <c r="T294" s="20"/>
      <c r="U294" s="20"/>
      <c r="V294" s="20"/>
      <c r="W294" s="20"/>
      <c r="X294" s="20"/>
      <c r="Y294" s="20"/>
      <c r="Z294" s="20"/>
    </row>
    <row r="295" spans="1:26" ht="13.5" customHeight="1">
      <c r="A295" s="20"/>
      <c r="B295" s="20"/>
      <c r="C295" s="85"/>
      <c r="D295" s="85"/>
      <c r="E295" s="85"/>
      <c r="F295" s="85"/>
      <c r="G295" s="85"/>
      <c r="H295" s="85"/>
      <c r="I295" s="85"/>
      <c r="J295" s="85"/>
      <c r="K295" s="85"/>
      <c r="L295" s="85"/>
      <c r="M295" s="85"/>
      <c r="N295" s="85"/>
      <c r="O295" s="85"/>
      <c r="P295" s="85"/>
      <c r="Q295" s="85"/>
      <c r="R295" s="85"/>
      <c r="S295" s="20"/>
      <c r="T295" s="20"/>
      <c r="U295" s="20"/>
      <c r="V295" s="20"/>
      <c r="W295" s="20"/>
      <c r="X295" s="20"/>
      <c r="Y295" s="20"/>
      <c r="Z295" s="20"/>
    </row>
    <row r="296" spans="1:26" ht="13.5" customHeight="1">
      <c r="A296" s="20"/>
      <c r="B296" s="20"/>
      <c r="C296" s="85"/>
      <c r="D296" s="85"/>
      <c r="E296" s="85"/>
      <c r="F296" s="85"/>
      <c r="G296" s="85"/>
      <c r="H296" s="85"/>
      <c r="I296" s="85"/>
      <c r="J296" s="85"/>
      <c r="K296" s="85"/>
      <c r="L296" s="85"/>
      <c r="M296" s="85"/>
      <c r="N296" s="85"/>
      <c r="O296" s="85"/>
      <c r="P296" s="85"/>
      <c r="Q296" s="85"/>
      <c r="R296" s="85"/>
      <c r="S296" s="20"/>
      <c r="T296" s="20"/>
      <c r="U296" s="20"/>
      <c r="V296" s="20"/>
      <c r="W296" s="20"/>
      <c r="X296" s="20"/>
      <c r="Y296" s="20"/>
      <c r="Z296" s="20"/>
    </row>
    <row r="297" spans="1:26" ht="13.5" customHeight="1">
      <c r="A297" s="20"/>
      <c r="B297" s="20"/>
      <c r="C297" s="85"/>
      <c r="D297" s="85"/>
      <c r="E297" s="85"/>
      <c r="F297" s="85"/>
      <c r="G297" s="85"/>
      <c r="H297" s="85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20"/>
      <c r="T297" s="20"/>
      <c r="U297" s="20"/>
      <c r="V297" s="20"/>
      <c r="W297" s="20"/>
      <c r="X297" s="20"/>
      <c r="Y297" s="20"/>
      <c r="Z297" s="20"/>
    </row>
    <row r="298" spans="1:26" ht="13.5" customHeight="1">
      <c r="A298" s="20"/>
      <c r="B298" s="20"/>
      <c r="C298" s="85"/>
      <c r="D298" s="85"/>
      <c r="E298" s="85"/>
      <c r="F298" s="85"/>
      <c r="G298" s="85"/>
      <c r="H298" s="85"/>
      <c r="I298" s="85"/>
      <c r="J298" s="85"/>
      <c r="K298" s="85"/>
      <c r="L298" s="85"/>
      <c r="M298" s="85"/>
      <c r="N298" s="85"/>
      <c r="O298" s="85"/>
      <c r="P298" s="85"/>
      <c r="Q298" s="85"/>
      <c r="R298" s="85"/>
      <c r="S298" s="20"/>
      <c r="T298" s="20"/>
      <c r="U298" s="20"/>
      <c r="V298" s="20"/>
      <c r="W298" s="20"/>
      <c r="X298" s="20"/>
      <c r="Y298" s="20"/>
      <c r="Z298" s="20"/>
    </row>
    <row r="299" spans="1:26" ht="13.5" customHeight="1">
      <c r="A299" s="20"/>
      <c r="B299" s="20"/>
      <c r="C299" s="85"/>
      <c r="D299" s="85"/>
      <c r="E299" s="85"/>
      <c r="F299" s="85"/>
      <c r="G299" s="85"/>
      <c r="H299" s="85"/>
      <c r="I299" s="85"/>
      <c r="J299" s="85"/>
      <c r="K299" s="85"/>
      <c r="L299" s="85"/>
      <c r="M299" s="85"/>
      <c r="N299" s="85"/>
      <c r="O299" s="85"/>
      <c r="P299" s="85"/>
      <c r="Q299" s="85"/>
      <c r="R299" s="85"/>
      <c r="S299" s="20"/>
      <c r="T299" s="20"/>
      <c r="U299" s="20"/>
      <c r="V299" s="20"/>
      <c r="W299" s="20"/>
      <c r="X299" s="20"/>
      <c r="Y299" s="20"/>
      <c r="Z299" s="20"/>
    </row>
    <row r="300" spans="1:26" ht="13.5" customHeight="1">
      <c r="A300" s="20"/>
      <c r="B300" s="20"/>
      <c r="C300" s="85"/>
      <c r="D300" s="85"/>
      <c r="E300" s="85"/>
      <c r="F300" s="85"/>
      <c r="G300" s="85"/>
      <c r="H300" s="85"/>
      <c r="I300" s="85"/>
      <c r="J300" s="85"/>
      <c r="K300" s="85"/>
      <c r="L300" s="85"/>
      <c r="M300" s="85"/>
      <c r="N300" s="85"/>
      <c r="O300" s="85"/>
      <c r="P300" s="85"/>
      <c r="Q300" s="85"/>
      <c r="R300" s="85"/>
      <c r="S300" s="20"/>
      <c r="T300" s="20"/>
      <c r="U300" s="20"/>
      <c r="V300" s="20"/>
      <c r="W300" s="20"/>
      <c r="X300" s="20"/>
      <c r="Y300" s="20"/>
      <c r="Z300" s="20"/>
    </row>
    <row r="301" spans="1:26" ht="13.5" customHeight="1">
      <c r="A301" s="20"/>
      <c r="B301" s="20"/>
      <c r="C301" s="85"/>
      <c r="D301" s="85"/>
      <c r="E301" s="85"/>
      <c r="F301" s="85"/>
      <c r="G301" s="85"/>
      <c r="H301" s="85"/>
      <c r="I301" s="85"/>
      <c r="J301" s="85"/>
      <c r="K301" s="85"/>
      <c r="L301" s="85"/>
      <c r="M301" s="85"/>
      <c r="N301" s="85"/>
      <c r="O301" s="85"/>
      <c r="P301" s="85"/>
      <c r="Q301" s="85"/>
      <c r="R301" s="85"/>
      <c r="S301" s="20"/>
      <c r="T301" s="20"/>
      <c r="U301" s="20"/>
      <c r="V301" s="20"/>
      <c r="W301" s="20"/>
      <c r="X301" s="20"/>
      <c r="Y301" s="20"/>
      <c r="Z301" s="20"/>
    </row>
    <row r="302" spans="1:26" ht="13.5" customHeight="1">
      <c r="A302" s="20"/>
      <c r="B302" s="20"/>
      <c r="C302" s="85"/>
      <c r="D302" s="85"/>
      <c r="E302" s="85"/>
      <c r="F302" s="85"/>
      <c r="G302" s="85"/>
      <c r="H302" s="85"/>
      <c r="I302" s="85"/>
      <c r="J302" s="85"/>
      <c r="K302" s="85"/>
      <c r="L302" s="85"/>
      <c r="M302" s="85"/>
      <c r="N302" s="85"/>
      <c r="O302" s="85"/>
      <c r="P302" s="85"/>
      <c r="Q302" s="85"/>
      <c r="R302" s="85"/>
      <c r="S302" s="20"/>
      <c r="T302" s="20"/>
      <c r="U302" s="20"/>
      <c r="V302" s="20"/>
      <c r="W302" s="20"/>
      <c r="X302" s="20"/>
      <c r="Y302" s="20"/>
      <c r="Z302" s="20"/>
    </row>
    <row r="303" spans="1:26" ht="13.5" customHeight="1">
      <c r="A303" s="20"/>
      <c r="B303" s="20"/>
      <c r="C303" s="85"/>
      <c r="D303" s="85"/>
      <c r="E303" s="85"/>
      <c r="F303" s="85"/>
      <c r="G303" s="85"/>
      <c r="H303" s="85"/>
      <c r="I303" s="85"/>
      <c r="J303" s="85"/>
      <c r="K303" s="85"/>
      <c r="L303" s="85"/>
      <c r="M303" s="85"/>
      <c r="N303" s="85"/>
      <c r="O303" s="85"/>
      <c r="P303" s="85"/>
      <c r="Q303" s="85"/>
      <c r="R303" s="85"/>
      <c r="S303" s="20"/>
      <c r="T303" s="20"/>
      <c r="U303" s="20"/>
      <c r="V303" s="20"/>
      <c r="W303" s="20"/>
      <c r="X303" s="20"/>
      <c r="Y303" s="20"/>
      <c r="Z303" s="20"/>
    </row>
    <row r="304" spans="1:26" ht="13.5" customHeight="1">
      <c r="A304" s="20"/>
      <c r="B304" s="20"/>
      <c r="C304" s="85"/>
      <c r="D304" s="85"/>
      <c r="E304" s="85"/>
      <c r="F304" s="85"/>
      <c r="G304" s="85"/>
      <c r="H304" s="85"/>
      <c r="I304" s="85"/>
      <c r="J304" s="85"/>
      <c r="K304" s="85"/>
      <c r="L304" s="85"/>
      <c r="M304" s="85"/>
      <c r="N304" s="85"/>
      <c r="O304" s="85"/>
      <c r="P304" s="85"/>
      <c r="Q304" s="85"/>
      <c r="R304" s="85"/>
      <c r="S304" s="20"/>
      <c r="T304" s="20"/>
      <c r="U304" s="20"/>
      <c r="V304" s="20"/>
      <c r="W304" s="20"/>
      <c r="X304" s="20"/>
      <c r="Y304" s="20"/>
      <c r="Z304" s="20"/>
    </row>
    <row r="305" spans="1:26" ht="13.5" customHeight="1">
      <c r="A305" s="20"/>
      <c r="B305" s="20"/>
      <c r="C305" s="85"/>
      <c r="D305" s="85"/>
      <c r="E305" s="85"/>
      <c r="F305" s="85"/>
      <c r="G305" s="85"/>
      <c r="H305" s="85"/>
      <c r="I305" s="85"/>
      <c r="J305" s="85"/>
      <c r="K305" s="85"/>
      <c r="L305" s="85"/>
      <c r="M305" s="85"/>
      <c r="N305" s="85"/>
      <c r="O305" s="85"/>
      <c r="P305" s="85"/>
      <c r="Q305" s="85"/>
      <c r="R305" s="85"/>
      <c r="S305" s="20"/>
      <c r="T305" s="20"/>
      <c r="U305" s="20"/>
      <c r="V305" s="20"/>
      <c r="W305" s="20"/>
      <c r="X305" s="20"/>
      <c r="Y305" s="20"/>
      <c r="Z305" s="20"/>
    </row>
    <row r="306" spans="1:26" ht="13.5" customHeight="1">
      <c r="A306" s="20"/>
      <c r="B306" s="20"/>
      <c r="C306" s="85"/>
      <c r="D306" s="85"/>
      <c r="E306" s="85"/>
      <c r="F306" s="85"/>
      <c r="G306" s="85"/>
      <c r="H306" s="85"/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20"/>
      <c r="T306" s="20"/>
      <c r="U306" s="20"/>
      <c r="V306" s="20"/>
      <c r="W306" s="20"/>
      <c r="X306" s="20"/>
      <c r="Y306" s="20"/>
      <c r="Z306" s="20"/>
    </row>
    <row r="307" spans="1:26" ht="13.5" customHeight="1">
      <c r="A307" s="20"/>
      <c r="B307" s="20"/>
      <c r="C307" s="85"/>
      <c r="D307" s="85"/>
      <c r="E307" s="85"/>
      <c r="F307" s="85"/>
      <c r="G307" s="85"/>
      <c r="H307" s="85"/>
      <c r="I307" s="85"/>
      <c r="J307" s="85"/>
      <c r="K307" s="85"/>
      <c r="L307" s="85"/>
      <c r="M307" s="85"/>
      <c r="N307" s="85"/>
      <c r="O307" s="85"/>
      <c r="P307" s="85"/>
      <c r="Q307" s="85"/>
      <c r="R307" s="85"/>
      <c r="S307" s="20"/>
      <c r="T307" s="20"/>
      <c r="U307" s="20"/>
      <c r="V307" s="20"/>
      <c r="W307" s="20"/>
      <c r="X307" s="20"/>
      <c r="Y307" s="20"/>
      <c r="Z307" s="20"/>
    </row>
    <row r="308" spans="1:26" ht="13.5" customHeight="1">
      <c r="A308" s="20"/>
      <c r="B308" s="20"/>
      <c r="C308" s="85"/>
      <c r="D308" s="85"/>
      <c r="E308" s="85"/>
      <c r="F308" s="85"/>
      <c r="G308" s="85"/>
      <c r="H308" s="85"/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20"/>
      <c r="T308" s="20"/>
      <c r="U308" s="20"/>
      <c r="V308" s="20"/>
      <c r="W308" s="20"/>
      <c r="X308" s="20"/>
      <c r="Y308" s="20"/>
      <c r="Z308" s="20"/>
    </row>
    <row r="309" spans="1:26" ht="13.5" customHeight="1">
      <c r="A309" s="20"/>
      <c r="B309" s="20"/>
      <c r="C309" s="85"/>
      <c r="D309" s="85"/>
      <c r="E309" s="85"/>
      <c r="F309" s="85"/>
      <c r="G309" s="85"/>
      <c r="H309" s="85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20"/>
      <c r="T309" s="20"/>
      <c r="U309" s="20"/>
      <c r="V309" s="20"/>
      <c r="W309" s="20"/>
      <c r="X309" s="20"/>
      <c r="Y309" s="20"/>
      <c r="Z309" s="20"/>
    </row>
    <row r="310" spans="1:26" ht="13.5" customHeight="1">
      <c r="A310" s="20"/>
      <c r="B310" s="20"/>
      <c r="C310" s="85"/>
      <c r="D310" s="85"/>
      <c r="E310" s="85"/>
      <c r="F310" s="85"/>
      <c r="G310" s="85"/>
      <c r="H310" s="85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20"/>
      <c r="T310" s="20"/>
      <c r="U310" s="20"/>
      <c r="V310" s="20"/>
      <c r="W310" s="20"/>
      <c r="X310" s="20"/>
      <c r="Y310" s="20"/>
      <c r="Z310" s="20"/>
    </row>
    <row r="311" spans="1:26" ht="13.5" customHeight="1">
      <c r="A311" s="20"/>
      <c r="B311" s="20"/>
      <c r="C311" s="85"/>
      <c r="D311" s="85"/>
      <c r="E311" s="85"/>
      <c r="F311" s="85"/>
      <c r="G311" s="85"/>
      <c r="H311" s="85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20"/>
      <c r="T311" s="20"/>
      <c r="U311" s="20"/>
      <c r="V311" s="20"/>
      <c r="W311" s="20"/>
      <c r="X311" s="20"/>
      <c r="Y311" s="20"/>
      <c r="Z311" s="20"/>
    </row>
    <row r="312" spans="1:26" ht="13.5" customHeight="1">
      <c r="A312" s="20"/>
      <c r="B312" s="20"/>
      <c r="C312" s="85"/>
      <c r="D312" s="85"/>
      <c r="E312" s="85"/>
      <c r="F312" s="85"/>
      <c r="G312" s="85"/>
      <c r="H312" s="85"/>
      <c r="I312" s="85"/>
      <c r="J312" s="85"/>
      <c r="K312" s="85"/>
      <c r="L312" s="85"/>
      <c r="M312" s="85"/>
      <c r="N312" s="85"/>
      <c r="O312" s="85"/>
      <c r="P312" s="85"/>
      <c r="Q312" s="85"/>
      <c r="R312" s="85"/>
      <c r="S312" s="20"/>
      <c r="T312" s="20"/>
      <c r="U312" s="20"/>
      <c r="V312" s="20"/>
      <c r="W312" s="20"/>
      <c r="X312" s="20"/>
      <c r="Y312" s="20"/>
      <c r="Z312" s="20"/>
    </row>
    <row r="313" spans="1:26" ht="13.5" customHeight="1">
      <c r="A313" s="20"/>
      <c r="B313" s="20"/>
      <c r="C313" s="85"/>
      <c r="D313" s="85"/>
      <c r="E313" s="85"/>
      <c r="F313" s="85"/>
      <c r="G313" s="85"/>
      <c r="H313" s="85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20"/>
      <c r="T313" s="20"/>
      <c r="U313" s="20"/>
      <c r="V313" s="20"/>
      <c r="W313" s="20"/>
      <c r="X313" s="20"/>
      <c r="Y313" s="20"/>
      <c r="Z313" s="20"/>
    </row>
    <row r="314" spans="1:26" ht="13.5" customHeight="1">
      <c r="A314" s="20"/>
      <c r="B314" s="20"/>
      <c r="C314" s="85"/>
      <c r="D314" s="85"/>
      <c r="E314" s="85"/>
      <c r="F314" s="85"/>
      <c r="G314" s="85"/>
      <c r="H314" s="85"/>
      <c r="I314" s="85"/>
      <c r="J314" s="85"/>
      <c r="K314" s="85"/>
      <c r="L314" s="85"/>
      <c r="M314" s="85"/>
      <c r="N314" s="85"/>
      <c r="O314" s="85"/>
      <c r="P314" s="85"/>
      <c r="Q314" s="85"/>
      <c r="R314" s="85"/>
      <c r="S314" s="20"/>
      <c r="T314" s="20"/>
      <c r="U314" s="20"/>
      <c r="V314" s="20"/>
      <c r="W314" s="20"/>
      <c r="X314" s="20"/>
      <c r="Y314" s="20"/>
      <c r="Z314" s="20"/>
    </row>
    <row r="315" spans="1:26" ht="13.5" customHeight="1">
      <c r="A315" s="20"/>
      <c r="B315" s="20"/>
      <c r="C315" s="85"/>
      <c r="D315" s="85"/>
      <c r="E315" s="85"/>
      <c r="F315" s="85"/>
      <c r="G315" s="85"/>
      <c r="H315" s="85"/>
      <c r="I315" s="85"/>
      <c r="J315" s="85"/>
      <c r="K315" s="85"/>
      <c r="L315" s="85"/>
      <c r="M315" s="85"/>
      <c r="N315" s="85"/>
      <c r="O315" s="85"/>
      <c r="P315" s="85"/>
      <c r="Q315" s="85"/>
      <c r="R315" s="85"/>
      <c r="S315" s="20"/>
      <c r="T315" s="20"/>
      <c r="U315" s="20"/>
      <c r="V315" s="20"/>
      <c r="W315" s="20"/>
      <c r="X315" s="20"/>
      <c r="Y315" s="20"/>
      <c r="Z315" s="20"/>
    </row>
    <row r="316" spans="1:26" ht="13.5" customHeight="1">
      <c r="A316" s="20"/>
      <c r="B316" s="20"/>
      <c r="C316" s="85"/>
      <c r="D316" s="85"/>
      <c r="E316" s="85"/>
      <c r="F316" s="85"/>
      <c r="G316" s="85"/>
      <c r="H316" s="85"/>
      <c r="I316" s="85"/>
      <c r="J316" s="85"/>
      <c r="K316" s="85"/>
      <c r="L316" s="85"/>
      <c r="M316" s="85"/>
      <c r="N316" s="85"/>
      <c r="O316" s="85"/>
      <c r="P316" s="85"/>
      <c r="Q316" s="85"/>
      <c r="R316" s="85"/>
      <c r="S316" s="20"/>
      <c r="T316" s="20"/>
      <c r="U316" s="20"/>
      <c r="V316" s="20"/>
      <c r="W316" s="20"/>
      <c r="X316" s="20"/>
      <c r="Y316" s="20"/>
      <c r="Z316" s="20"/>
    </row>
    <row r="317" spans="1:26" ht="13.5" customHeight="1">
      <c r="A317" s="20"/>
      <c r="B317" s="20"/>
      <c r="C317" s="85"/>
      <c r="D317" s="85"/>
      <c r="E317" s="85"/>
      <c r="F317" s="85"/>
      <c r="G317" s="85"/>
      <c r="H317" s="85"/>
      <c r="I317" s="85"/>
      <c r="J317" s="85"/>
      <c r="K317" s="85"/>
      <c r="L317" s="85"/>
      <c r="M317" s="85"/>
      <c r="N317" s="85"/>
      <c r="O317" s="85"/>
      <c r="P317" s="85"/>
      <c r="Q317" s="85"/>
      <c r="R317" s="85"/>
      <c r="S317" s="20"/>
      <c r="T317" s="20"/>
      <c r="U317" s="20"/>
      <c r="V317" s="20"/>
      <c r="W317" s="20"/>
      <c r="X317" s="20"/>
      <c r="Y317" s="20"/>
      <c r="Z317" s="20"/>
    </row>
    <row r="318" spans="1:26" ht="13.5" customHeight="1">
      <c r="A318" s="20"/>
      <c r="B318" s="20"/>
      <c r="C318" s="85"/>
      <c r="D318" s="85"/>
      <c r="E318" s="85"/>
      <c r="F318" s="85"/>
      <c r="G318" s="85"/>
      <c r="H318" s="85"/>
      <c r="I318" s="85"/>
      <c r="J318" s="85"/>
      <c r="K318" s="85"/>
      <c r="L318" s="85"/>
      <c r="M318" s="85"/>
      <c r="N318" s="85"/>
      <c r="O318" s="85"/>
      <c r="P318" s="85"/>
      <c r="Q318" s="85"/>
      <c r="R318" s="85"/>
      <c r="S318" s="20"/>
      <c r="T318" s="20"/>
      <c r="U318" s="20"/>
      <c r="V318" s="20"/>
      <c r="W318" s="20"/>
      <c r="X318" s="20"/>
      <c r="Y318" s="20"/>
      <c r="Z318" s="20"/>
    </row>
    <row r="319" spans="1:26" ht="13.5" customHeight="1">
      <c r="A319" s="20"/>
      <c r="B319" s="20"/>
      <c r="C319" s="85"/>
      <c r="D319" s="85"/>
      <c r="E319" s="85"/>
      <c r="F319" s="85"/>
      <c r="G319" s="85"/>
      <c r="H319" s="85"/>
      <c r="I319" s="85"/>
      <c r="J319" s="85"/>
      <c r="K319" s="85"/>
      <c r="L319" s="85"/>
      <c r="M319" s="85"/>
      <c r="N319" s="85"/>
      <c r="O319" s="85"/>
      <c r="P319" s="85"/>
      <c r="Q319" s="85"/>
      <c r="R319" s="85"/>
      <c r="S319" s="20"/>
      <c r="T319" s="20"/>
      <c r="U319" s="20"/>
      <c r="V319" s="20"/>
      <c r="W319" s="20"/>
      <c r="X319" s="20"/>
      <c r="Y319" s="20"/>
      <c r="Z319" s="20"/>
    </row>
    <row r="320" spans="1:26" ht="13.5" customHeight="1">
      <c r="A320" s="20"/>
      <c r="B320" s="20"/>
      <c r="C320" s="85"/>
      <c r="D320" s="85"/>
      <c r="E320" s="85"/>
      <c r="F320" s="85"/>
      <c r="G320" s="85"/>
      <c r="H320" s="85"/>
      <c r="I320" s="85"/>
      <c r="J320" s="85"/>
      <c r="K320" s="85"/>
      <c r="L320" s="85"/>
      <c r="M320" s="85"/>
      <c r="N320" s="85"/>
      <c r="O320" s="85"/>
      <c r="P320" s="85"/>
      <c r="Q320" s="85"/>
      <c r="R320" s="85"/>
      <c r="S320" s="20"/>
      <c r="T320" s="20"/>
      <c r="U320" s="20"/>
      <c r="V320" s="20"/>
      <c r="W320" s="20"/>
      <c r="X320" s="20"/>
      <c r="Y320" s="20"/>
      <c r="Z320" s="20"/>
    </row>
    <row r="321" spans="1:26" ht="13.5" customHeight="1">
      <c r="A321" s="20"/>
      <c r="B321" s="20"/>
      <c r="C321" s="85"/>
      <c r="D321" s="85"/>
      <c r="E321" s="85"/>
      <c r="F321" s="85"/>
      <c r="G321" s="85"/>
      <c r="H321" s="85"/>
      <c r="I321" s="85"/>
      <c r="J321" s="85"/>
      <c r="K321" s="85"/>
      <c r="L321" s="85"/>
      <c r="M321" s="85"/>
      <c r="N321" s="85"/>
      <c r="O321" s="85"/>
      <c r="P321" s="85"/>
      <c r="Q321" s="85"/>
      <c r="R321" s="85"/>
      <c r="S321" s="20"/>
      <c r="T321" s="20"/>
      <c r="U321" s="20"/>
      <c r="V321" s="20"/>
      <c r="W321" s="20"/>
      <c r="X321" s="20"/>
      <c r="Y321" s="20"/>
      <c r="Z321" s="20"/>
    </row>
    <row r="322" spans="1:26" ht="13.5" customHeight="1">
      <c r="A322" s="20"/>
      <c r="B322" s="20"/>
      <c r="C322" s="85"/>
      <c r="D322" s="85"/>
      <c r="E322" s="85"/>
      <c r="F322" s="85"/>
      <c r="G322" s="85"/>
      <c r="H322" s="85"/>
      <c r="I322" s="85"/>
      <c r="J322" s="85"/>
      <c r="K322" s="85"/>
      <c r="L322" s="85"/>
      <c r="M322" s="85"/>
      <c r="N322" s="85"/>
      <c r="O322" s="85"/>
      <c r="P322" s="85"/>
      <c r="Q322" s="85"/>
      <c r="R322" s="85"/>
      <c r="S322" s="20"/>
      <c r="T322" s="20"/>
      <c r="U322" s="20"/>
      <c r="V322" s="20"/>
      <c r="W322" s="20"/>
      <c r="X322" s="20"/>
      <c r="Y322" s="20"/>
      <c r="Z322" s="20"/>
    </row>
    <row r="323" spans="1:26" ht="13.5" customHeight="1">
      <c r="A323" s="20"/>
      <c r="B323" s="20"/>
      <c r="C323" s="85"/>
      <c r="D323" s="85"/>
      <c r="E323" s="85"/>
      <c r="F323" s="85"/>
      <c r="G323" s="85"/>
      <c r="H323" s="85"/>
      <c r="I323" s="85"/>
      <c r="J323" s="85"/>
      <c r="K323" s="85"/>
      <c r="L323" s="85"/>
      <c r="M323" s="85"/>
      <c r="N323" s="85"/>
      <c r="O323" s="85"/>
      <c r="P323" s="85"/>
      <c r="Q323" s="85"/>
      <c r="R323" s="85"/>
      <c r="S323" s="20"/>
      <c r="T323" s="20"/>
      <c r="U323" s="20"/>
      <c r="V323" s="20"/>
      <c r="W323" s="20"/>
      <c r="X323" s="20"/>
      <c r="Y323" s="20"/>
      <c r="Z323" s="20"/>
    </row>
    <row r="324" spans="1:26" ht="13.5" customHeight="1">
      <c r="A324" s="20"/>
      <c r="B324" s="20"/>
      <c r="C324" s="85"/>
      <c r="D324" s="85"/>
      <c r="E324" s="85"/>
      <c r="F324" s="85"/>
      <c r="G324" s="85"/>
      <c r="H324" s="85"/>
      <c r="I324" s="85"/>
      <c r="J324" s="85"/>
      <c r="K324" s="85"/>
      <c r="L324" s="85"/>
      <c r="M324" s="85"/>
      <c r="N324" s="85"/>
      <c r="O324" s="85"/>
      <c r="P324" s="85"/>
      <c r="Q324" s="85"/>
      <c r="R324" s="85"/>
      <c r="S324" s="20"/>
      <c r="T324" s="20"/>
      <c r="U324" s="20"/>
      <c r="V324" s="20"/>
      <c r="W324" s="20"/>
      <c r="X324" s="20"/>
      <c r="Y324" s="20"/>
      <c r="Z324" s="20"/>
    </row>
    <row r="325" spans="1:26" ht="13.5" customHeight="1">
      <c r="A325" s="20"/>
      <c r="B325" s="20"/>
      <c r="C325" s="85"/>
      <c r="D325" s="85"/>
      <c r="E325" s="85"/>
      <c r="F325" s="85"/>
      <c r="G325" s="85"/>
      <c r="H325" s="85"/>
      <c r="I325" s="85"/>
      <c r="J325" s="85"/>
      <c r="K325" s="85"/>
      <c r="L325" s="85"/>
      <c r="M325" s="85"/>
      <c r="N325" s="85"/>
      <c r="O325" s="85"/>
      <c r="P325" s="85"/>
      <c r="Q325" s="85"/>
      <c r="R325" s="85"/>
      <c r="S325" s="20"/>
      <c r="T325" s="20"/>
      <c r="U325" s="20"/>
      <c r="V325" s="20"/>
      <c r="W325" s="20"/>
      <c r="X325" s="20"/>
      <c r="Y325" s="20"/>
      <c r="Z325" s="20"/>
    </row>
    <row r="326" spans="1:26" ht="13.5" customHeight="1">
      <c r="A326" s="20"/>
      <c r="B326" s="20"/>
      <c r="C326" s="85"/>
      <c r="D326" s="85"/>
      <c r="E326" s="85"/>
      <c r="F326" s="85"/>
      <c r="G326" s="85"/>
      <c r="H326" s="85"/>
      <c r="I326" s="85"/>
      <c r="J326" s="85"/>
      <c r="K326" s="85"/>
      <c r="L326" s="85"/>
      <c r="M326" s="85"/>
      <c r="N326" s="85"/>
      <c r="O326" s="85"/>
      <c r="P326" s="85"/>
      <c r="Q326" s="85"/>
      <c r="R326" s="85"/>
      <c r="S326" s="20"/>
      <c r="T326" s="20"/>
      <c r="U326" s="20"/>
      <c r="V326" s="20"/>
      <c r="W326" s="20"/>
      <c r="X326" s="20"/>
      <c r="Y326" s="20"/>
      <c r="Z326" s="20"/>
    </row>
    <row r="327" spans="1:26" ht="13.5" customHeight="1">
      <c r="A327" s="20"/>
      <c r="B327" s="20"/>
      <c r="C327" s="85"/>
      <c r="D327" s="85"/>
      <c r="E327" s="85"/>
      <c r="F327" s="85"/>
      <c r="G327" s="85"/>
      <c r="H327" s="85"/>
      <c r="I327" s="85"/>
      <c r="J327" s="85"/>
      <c r="K327" s="85"/>
      <c r="L327" s="85"/>
      <c r="M327" s="85"/>
      <c r="N327" s="85"/>
      <c r="O327" s="85"/>
      <c r="P327" s="85"/>
      <c r="Q327" s="85"/>
      <c r="R327" s="85"/>
      <c r="S327" s="20"/>
      <c r="T327" s="20"/>
      <c r="U327" s="20"/>
      <c r="V327" s="20"/>
      <c r="W327" s="20"/>
      <c r="X327" s="20"/>
      <c r="Y327" s="20"/>
      <c r="Z327" s="20"/>
    </row>
    <row r="328" spans="1:26" ht="13.5" customHeight="1">
      <c r="A328" s="20"/>
      <c r="B328" s="20"/>
      <c r="C328" s="85"/>
      <c r="D328" s="85"/>
      <c r="E328" s="85"/>
      <c r="F328" s="85"/>
      <c r="G328" s="85"/>
      <c r="H328" s="85"/>
      <c r="I328" s="85"/>
      <c r="J328" s="85"/>
      <c r="K328" s="85"/>
      <c r="L328" s="85"/>
      <c r="M328" s="85"/>
      <c r="N328" s="85"/>
      <c r="O328" s="85"/>
      <c r="P328" s="85"/>
      <c r="Q328" s="85"/>
      <c r="R328" s="85"/>
      <c r="S328" s="20"/>
      <c r="T328" s="20"/>
      <c r="U328" s="20"/>
      <c r="V328" s="20"/>
      <c r="W328" s="20"/>
      <c r="X328" s="20"/>
      <c r="Y328" s="20"/>
      <c r="Z328" s="20"/>
    </row>
    <row r="329" spans="1:26" ht="13.5" customHeight="1">
      <c r="A329" s="20"/>
      <c r="B329" s="20"/>
      <c r="C329" s="85"/>
      <c r="D329" s="85"/>
      <c r="E329" s="85"/>
      <c r="F329" s="85"/>
      <c r="G329" s="85"/>
      <c r="H329" s="85"/>
      <c r="I329" s="85"/>
      <c r="J329" s="85"/>
      <c r="K329" s="85"/>
      <c r="L329" s="85"/>
      <c r="M329" s="85"/>
      <c r="N329" s="85"/>
      <c r="O329" s="85"/>
      <c r="P329" s="85"/>
      <c r="Q329" s="85"/>
      <c r="R329" s="85"/>
      <c r="S329" s="20"/>
      <c r="T329" s="20"/>
      <c r="U329" s="20"/>
      <c r="V329" s="20"/>
      <c r="W329" s="20"/>
      <c r="X329" s="20"/>
      <c r="Y329" s="20"/>
      <c r="Z329" s="20"/>
    </row>
    <row r="330" spans="1:26" ht="13.5" customHeight="1">
      <c r="A330" s="20"/>
      <c r="B330" s="20"/>
      <c r="C330" s="85"/>
      <c r="D330" s="85"/>
      <c r="E330" s="85"/>
      <c r="F330" s="85"/>
      <c r="G330" s="85"/>
      <c r="H330" s="85"/>
      <c r="I330" s="85"/>
      <c r="J330" s="85"/>
      <c r="K330" s="85"/>
      <c r="L330" s="85"/>
      <c r="M330" s="85"/>
      <c r="N330" s="85"/>
      <c r="O330" s="85"/>
      <c r="P330" s="85"/>
      <c r="Q330" s="85"/>
      <c r="R330" s="85"/>
      <c r="S330" s="20"/>
      <c r="T330" s="20"/>
      <c r="U330" s="20"/>
      <c r="V330" s="20"/>
      <c r="W330" s="20"/>
      <c r="X330" s="20"/>
      <c r="Y330" s="20"/>
      <c r="Z330" s="20"/>
    </row>
    <row r="331" spans="1:26" ht="13.5" customHeight="1">
      <c r="A331" s="20"/>
      <c r="B331" s="20"/>
      <c r="C331" s="85"/>
      <c r="D331" s="85"/>
      <c r="E331" s="85"/>
      <c r="F331" s="85"/>
      <c r="G331" s="85"/>
      <c r="H331" s="85"/>
      <c r="I331" s="85"/>
      <c r="J331" s="85"/>
      <c r="K331" s="85"/>
      <c r="L331" s="85"/>
      <c r="M331" s="85"/>
      <c r="N331" s="85"/>
      <c r="O331" s="85"/>
      <c r="P331" s="85"/>
      <c r="Q331" s="85"/>
      <c r="R331" s="85"/>
      <c r="S331" s="20"/>
      <c r="T331" s="20"/>
      <c r="U331" s="20"/>
      <c r="V331" s="20"/>
      <c r="W331" s="20"/>
      <c r="X331" s="20"/>
      <c r="Y331" s="20"/>
      <c r="Z331" s="20"/>
    </row>
    <row r="332" spans="1:26" ht="13.5" customHeight="1">
      <c r="A332" s="20"/>
      <c r="B332" s="20"/>
      <c r="C332" s="85"/>
      <c r="D332" s="85"/>
      <c r="E332" s="85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R332" s="85"/>
      <c r="S332" s="20"/>
      <c r="T332" s="20"/>
      <c r="U332" s="20"/>
      <c r="V332" s="20"/>
      <c r="W332" s="20"/>
      <c r="X332" s="20"/>
      <c r="Y332" s="20"/>
      <c r="Z332" s="20"/>
    </row>
    <row r="333" spans="1:26" ht="13.5" customHeight="1">
      <c r="A333" s="20"/>
      <c r="B333" s="20"/>
      <c r="C333" s="85"/>
      <c r="D333" s="85"/>
      <c r="E333" s="85"/>
      <c r="F333" s="85"/>
      <c r="G333" s="85"/>
      <c r="H333" s="85"/>
      <c r="I333" s="85"/>
      <c r="J333" s="85"/>
      <c r="K333" s="85"/>
      <c r="L333" s="85"/>
      <c r="M333" s="85"/>
      <c r="N333" s="85"/>
      <c r="O333" s="85"/>
      <c r="P333" s="85"/>
      <c r="Q333" s="85"/>
      <c r="R333" s="85"/>
      <c r="S333" s="20"/>
      <c r="T333" s="20"/>
      <c r="U333" s="20"/>
      <c r="V333" s="20"/>
      <c r="W333" s="20"/>
      <c r="X333" s="20"/>
      <c r="Y333" s="20"/>
      <c r="Z333" s="20"/>
    </row>
    <row r="334" spans="1:26" ht="13.5" customHeight="1">
      <c r="A334" s="20"/>
      <c r="B334" s="20"/>
      <c r="C334" s="85"/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  <c r="S334" s="20"/>
      <c r="T334" s="20"/>
      <c r="U334" s="20"/>
      <c r="V334" s="20"/>
      <c r="W334" s="20"/>
      <c r="X334" s="20"/>
      <c r="Y334" s="20"/>
      <c r="Z334" s="20"/>
    </row>
    <row r="335" spans="1:26" ht="13.5" customHeight="1">
      <c r="A335" s="20"/>
      <c r="B335" s="20"/>
      <c r="C335" s="85"/>
      <c r="D335" s="85"/>
      <c r="E335" s="85"/>
      <c r="F335" s="85"/>
      <c r="G335" s="85"/>
      <c r="H335" s="85"/>
      <c r="I335" s="85"/>
      <c r="J335" s="85"/>
      <c r="K335" s="85"/>
      <c r="L335" s="85"/>
      <c r="M335" s="85"/>
      <c r="N335" s="85"/>
      <c r="O335" s="85"/>
      <c r="P335" s="85"/>
      <c r="Q335" s="85"/>
      <c r="R335" s="85"/>
      <c r="S335" s="20"/>
      <c r="T335" s="20"/>
      <c r="U335" s="20"/>
      <c r="V335" s="20"/>
      <c r="W335" s="20"/>
      <c r="X335" s="20"/>
      <c r="Y335" s="20"/>
      <c r="Z335" s="20"/>
    </row>
    <row r="336" spans="1:26" ht="13.5" customHeight="1">
      <c r="A336" s="20"/>
      <c r="B336" s="20"/>
      <c r="C336" s="85"/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  <c r="S336" s="20"/>
      <c r="T336" s="20"/>
      <c r="U336" s="20"/>
      <c r="V336" s="20"/>
      <c r="W336" s="20"/>
      <c r="X336" s="20"/>
      <c r="Y336" s="20"/>
      <c r="Z336" s="20"/>
    </row>
    <row r="337" spans="1:26" ht="13.5" customHeight="1">
      <c r="A337" s="20"/>
      <c r="B337" s="20"/>
      <c r="C337" s="85"/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20"/>
      <c r="T337" s="20"/>
      <c r="U337" s="20"/>
      <c r="V337" s="20"/>
      <c r="W337" s="20"/>
      <c r="X337" s="20"/>
      <c r="Y337" s="20"/>
      <c r="Z337" s="20"/>
    </row>
    <row r="338" spans="1:26" ht="13.5" customHeight="1">
      <c r="A338" s="20"/>
      <c r="B338" s="20"/>
      <c r="C338" s="85"/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20"/>
      <c r="T338" s="20"/>
      <c r="U338" s="20"/>
      <c r="V338" s="20"/>
      <c r="W338" s="20"/>
      <c r="X338" s="20"/>
      <c r="Y338" s="20"/>
      <c r="Z338" s="20"/>
    </row>
    <row r="339" spans="1:26" ht="13.5" customHeight="1">
      <c r="A339" s="20"/>
      <c r="B339" s="20"/>
      <c r="C339" s="85"/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20"/>
      <c r="T339" s="20"/>
      <c r="U339" s="20"/>
      <c r="V339" s="20"/>
      <c r="W339" s="20"/>
      <c r="X339" s="20"/>
      <c r="Y339" s="20"/>
      <c r="Z339" s="20"/>
    </row>
    <row r="340" spans="1:26" ht="13.5" customHeight="1">
      <c r="A340" s="20"/>
      <c r="B340" s="20"/>
      <c r="C340" s="85"/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  <c r="S340" s="20"/>
      <c r="T340" s="20"/>
      <c r="U340" s="20"/>
      <c r="V340" s="20"/>
      <c r="W340" s="20"/>
      <c r="X340" s="20"/>
      <c r="Y340" s="20"/>
      <c r="Z340" s="20"/>
    </row>
    <row r="341" spans="1:26" ht="13.5" customHeight="1">
      <c r="A341" s="20"/>
      <c r="B341" s="20"/>
      <c r="C341" s="85"/>
      <c r="D341" s="85"/>
      <c r="E341" s="85"/>
      <c r="F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  <c r="R341" s="85"/>
      <c r="S341" s="20"/>
      <c r="T341" s="20"/>
      <c r="U341" s="20"/>
      <c r="V341" s="20"/>
      <c r="W341" s="20"/>
      <c r="X341" s="20"/>
      <c r="Y341" s="20"/>
      <c r="Z341" s="20"/>
    </row>
    <row r="342" spans="1:26" ht="13.5" customHeight="1">
      <c r="A342" s="20"/>
      <c r="B342" s="20"/>
      <c r="C342" s="85"/>
      <c r="D342" s="85"/>
      <c r="E342" s="85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  <c r="R342" s="85"/>
      <c r="S342" s="20"/>
      <c r="T342" s="20"/>
      <c r="U342" s="20"/>
      <c r="V342" s="20"/>
      <c r="W342" s="20"/>
      <c r="X342" s="20"/>
      <c r="Y342" s="20"/>
      <c r="Z342" s="20"/>
    </row>
    <row r="343" spans="1:26" ht="13.5" customHeight="1">
      <c r="A343" s="20"/>
      <c r="B343" s="20"/>
      <c r="C343" s="85"/>
      <c r="D343" s="85"/>
      <c r="E343" s="85"/>
      <c r="F343" s="85"/>
      <c r="G343" s="85"/>
      <c r="H343" s="85"/>
      <c r="I343" s="85"/>
      <c r="J343" s="85"/>
      <c r="K343" s="85"/>
      <c r="L343" s="85"/>
      <c r="M343" s="85"/>
      <c r="N343" s="85"/>
      <c r="O343" s="85"/>
      <c r="P343" s="85"/>
      <c r="Q343" s="85"/>
      <c r="R343" s="85"/>
      <c r="S343" s="20"/>
      <c r="T343" s="20"/>
      <c r="U343" s="20"/>
      <c r="V343" s="20"/>
      <c r="W343" s="20"/>
      <c r="X343" s="20"/>
      <c r="Y343" s="20"/>
      <c r="Z343" s="20"/>
    </row>
    <row r="344" spans="1:26" ht="13.5" customHeight="1">
      <c r="A344" s="20"/>
      <c r="B344" s="20"/>
      <c r="C344" s="85"/>
      <c r="D344" s="85"/>
      <c r="E344" s="85"/>
      <c r="F344" s="85"/>
      <c r="G344" s="85"/>
      <c r="H344" s="85"/>
      <c r="I344" s="85"/>
      <c r="J344" s="85"/>
      <c r="K344" s="85"/>
      <c r="L344" s="85"/>
      <c r="M344" s="85"/>
      <c r="N344" s="85"/>
      <c r="O344" s="85"/>
      <c r="P344" s="85"/>
      <c r="Q344" s="85"/>
      <c r="R344" s="85"/>
      <c r="S344" s="20"/>
      <c r="T344" s="20"/>
      <c r="U344" s="20"/>
      <c r="V344" s="20"/>
      <c r="W344" s="20"/>
      <c r="X344" s="20"/>
      <c r="Y344" s="20"/>
      <c r="Z344" s="20"/>
    </row>
    <row r="345" spans="1:26" ht="13.5" customHeight="1">
      <c r="A345" s="20"/>
      <c r="B345" s="20"/>
      <c r="C345" s="85"/>
      <c r="D345" s="85"/>
      <c r="E345" s="85"/>
      <c r="F345" s="85"/>
      <c r="G345" s="85"/>
      <c r="H345" s="85"/>
      <c r="I345" s="85"/>
      <c r="J345" s="85"/>
      <c r="K345" s="85"/>
      <c r="L345" s="85"/>
      <c r="M345" s="85"/>
      <c r="N345" s="85"/>
      <c r="O345" s="85"/>
      <c r="P345" s="85"/>
      <c r="Q345" s="85"/>
      <c r="R345" s="85"/>
      <c r="S345" s="20"/>
      <c r="T345" s="20"/>
      <c r="U345" s="20"/>
      <c r="V345" s="20"/>
      <c r="W345" s="20"/>
      <c r="X345" s="20"/>
      <c r="Y345" s="20"/>
      <c r="Z345" s="20"/>
    </row>
    <row r="346" spans="1:26" ht="13.5" customHeight="1">
      <c r="A346" s="20"/>
      <c r="B346" s="20"/>
      <c r="C346" s="85"/>
      <c r="D346" s="85"/>
      <c r="E346" s="85"/>
      <c r="F346" s="85"/>
      <c r="G346" s="85"/>
      <c r="H346" s="85"/>
      <c r="I346" s="85"/>
      <c r="J346" s="85"/>
      <c r="K346" s="85"/>
      <c r="L346" s="85"/>
      <c r="M346" s="85"/>
      <c r="N346" s="85"/>
      <c r="O346" s="85"/>
      <c r="P346" s="85"/>
      <c r="Q346" s="85"/>
      <c r="R346" s="85"/>
      <c r="S346" s="20"/>
      <c r="T346" s="20"/>
      <c r="U346" s="20"/>
      <c r="V346" s="20"/>
      <c r="W346" s="20"/>
      <c r="X346" s="20"/>
      <c r="Y346" s="20"/>
      <c r="Z346" s="20"/>
    </row>
    <row r="347" spans="1:26" ht="13.5" customHeight="1">
      <c r="A347" s="20"/>
      <c r="B347" s="20"/>
      <c r="C347" s="85"/>
      <c r="D347" s="85"/>
      <c r="E347" s="85"/>
      <c r="F347" s="85"/>
      <c r="G347" s="85"/>
      <c r="H347" s="85"/>
      <c r="I347" s="85"/>
      <c r="J347" s="85"/>
      <c r="K347" s="85"/>
      <c r="L347" s="85"/>
      <c r="M347" s="85"/>
      <c r="N347" s="85"/>
      <c r="O347" s="85"/>
      <c r="P347" s="85"/>
      <c r="Q347" s="85"/>
      <c r="R347" s="85"/>
      <c r="S347" s="20"/>
      <c r="T347" s="20"/>
      <c r="U347" s="20"/>
      <c r="V347" s="20"/>
      <c r="W347" s="20"/>
      <c r="X347" s="20"/>
      <c r="Y347" s="20"/>
      <c r="Z347" s="20"/>
    </row>
    <row r="348" spans="1:26" ht="13.5" customHeight="1">
      <c r="A348" s="20"/>
      <c r="B348" s="20"/>
      <c r="C348" s="85"/>
      <c r="D348" s="85"/>
      <c r="E348" s="85"/>
      <c r="F348" s="85"/>
      <c r="G348" s="85"/>
      <c r="H348" s="85"/>
      <c r="I348" s="85"/>
      <c r="J348" s="85"/>
      <c r="K348" s="85"/>
      <c r="L348" s="85"/>
      <c r="M348" s="85"/>
      <c r="N348" s="85"/>
      <c r="O348" s="85"/>
      <c r="P348" s="85"/>
      <c r="Q348" s="85"/>
      <c r="R348" s="85"/>
      <c r="S348" s="20"/>
      <c r="T348" s="20"/>
      <c r="U348" s="20"/>
      <c r="V348" s="20"/>
      <c r="W348" s="20"/>
      <c r="X348" s="20"/>
      <c r="Y348" s="20"/>
      <c r="Z348" s="20"/>
    </row>
    <row r="349" spans="1:26" ht="13.5" customHeight="1">
      <c r="A349" s="20"/>
      <c r="B349" s="20"/>
      <c r="C349" s="85"/>
      <c r="D349" s="85"/>
      <c r="E349" s="85"/>
      <c r="F349" s="85"/>
      <c r="G349" s="85"/>
      <c r="H349" s="85"/>
      <c r="I349" s="85"/>
      <c r="J349" s="85"/>
      <c r="K349" s="85"/>
      <c r="L349" s="85"/>
      <c r="M349" s="85"/>
      <c r="N349" s="85"/>
      <c r="O349" s="85"/>
      <c r="P349" s="85"/>
      <c r="Q349" s="85"/>
      <c r="R349" s="85"/>
      <c r="S349" s="20"/>
      <c r="T349" s="20"/>
      <c r="U349" s="20"/>
      <c r="V349" s="20"/>
      <c r="W349" s="20"/>
      <c r="X349" s="20"/>
      <c r="Y349" s="20"/>
      <c r="Z349" s="20"/>
    </row>
    <row r="350" spans="1:26" ht="13.5" customHeight="1">
      <c r="A350" s="20"/>
      <c r="B350" s="20"/>
      <c r="C350" s="85"/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  <c r="R350" s="85"/>
      <c r="S350" s="20"/>
      <c r="T350" s="20"/>
      <c r="U350" s="20"/>
      <c r="V350" s="20"/>
      <c r="W350" s="20"/>
      <c r="X350" s="20"/>
      <c r="Y350" s="20"/>
      <c r="Z350" s="20"/>
    </row>
    <row r="351" spans="1:26" ht="13.5" customHeight="1">
      <c r="A351" s="20"/>
      <c r="B351" s="20"/>
      <c r="C351" s="85"/>
      <c r="D351" s="85"/>
      <c r="E351" s="85"/>
      <c r="F351" s="85"/>
      <c r="G351" s="85"/>
      <c r="H351" s="85"/>
      <c r="I351" s="85"/>
      <c r="J351" s="85"/>
      <c r="K351" s="85"/>
      <c r="L351" s="85"/>
      <c r="M351" s="85"/>
      <c r="N351" s="85"/>
      <c r="O351" s="85"/>
      <c r="P351" s="85"/>
      <c r="Q351" s="85"/>
      <c r="R351" s="85"/>
      <c r="S351" s="20"/>
      <c r="T351" s="20"/>
      <c r="U351" s="20"/>
      <c r="V351" s="20"/>
      <c r="W351" s="20"/>
      <c r="X351" s="20"/>
      <c r="Y351" s="20"/>
      <c r="Z351" s="20"/>
    </row>
    <row r="352" spans="1:26" ht="13.5" customHeight="1">
      <c r="A352" s="20"/>
      <c r="B352" s="20"/>
      <c r="C352" s="85"/>
      <c r="D352" s="85"/>
      <c r="E352" s="85"/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  <c r="R352" s="85"/>
      <c r="S352" s="20"/>
      <c r="T352" s="20"/>
      <c r="U352" s="20"/>
      <c r="V352" s="20"/>
      <c r="W352" s="20"/>
      <c r="X352" s="20"/>
      <c r="Y352" s="20"/>
      <c r="Z352" s="20"/>
    </row>
    <row r="353" spans="1:26" ht="13.5" customHeight="1">
      <c r="A353" s="20"/>
      <c r="B353" s="20"/>
      <c r="C353" s="85"/>
      <c r="D353" s="85"/>
      <c r="E353" s="85"/>
      <c r="F353" s="85"/>
      <c r="G353" s="85"/>
      <c r="H353" s="85"/>
      <c r="I353" s="85"/>
      <c r="J353" s="85"/>
      <c r="K353" s="85"/>
      <c r="L353" s="85"/>
      <c r="M353" s="85"/>
      <c r="N353" s="85"/>
      <c r="O353" s="85"/>
      <c r="P353" s="85"/>
      <c r="Q353" s="85"/>
      <c r="R353" s="85"/>
      <c r="S353" s="20"/>
      <c r="T353" s="20"/>
      <c r="U353" s="20"/>
      <c r="V353" s="20"/>
      <c r="W353" s="20"/>
      <c r="X353" s="20"/>
      <c r="Y353" s="20"/>
      <c r="Z353" s="20"/>
    </row>
    <row r="354" spans="1:26" ht="13.5" customHeight="1">
      <c r="A354" s="20"/>
      <c r="B354" s="20"/>
      <c r="C354" s="85"/>
      <c r="D354" s="85"/>
      <c r="E354" s="85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  <c r="R354" s="85"/>
      <c r="S354" s="20"/>
      <c r="T354" s="20"/>
      <c r="U354" s="20"/>
      <c r="V354" s="20"/>
      <c r="W354" s="20"/>
      <c r="X354" s="20"/>
      <c r="Y354" s="20"/>
      <c r="Z354" s="20"/>
    </row>
    <row r="355" spans="1:26" ht="13.5" customHeight="1">
      <c r="A355" s="20"/>
      <c r="B355" s="20"/>
      <c r="C355" s="85"/>
      <c r="D355" s="85"/>
      <c r="E355" s="85"/>
      <c r="F355" s="85"/>
      <c r="G355" s="85"/>
      <c r="H355" s="85"/>
      <c r="I355" s="85"/>
      <c r="J355" s="85"/>
      <c r="K355" s="85"/>
      <c r="L355" s="85"/>
      <c r="M355" s="85"/>
      <c r="N355" s="85"/>
      <c r="O355" s="85"/>
      <c r="P355" s="85"/>
      <c r="Q355" s="85"/>
      <c r="R355" s="85"/>
      <c r="S355" s="20"/>
      <c r="T355" s="20"/>
      <c r="U355" s="20"/>
      <c r="V355" s="20"/>
      <c r="W355" s="20"/>
      <c r="X355" s="20"/>
      <c r="Y355" s="20"/>
      <c r="Z355" s="20"/>
    </row>
    <row r="356" spans="1:26" ht="13.5" customHeight="1">
      <c r="A356" s="20"/>
      <c r="B356" s="20"/>
      <c r="C356" s="85"/>
      <c r="D356" s="85"/>
      <c r="E356" s="85"/>
      <c r="F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  <c r="R356" s="85"/>
      <c r="S356" s="20"/>
      <c r="T356" s="20"/>
      <c r="U356" s="20"/>
      <c r="V356" s="20"/>
      <c r="W356" s="20"/>
      <c r="X356" s="20"/>
      <c r="Y356" s="20"/>
      <c r="Z356" s="20"/>
    </row>
    <row r="357" spans="1:26" ht="13.5" customHeight="1">
      <c r="A357" s="20"/>
      <c r="B357" s="20"/>
      <c r="C357" s="85"/>
      <c r="D357" s="85"/>
      <c r="E357" s="85"/>
      <c r="F357" s="85"/>
      <c r="G357" s="85"/>
      <c r="H357" s="85"/>
      <c r="I357" s="85"/>
      <c r="J357" s="85"/>
      <c r="K357" s="85"/>
      <c r="L357" s="85"/>
      <c r="M357" s="85"/>
      <c r="N357" s="85"/>
      <c r="O357" s="85"/>
      <c r="P357" s="85"/>
      <c r="Q357" s="85"/>
      <c r="R357" s="85"/>
      <c r="S357" s="20"/>
      <c r="T357" s="20"/>
      <c r="U357" s="20"/>
      <c r="V357" s="20"/>
      <c r="W357" s="20"/>
      <c r="X357" s="20"/>
      <c r="Y357" s="20"/>
      <c r="Z357" s="20"/>
    </row>
    <row r="358" spans="1:26" ht="13.5" customHeight="1">
      <c r="A358" s="20"/>
      <c r="B358" s="20"/>
      <c r="C358" s="85"/>
      <c r="D358" s="85"/>
      <c r="E358" s="85"/>
      <c r="F358" s="85"/>
      <c r="G358" s="85"/>
      <c r="H358" s="85"/>
      <c r="I358" s="85"/>
      <c r="J358" s="85"/>
      <c r="K358" s="85"/>
      <c r="L358" s="85"/>
      <c r="M358" s="85"/>
      <c r="N358" s="85"/>
      <c r="O358" s="85"/>
      <c r="P358" s="85"/>
      <c r="Q358" s="85"/>
      <c r="R358" s="85"/>
      <c r="S358" s="20"/>
      <c r="T358" s="20"/>
      <c r="U358" s="20"/>
      <c r="V358" s="20"/>
      <c r="W358" s="20"/>
      <c r="X358" s="20"/>
      <c r="Y358" s="20"/>
      <c r="Z358" s="20"/>
    </row>
    <row r="359" spans="1:26" ht="13.5" customHeight="1">
      <c r="A359" s="20"/>
      <c r="B359" s="20"/>
      <c r="C359" s="85"/>
      <c r="D359" s="85"/>
      <c r="E359" s="85"/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20"/>
      <c r="T359" s="20"/>
      <c r="U359" s="20"/>
      <c r="V359" s="20"/>
      <c r="W359" s="20"/>
      <c r="X359" s="20"/>
      <c r="Y359" s="20"/>
      <c r="Z359" s="20"/>
    </row>
    <row r="360" spans="1:26" ht="13.5" customHeight="1">
      <c r="A360" s="20"/>
      <c r="B360" s="20"/>
      <c r="C360" s="85"/>
      <c r="D360" s="85"/>
      <c r="E360" s="85"/>
      <c r="F360" s="85"/>
      <c r="G360" s="85"/>
      <c r="H360" s="85"/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20"/>
      <c r="T360" s="20"/>
      <c r="U360" s="20"/>
      <c r="V360" s="20"/>
      <c r="W360" s="20"/>
      <c r="X360" s="20"/>
      <c r="Y360" s="20"/>
      <c r="Z360" s="20"/>
    </row>
    <row r="361" spans="1:26" ht="13.5" customHeight="1">
      <c r="A361" s="20"/>
      <c r="B361" s="20"/>
      <c r="C361" s="85"/>
      <c r="D361" s="85"/>
      <c r="E361" s="85"/>
      <c r="F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  <c r="R361" s="85"/>
      <c r="S361" s="20"/>
      <c r="T361" s="20"/>
      <c r="U361" s="20"/>
      <c r="V361" s="20"/>
      <c r="W361" s="20"/>
      <c r="X361" s="20"/>
      <c r="Y361" s="20"/>
      <c r="Z361" s="20"/>
    </row>
    <row r="362" spans="1:26" ht="13.5" customHeight="1">
      <c r="A362" s="20"/>
      <c r="B362" s="20"/>
      <c r="C362" s="85"/>
      <c r="D362" s="85"/>
      <c r="E362" s="85"/>
      <c r="F362" s="85"/>
      <c r="G362" s="85"/>
      <c r="H362" s="85"/>
      <c r="I362" s="85"/>
      <c r="J362" s="85"/>
      <c r="K362" s="85"/>
      <c r="L362" s="85"/>
      <c r="M362" s="85"/>
      <c r="N362" s="85"/>
      <c r="O362" s="85"/>
      <c r="P362" s="85"/>
      <c r="Q362" s="85"/>
      <c r="R362" s="85"/>
      <c r="S362" s="20"/>
      <c r="T362" s="20"/>
      <c r="U362" s="20"/>
      <c r="V362" s="20"/>
      <c r="W362" s="20"/>
      <c r="X362" s="20"/>
      <c r="Y362" s="20"/>
      <c r="Z362" s="20"/>
    </row>
    <row r="363" spans="1:26" ht="13.5" customHeight="1">
      <c r="A363" s="20"/>
      <c r="B363" s="20"/>
      <c r="C363" s="85"/>
      <c r="D363" s="85"/>
      <c r="E363" s="85"/>
      <c r="F363" s="85"/>
      <c r="G363" s="85"/>
      <c r="H363" s="85"/>
      <c r="I363" s="85"/>
      <c r="J363" s="85"/>
      <c r="K363" s="85"/>
      <c r="L363" s="85"/>
      <c r="M363" s="85"/>
      <c r="N363" s="85"/>
      <c r="O363" s="85"/>
      <c r="P363" s="85"/>
      <c r="Q363" s="85"/>
      <c r="R363" s="85"/>
      <c r="S363" s="20"/>
      <c r="T363" s="20"/>
      <c r="U363" s="20"/>
      <c r="V363" s="20"/>
      <c r="W363" s="20"/>
      <c r="X363" s="20"/>
      <c r="Y363" s="20"/>
      <c r="Z363" s="20"/>
    </row>
    <row r="364" spans="1:26" ht="13.5" customHeight="1">
      <c r="A364" s="20"/>
      <c r="B364" s="20"/>
      <c r="C364" s="85"/>
      <c r="D364" s="85"/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R364" s="85"/>
      <c r="S364" s="20"/>
      <c r="T364" s="20"/>
      <c r="U364" s="20"/>
      <c r="V364" s="20"/>
      <c r="W364" s="20"/>
      <c r="X364" s="20"/>
      <c r="Y364" s="20"/>
      <c r="Z364" s="20"/>
    </row>
    <row r="365" spans="1:26" ht="13.5" customHeight="1">
      <c r="A365" s="20"/>
      <c r="B365" s="20"/>
      <c r="C365" s="85"/>
      <c r="D365" s="85"/>
      <c r="E365" s="85"/>
      <c r="F365" s="85"/>
      <c r="G365" s="85"/>
      <c r="H365" s="85"/>
      <c r="I365" s="85"/>
      <c r="J365" s="85"/>
      <c r="K365" s="85"/>
      <c r="L365" s="85"/>
      <c r="M365" s="85"/>
      <c r="N365" s="85"/>
      <c r="O365" s="85"/>
      <c r="P365" s="85"/>
      <c r="Q365" s="85"/>
      <c r="R365" s="85"/>
      <c r="S365" s="20"/>
      <c r="T365" s="20"/>
      <c r="U365" s="20"/>
      <c r="V365" s="20"/>
      <c r="W365" s="20"/>
      <c r="X365" s="20"/>
      <c r="Y365" s="20"/>
      <c r="Z365" s="20"/>
    </row>
    <row r="366" spans="1:26" ht="13.5" customHeight="1">
      <c r="A366" s="20"/>
      <c r="B366" s="20"/>
      <c r="C366" s="85"/>
      <c r="D366" s="85"/>
      <c r="E366" s="85"/>
      <c r="F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  <c r="R366" s="85"/>
      <c r="S366" s="20"/>
      <c r="T366" s="20"/>
      <c r="U366" s="20"/>
      <c r="V366" s="20"/>
      <c r="W366" s="20"/>
      <c r="X366" s="20"/>
      <c r="Y366" s="20"/>
      <c r="Z366" s="20"/>
    </row>
    <row r="367" spans="1:26" ht="13.5" customHeight="1">
      <c r="A367" s="20"/>
      <c r="B367" s="20"/>
      <c r="C367" s="85"/>
      <c r="D367" s="85"/>
      <c r="E367" s="85"/>
      <c r="F367" s="85"/>
      <c r="G367" s="85"/>
      <c r="H367" s="85"/>
      <c r="I367" s="85"/>
      <c r="J367" s="85"/>
      <c r="K367" s="85"/>
      <c r="L367" s="85"/>
      <c r="M367" s="85"/>
      <c r="N367" s="85"/>
      <c r="O367" s="85"/>
      <c r="P367" s="85"/>
      <c r="Q367" s="85"/>
      <c r="R367" s="85"/>
      <c r="S367" s="20"/>
      <c r="T367" s="20"/>
      <c r="U367" s="20"/>
      <c r="V367" s="20"/>
      <c r="W367" s="20"/>
      <c r="X367" s="20"/>
      <c r="Y367" s="20"/>
      <c r="Z367" s="20"/>
    </row>
    <row r="368" spans="1:26" ht="13.5" customHeight="1">
      <c r="A368" s="20"/>
      <c r="B368" s="20"/>
      <c r="C368" s="85"/>
      <c r="D368" s="85"/>
      <c r="E368" s="85"/>
      <c r="F368" s="85"/>
      <c r="G368" s="85"/>
      <c r="H368" s="85"/>
      <c r="I368" s="85"/>
      <c r="J368" s="85"/>
      <c r="K368" s="85"/>
      <c r="L368" s="85"/>
      <c r="M368" s="85"/>
      <c r="N368" s="85"/>
      <c r="O368" s="85"/>
      <c r="P368" s="85"/>
      <c r="Q368" s="85"/>
      <c r="R368" s="85"/>
      <c r="S368" s="20"/>
      <c r="T368" s="20"/>
      <c r="U368" s="20"/>
      <c r="V368" s="20"/>
      <c r="W368" s="20"/>
      <c r="X368" s="20"/>
      <c r="Y368" s="20"/>
      <c r="Z368" s="20"/>
    </row>
    <row r="369" spans="1:26" ht="13.5" customHeight="1">
      <c r="A369" s="20"/>
      <c r="B369" s="20"/>
      <c r="C369" s="85"/>
      <c r="D369" s="85"/>
      <c r="E369" s="85"/>
      <c r="F369" s="85"/>
      <c r="G369" s="85"/>
      <c r="H369" s="85"/>
      <c r="I369" s="85"/>
      <c r="J369" s="85"/>
      <c r="K369" s="85"/>
      <c r="L369" s="85"/>
      <c r="M369" s="85"/>
      <c r="N369" s="85"/>
      <c r="O369" s="85"/>
      <c r="P369" s="85"/>
      <c r="Q369" s="85"/>
      <c r="R369" s="85"/>
      <c r="S369" s="20"/>
      <c r="T369" s="20"/>
      <c r="U369" s="20"/>
      <c r="V369" s="20"/>
      <c r="W369" s="20"/>
      <c r="X369" s="20"/>
      <c r="Y369" s="20"/>
      <c r="Z369" s="20"/>
    </row>
    <row r="370" spans="1:26" ht="13.5" customHeight="1">
      <c r="A370" s="20"/>
      <c r="B370" s="20"/>
      <c r="C370" s="85"/>
      <c r="D370" s="85"/>
      <c r="E370" s="85"/>
      <c r="F370" s="85"/>
      <c r="G370" s="85"/>
      <c r="H370" s="85"/>
      <c r="I370" s="85"/>
      <c r="J370" s="85"/>
      <c r="K370" s="85"/>
      <c r="L370" s="85"/>
      <c r="M370" s="85"/>
      <c r="N370" s="85"/>
      <c r="O370" s="85"/>
      <c r="P370" s="85"/>
      <c r="Q370" s="85"/>
      <c r="R370" s="85"/>
      <c r="S370" s="20"/>
      <c r="T370" s="20"/>
      <c r="U370" s="20"/>
      <c r="V370" s="20"/>
      <c r="W370" s="20"/>
      <c r="X370" s="20"/>
      <c r="Y370" s="20"/>
      <c r="Z370" s="20"/>
    </row>
    <row r="371" spans="1:26" ht="13.5" customHeight="1">
      <c r="A371" s="20"/>
      <c r="B371" s="20"/>
      <c r="C371" s="85"/>
      <c r="D371" s="85"/>
      <c r="E371" s="85"/>
      <c r="F371" s="85"/>
      <c r="G371" s="85"/>
      <c r="H371" s="85"/>
      <c r="I371" s="85"/>
      <c r="J371" s="85"/>
      <c r="K371" s="85"/>
      <c r="L371" s="85"/>
      <c r="M371" s="85"/>
      <c r="N371" s="85"/>
      <c r="O371" s="85"/>
      <c r="P371" s="85"/>
      <c r="Q371" s="85"/>
      <c r="R371" s="85"/>
      <c r="S371" s="20"/>
      <c r="T371" s="20"/>
      <c r="U371" s="20"/>
      <c r="V371" s="20"/>
      <c r="W371" s="20"/>
      <c r="X371" s="20"/>
      <c r="Y371" s="20"/>
      <c r="Z371" s="20"/>
    </row>
    <row r="372" spans="1:26" ht="13.5" customHeight="1">
      <c r="A372" s="20"/>
      <c r="B372" s="20"/>
      <c r="C372" s="85"/>
      <c r="D372" s="85"/>
      <c r="E372" s="85"/>
      <c r="F372" s="85"/>
      <c r="G372" s="85"/>
      <c r="H372" s="85"/>
      <c r="I372" s="85"/>
      <c r="J372" s="85"/>
      <c r="K372" s="85"/>
      <c r="L372" s="85"/>
      <c r="M372" s="85"/>
      <c r="N372" s="85"/>
      <c r="O372" s="85"/>
      <c r="P372" s="85"/>
      <c r="Q372" s="85"/>
      <c r="R372" s="85"/>
      <c r="S372" s="20"/>
      <c r="T372" s="20"/>
      <c r="U372" s="20"/>
      <c r="V372" s="20"/>
      <c r="W372" s="20"/>
      <c r="X372" s="20"/>
      <c r="Y372" s="20"/>
      <c r="Z372" s="20"/>
    </row>
    <row r="373" spans="1:26" ht="13.5" customHeight="1">
      <c r="A373" s="20"/>
      <c r="B373" s="20"/>
      <c r="C373" s="85"/>
      <c r="D373" s="85"/>
      <c r="E373" s="85"/>
      <c r="F373" s="85"/>
      <c r="G373" s="85"/>
      <c r="H373" s="85"/>
      <c r="I373" s="85"/>
      <c r="J373" s="85"/>
      <c r="K373" s="85"/>
      <c r="L373" s="85"/>
      <c r="M373" s="85"/>
      <c r="N373" s="85"/>
      <c r="O373" s="85"/>
      <c r="P373" s="85"/>
      <c r="Q373" s="85"/>
      <c r="R373" s="85"/>
      <c r="S373" s="20"/>
      <c r="T373" s="20"/>
      <c r="U373" s="20"/>
      <c r="V373" s="20"/>
      <c r="W373" s="20"/>
      <c r="X373" s="20"/>
      <c r="Y373" s="20"/>
      <c r="Z373" s="20"/>
    </row>
    <row r="374" spans="1:26" ht="13.5" customHeight="1">
      <c r="A374" s="20"/>
      <c r="B374" s="20"/>
      <c r="C374" s="85"/>
      <c r="D374" s="85"/>
      <c r="E374" s="85"/>
      <c r="F374" s="85"/>
      <c r="G374" s="85"/>
      <c r="H374" s="85"/>
      <c r="I374" s="85"/>
      <c r="J374" s="85"/>
      <c r="K374" s="85"/>
      <c r="L374" s="85"/>
      <c r="M374" s="85"/>
      <c r="N374" s="85"/>
      <c r="O374" s="85"/>
      <c r="P374" s="85"/>
      <c r="Q374" s="85"/>
      <c r="R374" s="85"/>
      <c r="S374" s="20"/>
      <c r="T374" s="20"/>
      <c r="U374" s="20"/>
      <c r="V374" s="20"/>
      <c r="W374" s="20"/>
      <c r="X374" s="20"/>
      <c r="Y374" s="20"/>
      <c r="Z374" s="20"/>
    </row>
    <row r="375" spans="1:26" ht="13.5" customHeight="1">
      <c r="A375" s="20"/>
      <c r="B375" s="20"/>
      <c r="C375" s="85"/>
      <c r="D375" s="85"/>
      <c r="E375" s="85"/>
      <c r="F375" s="85"/>
      <c r="G375" s="85"/>
      <c r="H375" s="85"/>
      <c r="I375" s="85"/>
      <c r="J375" s="85"/>
      <c r="K375" s="85"/>
      <c r="L375" s="85"/>
      <c r="M375" s="85"/>
      <c r="N375" s="85"/>
      <c r="O375" s="85"/>
      <c r="P375" s="85"/>
      <c r="Q375" s="85"/>
      <c r="R375" s="85"/>
      <c r="S375" s="20"/>
      <c r="T375" s="20"/>
      <c r="U375" s="20"/>
      <c r="V375" s="20"/>
      <c r="W375" s="20"/>
      <c r="X375" s="20"/>
      <c r="Y375" s="20"/>
      <c r="Z375" s="20"/>
    </row>
    <row r="376" spans="1:26" ht="13.5" customHeight="1">
      <c r="A376" s="20"/>
      <c r="B376" s="20"/>
      <c r="C376" s="85"/>
      <c r="D376" s="85"/>
      <c r="E376" s="85"/>
      <c r="F376" s="85"/>
      <c r="G376" s="85"/>
      <c r="H376" s="85"/>
      <c r="I376" s="85"/>
      <c r="J376" s="85"/>
      <c r="K376" s="85"/>
      <c r="L376" s="85"/>
      <c r="M376" s="85"/>
      <c r="N376" s="85"/>
      <c r="O376" s="85"/>
      <c r="P376" s="85"/>
      <c r="Q376" s="85"/>
      <c r="R376" s="85"/>
      <c r="S376" s="20"/>
      <c r="T376" s="20"/>
      <c r="U376" s="20"/>
      <c r="V376" s="20"/>
      <c r="W376" s="20"/>
      <c r="X376" s="20"/>
      <c r="Y376" s="20"/>
      <c r="Z376" s="20"/>
    </row>
    <row r="377" spans="1:26" ht="13.5" customHeight="1">
      <c r="A377" s="20"/>
      <c r="B377" s="20"/>
      <c r="C377" s="85"/>
      <c r="D377" s="85"/>
      <c r="E377" s="85"/>
      <c r="F377" s="85"/>
      <c r="G377" s="85"/>
      <c r="H377" s="85"/>
      <c r="I377" s="85"/>
      <c r="J377" s="85"/>
      <c r="K377" s="85"/>
      <c r="L377" s="85"/>
      <c r="M377" s="85"/>
      <c r="N377" s="85"/>
      <c r="O377" s="85"/>
      <c r="P377" s="85"/>
      <c r="Q377" s="85"/>
      <c r="R377" s="85"/>
      <c r="S377" s="20"/>
      <c r="T377" s="20"/>
      <c r="U377" s="20"/>
      <c r="V377" s="20"/>
      <c r="W377" s="20"/>
      <c r="X377" s="20"/>
      <c r="Y377" s="20"/>
      <c r="Z377" s="20"/>
    </row>
    <row r="378" spans="1:26" ht="13.5" customHeight="1">
      <c r="A378" s="20"/>
      <c r="B378" s="20"/>
      <c r="C378" s="85"/>
      <c r="D378" s="85"/>
      <c r="E378" s="85"/>
      <c r="F378" s="85"/>
      <c r="G378" s="85"/>
      <c r="H378" s="85"/>
      <c r="I378" s="85"/>
      <c r="J378" s="85"/>
      <c r="K378" s="85"/>
      <c r="L378" s="85"/>
      <c r="M378" s="85"/>
      <c r="N378" s="85"/>
      <c r="O378" s="85"/>
      <c r="P378" s="85"/>
      <c r="Q378" s="85"/>
      <c r="R378" s="85"/>
      <c r="S378" s="20"/>
      <c r="T378" s="20"/>
      <c r="U378" s="20"/>
      <c r="V378" s="20"/>
      <c r="W378" s="20"/>
      <c r="X378" s="20"/>
      <c r="Y378" s="20"/>
      <c r="Z378" s="20"/>
    </row>
    <row r="379" spans="1:26" ht="13.5" customHeight="1">
      <c r="A379" s="20"/>
      <c r="B379" s="20"/>
      <c r="C379" s="85"/>
      <c r="D379" s="85"/>
      <c r="E379" s="85"/>
      <c r="F379" s="85"/>
      <c r="G379" s="85"/>
      <c r="H379" s="85"/>
      <c r="I379" s="85"/>
      <c r="J379" s="85"/>
      <c r="K379" s="85"/>
      <c r="L379" s="85"/>
      <c r="M379" s="85"/>
      <c r="N379" s="85"/>
      <c r="O379" s="85"/>
      <c r="P379" s="85"/>
      <c r="Q379" s="85"/>
      <c r="R379" s="85"/>
      <c r="S379" s="20"/>
      <c r="T379" s="20"/>
      <c r="U379" s="20"/>
      <c r="V379" s="20"/>
      <c r="W379" s="20"/>
      <c r="X379" s="20"/>
      <c r="Y379" s="20"/>
      <c r="Z379" s="20"/>
    </row>
    <row r="380" spans="1:26" ht="13.5" customHeight="1">
      <c r="A380" s="20"/>
      <c r="B380" s="20"/>
      <c r="C380" s="85"/>
      <c r="D380" s="85"/>
      <c r="E380" s="85"/>
      <c r="F380" s="85"/>
      <c r="G380" s="85"/>
      <c r="H380" s="85"/>
      <c r="I380" s="85"/>
      <c r="J380" s="85"/>
      <c r="K380" s="85"/>
      <c r="L380" s="85"/>
      <c r="M380" s="85"/>
      <c r="N380" s="85"/>
      <c r="O380" s="85"/>
      <c r="P380" s="85"/>
      <c r="Q380" s="85"/>
      <c r="R380" s="85"/>
      <c r="S380" s="20"/>
      <c r="T380" s="20"/>
      <c r="U380" s="20"/>
      <c r="V380" s="20"/>
      <c r="W380" s="20"/>
      <c r="X380" s="20"/>
      <c r="Y380" s="20"/>
      <c r="Z380" s="20"/>
    </row>
    <row r="381" spans="1:26" ht="13.5" customHeight="1">
      <c r="A381" s="20"/>
      <c r="B381" s="20"/>
      <c r="C381" s="85"/>
      <c r="D381" s="85"/>
      <c r="E381" s="85"/>
      <c r="F381" s="85"/>
      <c r="G381" s="85"/>
      <c r="H381" s="85"/>
      <c r="I381" s="85"/>
      <c r="J381" s="85"/>
      <c r="K381" s="85"/>
      <c r="L381" s="85"/>
      <c r="M381" s="85"/>
      <c r="N381" s="85"/>
      <c r="O381" s="85"/>
      <c r="P381" s="85"/>
      <c r="Q381" s="85"/>
      <c r="R381" s="85"/>
      <c r="S381" s="20"/>
      <c r="T381" s="20"/>
      <c r="U381" s="20"/>
      <c r="V381" s="20"/>
      <c r="W381" s="20"/>
      <c r="X381" s="20"/>
      <c r="Y381" s="20"/>
      <c r="Z381" s="20"/>
    </row>
    <row r="382" spans="1:26" ht="13.5" customHeight="1">
      <c r="A382" s="20"/>
      <c r="B382" s="20"/>
      <c r="C382" s="85"/>
      <c r="D382" s="85"/>
      <c r="E382" s="85"/>
      <c r="F382" s="85"/>
      <c r="G382" s="85"/>
      <c r="H382" s="85"/>
      <c r="I382" s="85"/>
      <c r="J382" s="85"/>
      <c r="K382" s="85"/>
      <c r="L382" s="85"/>
      <c r="M382" s="85"/>
      <c r="N382" s="85"/>
      <c r="O382" s="85"/>
      <c r="P382" s="85"/>
      <c r="Q382" s="85"/>
      <c r="R382" s="85"/>
      <c r="S382" s="20"/>
      <c r="T382" s="20"/>
      <c r="U382" s="20"/>
      <c r="V382" s="20"/>
      <c r="W382" s="20"/>
      <c r="X382" s="20"/>
      <c r="Y382" s="20"/>
      <c r="Z382" s="20"/>
    </row>
    <row r="383" spans="1:26" ht="13.5" customHeight="1">
      <c r="A383" s="20"/>
      <c r="B383" s="20"/>
      <c r="C383" s="85"/>
      <c r="D383" s="85"/>
      <c r="E383" s="85"/>
      <c r="F383" s="85"/>
      <c r="G383" s="85"/>
      <c r="H383" s="85"/>
      <c r="I383" s="85"/>
      <c r="J383" s="85"/>
      <c r="K383" s="85"/>
      <c r="L383" s="85"/>
      <c r="M383" s="85"/>
      <c r="N383" s="85"/>
      <c r="O383" s="85"/>
      <c r="P383" s="85"/>
      <c r="Q383" s="85"/>
      <c r="R383" s="85"/>
      <c r="S383" s="20"/>
      <c r="T383" s="20"/>
      <c r="U383" s="20"/>
      <c r="V383" s="20"/>
      <c r="W383" s="20"/>
      <c r="X383" s="20"/>
      <c r="Y383" s="20"/>
      <c r="Z383" s="20"/>
    </row>
    <row r="384" spans="1:26" ht="13.5" customHeight="1">
      <c r="A384" s="20"/>
      <c r="B384" s="20"/>
      <c r="C384" s="85"/>
      <c r="D384" s="85"/>
      <c r="E384" s="85"/>
      <c r="F384" s="85"/>
      <c r="G384" s="85"/>
      <c r="H384" s="85"/>
      <c r="I384" s="85"/>
      <c r="J384" s="85"/>
      <c r="K384" s="85"/>
      <c r="L384" s="85"/>
      <c r="M384" s="85"/>
      <c r="N384" s="85"/>
      <c r="O384" s="85"/>
      <c r="P384" s="85"/>
      <c r="Q384" s="85"/>
      <c r="R384" s="85"/>
      <c r="S384" s="20"/>
      <c r="T384" s="20"/>
      <c r="U384" s="20"/>
      <c r="V384" s="20"/>
      <c r="W384" s="20"/>
      <c r="X384" s="20"/>
      <c r="Y384" s="20"/>
      <c r="Z384" s="20"/>
    </row>
    <row r="385" spans="1:26" ht="13.5" customHeight="1">
      <c r="A385" s="20"/>
      <c r="B385" s="20"/>
      <c r="C385" s="85"/>
      <c r="D385" s="85"/>
      <c r="E385" s="85"/>
      <c r="F385" s="85"/>
      <c r="G385" s="85"/>
      <c r="H385" s="85"/>
      <c r="I385" s="85"/>
      <c r="J385" s="85"/>
      <c r="K385" s="85"/>
      <c r="L385" s="85"/>
      <c r="M385" s="85"/>
      <c r="N385" s="85"/>
      <c r="O385" s="85"/>
      <c r="P385" s="85"/>
      <c r="Q385" s="85"/>
      <c r="R385" s="85"/>
      <c r="S385" s="20"/>
      <c r="T385" s="20"/>
      <c r="U385" s="20"/>
      <c r="V385" s="20"/>
      <c r="W385" s="20"/>
      <c r="X385" s="20"/>
      <c r="Y385" s="20"/>
      <c r="Z385" s="20"/>
    </row>
    <row r="386" spans="1:26" ht="13.5" customHeight="1">
      <c r="A386" s="20"/>
      <c r="B386" s="20"/>
      <c r="C386" s="85"/>
      <c r="D386" s="85"/>
      <c r="E386" s="85"/>
      <c r="F386" s="85"/>
      <c r="G386" s="85"/>
      <c r="H386" s="85"/>
      <c r="I386" s="85"/>
      <c r="J386" s="85"/>
      <c r="K386" s="85"/>
      <c r="L386" s="85"/>
      <c r="M386" s="85"/>
      <c r="N386" s="85"/>
      <c r="O386" s="85"/>
      <c r="P386" s="85"/>
      <c r="Q386" s="85"/>
      <c r="R386" s="85"/>
      <c r="S386" s="20"/>
      <c r="T386" s="20"/>
      <c r="U386" s="20"/>
      <c r="V386" s="20"/>
      <c r="W386" s="20"/>
      <c r="X386" s="20"/>
      <c r="Y386" s="20"/>
      <c r="Z386" s="20"/>
    </row>
    <row r="387" spans="1:26" ht="13.5" customHeight="1">
      <c r="A387" s="20"/>
      <c r="B387" s="20"/>
      <c r="C387" s="85"/>
      <c r="D387" s="85"/>
      <c r="E387" s="85"/>
      <c r="F387" s="85"/>
      <c r="G387" s="85"/>
      <c r="H387" s="85"/>
      <c r="I387" s="85"/>
      <c r="J387" s="85"/>
      <c r="K387" s="85"/>
      <c r="L387" s="85"/>
      <c r="M387" s="85"/>
      <c r="N387" s="85"/>
      <c r="O387" s="85"/>
      <c r="P387" s="85"/>
      <c r="Q387" s="85"/>
      <c r="R387" s="85"/>
      <c r="S387" s="20"/>
      <c r="T387" s="20"/>
      <c r="U387" s="20"/>
      <c r="V387" s="20"/>
      <c r="W387" s="20"/>
      <c r="X387" s="20"/>
      <c r="Y387" s="20"/>
      <c r="Z387" s="20"/>
    </row>
    <row r="388" spans="1:26" ht="13.5" customHeight="1">
      <c r="A388" s="20"/>
      <c r="B388" s="20"/>
      <c r="C388" s="85"/>
      <c r="D388" s="85"/>
      <c r="E388" s="85"/>
      <c r="F388" s="85"/>
      <c r="G388" s="85"/>
      <c r="H388" s="85"/>
      <c r="I388" s="85"/>
      <c r="J388" s="85"/>
      <c r="K388" s="85"/>
      <c r="L388" s="85"/>
      <c r="M388" s="85"/>
      <c r="N388" s="85"/>
      <c r="O388" s="85"/>
      <c r="P388" s="85"/>
      <c r="Q388" s="85"/>
      <c r="R388" s="85"/>
      <c r="S388" s="20"/>
      <c r="T388" s="20"/>
      <c r="U388" s="20"/>
      <c r="V388" s="20"/>
      <c r="W388" s="20"/>
      <c r="X388" s="20"/>
      <c r="Y388" s="20"/>
      <c r="Z388" s="20"/>
    </row>
    <row r="389" spans="1:26" ht="13.5" customHeight="1">
      <c r="A389" s="20"/>
      <c r="B389" s="20"/>
      <c r="C389" s="85"/>
      <c r="D389" s="85"/>
      <c r="E389" s="85"/>
      <c r="F389" s="85"/>
      <c r="G389" s="85"/>
      <c r="H389" s="85"/>
      <c r="I389" s="85"/>
      <c r="J389" s="85"/>
      <c r="K389" s="85"/>
      <c r="L389" s="85"/>
      <c r="M389" s="85"/>
      <c r="N389" s="85"/>
      <c r="O389" s="85"/>
      <c r="P389" s="85"/>
      <c r="Q389" s="85"/>
      <c r="R389" s="85"/>
      <c r="S389" s="20"/>
      <c r="T389" s="20"/>
      <c r="U389" s="20"/>
      <c r="V389" s="20"/>
      <c r="W389" s="20"/>
      <c r="X389" s="20"/>
      <c r="Y389" s="20"/>
      <c r="Z389" s="20"/>
    </row>
    <row r="390" spans="1:26" ht="13.5" customHeight="1">
      <c r="A390" s="20"/>
      <c r="B390" s="20"/>
      <c r="C390" s="85"/>
      <c r="D390" s="85"/>
      <c r="E390" s="85"/>
      <c r="F390" s="85"/>
      <c r="G390" s="85"/>
      <c r="H390" s="85"/>
      <c r="I390" s="85"/>
      <c r="J390" s="85"/>
      <c r="K390" s="85"/>
      <c r="L390" s="85"/>
      <c r="M390" s="85"/>
      <c r="N390" s="85"/>
      <c r="O390" s="85"/>
      <c r="P390" s="85"/>
      <c r="Q390" s="85"/>
      <c r="R390" s="85"/>
      <c r="S390" s="20"/>
      <c r="T390" s="20"/>
      <c r="U390" s="20"/>
      <c r="V390" s="20"/>
      <c r="W390" s="20"/>
      <c r="X390" s="20"/>
      <c r="Y390" s="20"/>
      <c r="Z390" s="20"/>
    </row>
    <row r="391" spans="1:26" ht="13.5" customHeight="1">
      <c r="A391" s="20"/>
      <c r="B391" s="20"/>
      <c r="C391" s="85"/>
      <c r="D391" s="85"/>
      <c r="E391" s="85"/>
      <c r="F391" s="85"/>
      <c r="G391" s="85"/>
      <c r="H391" s="85"/>
      <c r="I391" s="85"/>
      <c r="J391" s="85"/>
      <c r="K391" s="85"/>
      <c r="L391" s="85"/>
      <c r="M391" s="85"/>
      <c r="N391" s="85"/>
      <c r="O391" s="85"/>
      <c r="P391" s="85"/>
      <c r="Q391" s="85"/>
      <c r="R391" s="85"/>
      <c r="S391" s="20"/>
      <c r="T391" s="20"/>
      <c r="U391" s="20"/>
      <c r="V391" s="20"/>
      <c r="W391" s="20"/>
      <c r="X391" s="20"/>
      <c r="Y391" s="20"/>
      <c r="Z391" s="20"/>
    </row>
    <row r="392" spans="1:26" ht="13.5" customHeight="1">
      <c r="A392" s="20"/>
      <c r="B392" s="20"/>
      <c r="C392" s="85"/>
      <c r="D392" s="85"/>
      <c r="E392" s="85"/>
      <c r="F392" s="85"/>
      <c r="G392" s="85"/>
      <c r="H392" s="85"/>
      <c r="I392" s="85"/>
      <c r="J392" s="85"/>
      <c r="K392" s="85"/>
      <c r="L392" s="85"/>
      <c r="M392" s="85"/>
      <c r="N392" s="85"/>
      <c r="O392" s="85"/>
      <c r="P392" s="85"/>
      <c r="Q392" s="85"/>
      <c r="R392" s="85"/>
      <c r="S392" s="20"/>
      <c r="T392" s="20"/>
      <c r="U392" s="20"/>
      <c r="V392" s="20"/>
      <c r="W392" s="20"/>
      <c r="X392" s="20"/>
      <c r="Y392" s="20"/>
      <c r="Z392" s="20"/>
    </row>
    <row r="393" spans="1:26" ht="13.5" customHeight="1">
      <c r="A393" s="20"/>
      <c r="B393" s="20"/>
      <c r="C393" s="85"/>
      <c r="D393" s="85"/>
      <c r="E393" s="85"/>
      <c r="F393" s="85"/>
      <c r="G393" s="85"/>
      <c r="H393" s="85"/>
      <c r="I393" s="85"/>
      <c r="J393" s="85"/>
      <c r="K393" s="85"/>
      <c r="L393" s="85"/>
      <c r="M393" s="85"/>
      <c r="N393" s="85"/>
      <c r="O393" s="85"/>
      <c r="P393" s="85"/>
      <c r="Q393" s="85"/>
      <c r="R393" s="85"/>
      <c r="S393" s="20"/>
      <c r="T393" s="20"/>
      <c r="U393" s="20"/>
      <c r="V393" s="20"/>
      <c r="W393" s="20"/>
      <c r="X393" s="20"/>
      <c r="Y393" s="20"/>
      <c r="Z393" s="20"/>
    </row>
    <row r="394" spans="1:26" ht="13.5" customHeight="1">
      <c r="A394" s="20"/>
      <c r="B394" s="20"/>
      <c r="C394" s="85"/>
      <c r="D394" s="85"/>
      <c r="E394" s="85"/>
      <c r="F394" s="85"/>
      <c r="G394" s="85"/>
      <c r="H394" s="85"/>
      <c r="I394" s="85"/>
      <c r="J394" s="85"/>
      <c r="K394" s="85"/>
      <c r="L394" s="85"/>
      <c r="M394" s="85"/>
      <c r="N394" s="85"/>
      <c r="O394" s="85"/>
      <c r="P394" s="85"/>
      <c r="Q394" s="85"/>
      <c r="R394" s="85"/>
      <c r="S394" s="20"/>
      <c r="T394" s="20"/>
      <c r="U394" s="20"/>
      <c r="V394" s="20"/>
      <c r="W394" s="20"/>
      <c r="X394" s="20"/>
      <c r="Y394" s="20"/>
      <c r="Z394" s="20"/>
    </row>
    <row r="395" spans="1:26" ht="13.5" customHeight="1">
      <c r="A395" s="20"/>
      <c r="B395" s="20"/>
      <c r="C395" s="85"/>
      <c r="D395" s="85"/>
      <c r="E395" s="85"/>
      <c r="F395" s="85"/>
      <c r="G395" s="85"/>
      <c r="H395" s="85"/>
      <c r="I395" s="85"/>
      <c r="J395" s="85"/>
      <c r="K395" s="85"/>
      <c r="L395" s="85"/>
      <c r="M395" s="85"/>
      <c r="N395" s="85"/>
      <c r="O395" s="85"/>
      <c r="P395" s="85"/>
      <c r="Q395" s="85"/>
      <c r="R395" s="85"/>
      <c r="S395" s="20"/>
      <c r="T395" s="20"/>
      <c r="U395" s="20"/>
      <c r="V395" s="20"/>
      <c r="W395" s="20"/>
      <c r="X395" s="20"/>
      <c r="Y395" s="20"/>
      <c r="Z395" s="20"/>
    </row>
    <row r="396" spans="1:26" ht="13.5" customHeight="1">
      <c r="A396" s="20"/>
      <c r="B396" s="20"/>
      <c r="C396" s="85"/>
      <c r="D396" s="85"/>
      <c r="E396" s="85"/>
      <c r="F396" s="85"/>
      <c r="G396" s="85"/>
      <c r="H396" s="85"/>
      <c r="I396" s="85"/>
      <c r="J396" s="85"/>
      <c r="K396" s="85"/>
      <c r="L396" s="85"/>
      <c r="M396" s="85"/>
      <c r="N396" s="85"/>
      <c r="O396" s="85"/>
      <c r="P396" s="85"/>
      <c r="Q396" s="85"/>
      <c r="R396" s="85"/>
      <c r="S396" s="20"/>
      <c r="T396" s="20"/>
      <c r="U396" s="20"/>
      <c r="V396" s="20"/>
      <c r="W396" s="20"/>
      <c r="X396" s="20"/>
      <c r="Y396" s="20"/>
      <c r="Z396" s="20"/>
    </row>
    <row r="397" spans="1:26" ht="13.5" customHeight="1">
      <c r="A397" s="20"/>
      <c r="B397" s="20"/>
      <c r="C397" s="85"/>
      <c r="D397" s="85"/>
      <c r="E397" s="85"/>
      <c r="F397" s="85"/>
      <c r="G397" s="85"/>
      <c r="H397" s="85"/>
      <c r="I397" s="85"/>
      <c r="J397" s="85"/>
      <c r="K397" s="85"/>
      <c r="L397" s="85"/>
      <c r="M397" s="85"/>
      <c r="N397" s="85"/>
      <c r="O397" s="85"/>
      <c r="P397" s="85"/>
      <c r="Q397" s="85"/>
      <c r="R397" s="85"/>
      <c r="S397" s="20"/>
      <c r="T397" s="20"/>
      <c r="U397" s="20"/>
      <c r="V397" s="20"/>
      <c r="W397" s="20"/>
      <c r="X397" s="20"/>
      <c r="Y397" s="20"/>
      <c r="Z397" s="20"/>
    </row>
    <row r="398" spans="1:26" ht="13.5" customHeight="1">
      <c r="A398" s="20"/>
      <c r="B398" s="20"/>
      <c r="C398" s="85"/>
      <c r="D398" s="85"/>
      <c r="E398" s="85"/>
      <c r="F398" s="85"/>
      <c r="G398" s="85"/>
      <c r="H398" s="85"/>
      <c r="I398" s="85"/>
      <c r="J398" s="85"/>
      <c r="K398" s="85"/>
      <c r="L398" s="85"/>
      <c r="M398" s="85"/>
      <c r="N398" s="85"/>
      <c r="O398" s="85"/>
      <c r="P398" s="85"/>
      <c r="Q398" s="85"/>
      <c r="R398" s="85"/>
      <c r="S398" s="20"/>
      <c r="T398" s="20"/>
      <c r="U398" s="20"/>
      <c r="V398" s="20"/>
      <c r="W398" s="20"/>
      <c r="X398" s="20"/>
      <c r="Y398" s="20"/>
      <c r="Z398" s="20"/>
    </row>
    <row r="399" spans="1:26" ht="13.5" customHeight="1">
      <c r="A399" s="20"/>
      <c r="B399" s="20"/>
      <c r="C399" s="85"/>
      <c r="D399" s="85"/>
      <c r="E399" s="85"/>
      <c r="F399" s="85"/>
      <c r="G399" s="85"/>
      <c r="H399" s="85"/>
      <c r="I399" s="85"/>
      <c r="J399" s="85"/>
      <c r="K399" s="85"/>
      <c r="L399" s="85"/>
      <c r="M399" s="85"/>
      <c r="N399" s="85"/>
      <c r="O399" s="85"/>
      <c r="P399" s="85"/>
      <c r="Q399" s="85"/>
      <c r="R399" s="85"/>
      <c r="S399" s="20"/>
      <c r="T399" s="20"/>
      <c r="U399" s="20"/>
      <c r="V399" s="20"/>
      <c r="W399" s="20"/>
      <c r="X399" s="20"/>
      <c r="Y399" s="20"/>
      <c r="Z399" s="20"/>
    </row>
    <row r="400" spans="1:26" ht="13.5" customHeight="1">
      <c r="A400" s="20"/>
      <c r="B400" s="20"/>
      <c r="C400" s="85"/>
      <c r="D400" s="85"/>
      <c r="E400" s="85"/>
      <c r="F400" s="85"/>
      <c r="G400" s="85"/>
      <c r="H400" s="85"/>
      <c r="I400" s="85"/>
      <c r="J400" s="85"/>
      <c r="K400" s="85"/>
      <c r="L400" s="85"/>
      <c r="M400" s="85"/>
      <c r="N400" s="85"/>
      <c r="O400" s="85"/>
      <c r="P400" s="85"/>
      <c r="Q400" s="85"/>
      <c r="R400" s="85"/>
      <c r="S400" s="20"/>
      <c r="T400" s="20"/>
      <c r="U400" s="20"/>
      <c r="V400" s="20"/>
      <c r="W400" s="20"/>
      <c r="X400" s="20"/>
      <c r="Y400" s="20"/>
      <c r="Z400" s="20"/>
    </row>
    <row r="401" spans="1:26" ht="13.5" customHeight="1">
      <c r="A401" s="20"/>
      <c r="B401" s="20"/>
      <c r="C401" s="85"/>
      <c r="D401" s="85"/>
      <c r="E401" s="85"/>
      <c r="F401" s="85"/>
      <c r="G401" s="85"/>
      <c r="H401" s="85"/>
      <c r="I401" s="85"/>
      <c r="J401" s="85"/>
      <c r="K401" s="85"/>
      <c r="L401" s="85"/>
      <c r="M401" s="85"/>
      <c r="N401" s="85"/>
      <c r="O401" s="85"/>
      <c r="P401" s="85"/>
      <c r="Q401" s="85"/>
      <c r="R401" s="85"/>
      <c r="S401" s="20"/>
      <c r="T401" s="20"/>
      <c r="U401" s="20"/>
      <c r="V401" s="20"/>
      <c r="W401" s="20"/>
      <c r="X401" s="20"/>
      <c r="Y401" s="20"/>
      <c r="Z401" s="20"/>
    </row>
    <row r="402" spans="1:26" ht="13.5" customHeight="1">
      <c r="A402" s="20"/>
      <c r="B402" s="20"/>
      <c r="C402" s="85"/>
      <c r="D402" s="85"/>
      <c r="E402" s="85"/>
      <c r="F402" s="85"/>
      <c r="G402" s="85"/>
      <c r="H402" s="85"/>
      <c r="I402" s="85"/>
      <c r="J402" s="85"/>
      <c r="K402" s="85"/>
      <c r="L402" s="85"/>
      <c r="M402" s="85"/>
      <c r="N402" s="85"/>
      <c r="O402" s="85"/>
      <c r="P402" s="85"/>
      <c r="Q402" s="85"/>
      <c r="R402" s="85"/>
      <c r="S402" s="20"/>
      <c r="T402" s="20"/>
      <c r="U402" s="20"/>
      <c r="V402" s="20"/>
      <c r="W402" s="20"/>
      <c r="X402" s="20"/>
      <c r="Y402" s="20"/>
      <c r="Z402" s="20"/>
    </row>
    <row r="403" spans="1:26" ht="13.5" customHeight="1">
      <c r="A403" s="20"/>
      <c r="B403" s="20"/>
      <c r="C403" s="85"/>
      <c r="D403" s="85"/>
      <c r="E403" s="85"/>
      <c r="F403" s="85"/>
      <c r="G403" s="85"/>
      <c r="H403" s="85"/>
      <c r="I403" s="85"/>
      <c r="J403" s="85"/>
      <c r="K403" s="85"/>
      <c r="L403" s="85"/>
      <c r="M403" s="85"/>
      <c r="N403" s="85"/>
      <c r="O403" s="85"/>
      <c r="P403" s="85"/>
      <c r="Q403" s="85"/>
      <c r="R403" s="85"/>
      <c r="S403" s="20"/>
      <c r="T403" s="20"/>
      <c r="U403" s="20"/>
      <c r="V403" s="20"/>
      <c r="W403" s="20"/>
      <c r="X403" s="20"/>
      <c r="Y403" s="20"/>
      <c r="Z403" s="20"/>
    </row>
    <row r="404" spans="1:26" ht="13.5" customHeight="1">
      <c r="A404" s="20"/>
      <c r="B404" s="20"/>
      <c r="C404" s="85"/>
      <c r="D404" s="85"/>
      <c r="E404" s="85"/>
      <c r="F404" s="85"/>
      <c r="G404" s="85"/>
      <c r="H404" s="85"/>
      <c r="I404" s="85"/>
      <c r="J404" s="85"/>
      <c r="K404" s="85"/>
      <c r="L404" s="85"/>
      <c r="M404" s="85"/>
      <c r="N404" s="85"/>
      <c r="O404" s="85"/>
      <c r="P404" s="85"/>
      <c r="Q404" s="85"/>
      <c r="R404" s="85"/>
      <c r="S404" s="20"/>
      <c r="T404" s="20"/>
      <c r="U404" s="20"/>
      <c r="V404" s="20"/>
      <c r="W404" s="20"/>
      <c r="X404" s="20"/>
      <c r="Y404" s="20"/>
      <c r="Z404" s="20"/>
    </row>
    <row r="405" spans="1:26" ht="13.5" customHeight="1">
      <c r="A405" s="20"/>
      <c r="B405" s="20"/>
      <c r="C405" s="85"/>
      <c r="D405" s="85"/>
      <c r="E405" s="85"/>
      <c r="F405" s="85"/>
      <c r="G405" s="85"/>
      <c r="H405" s="85"/>
      <c r="I405" s="85"/>
      <c r="J405" s="85"/>
      <c r="K405" s="85"/>
      <c r="L405" s="85"/>
      <c r="M405" s="85"/>
      <c r="N405" s="85"/>
      <c r="O405" s="85"/>
      <c r="P405" s="85"/>
      <c r="Q405" s="85"/>
      <c r="R405" s="85"/>
      <c r="S405" s="20"/>
      <c r="T405" s="20"/>
      <c r="U405" s="20"/>
      <c r="V405" s="20"/>
      <c r="W405" s="20"/>
      <c r="X405" s="20"/>
      <c r="Y405" s="20"/>
      <c r="Z405" s="20"/>
    </row>
    <row r="406" spans="1:26" ht="13.5" customHeight="1">
      <c r="A406" s="20"/>
      <c r="B406" s="20"/>
      <c r="C406" s="85"/>
      <c r="D406" s="85"/>
      <c r="E406" s="85"/>
      <c r="F406" s="85"/>
      <c r="G406" s="85"/>
      <c r="H406" s="85"/>
      <c r="I406" s="85"/>
      <c r="J406" s="85"/>
      <c r="K406" s="85"/>
      <c r="L406" s="85"/>
      <c r="M406" s="85"/>
      <c r="N406" s="85"/>
      <c r="O406" s="85"/>
      <c r="P406" s="85"/>
      <c r="Q406" s="85"/>
      <c r="R406" s="85"/>
      <c r="S406" s="20"/>
      <c r="T406" s="20"/>
      <c r="U406" s="20"/>
      <c r="V406" s="20"/>
      <c r="W406" s="20"/>
      <c r="X406" s="20"/>
      <c r="Y406" s="20"/>
      <c r="Z406" s="20"/>
    </row>
    <row r="407" spans="1:26" ht="13.5" customHeight="1">
      <c r="A407" s="20"/>
      <c r="B407" s="20"/>
      <c r="C407" s="85"/>
      <c r="D407" s="85"/>
      <c r="E407" s="85"/>
      <c r="F407" s="85"/>
      <c r="G407" s="85"/>
      <c r="H407" s="85"/>
      <c r="I407" s="85"/>
      <c r="J407" s="85"/>
      <c r="K407" s="85"/>
      <c r="L407" s="85"/>
      <c r="M407" s="85"/>
      <c r="N407" s="85"/>
      <c r="O407" s="85"/>
      <c r="P407" s="85"/>
      <c r="Q407" s="85"/>
      <c r="R407" s="85"/>
      <c r="S407" s="20"/>
      <c r="T407" s="20"/>
      <c r="U407" s="20"/>
      <c r="V407" s="20"/>
      <c r="W407" s="20"/>
      <c r="X407" s="20"/>
      <c r="Y407" s="20"/>
      <c r="Z407" s="20"/>
    </row>
    <row r="408" spans="1:26" ht="13.5" customHeight="1">
      <c r="A408" s="20"/>
      <c r="B408" s="20"/>
      <c r="C408" s="85"/>
      <c r="D408" s="85"/>
      <c r="E408" s="85"/>
      <c r="F408" s="85"/>
      <c r="G408" s="85"/>
      <c r="H408" s="85"/>
      <c r="I408" s="85"/>
      <c r="J408" s="85"/>
      <c r="K408" s="85"/>
      <c r="L408" s="85"/>
      <c r="M408" s="85"/>
      <c r="N408" s="85"/>
      <c r="O408" s="85"/>
      <c r="P408" s="85"/>
      <c r="Q408" s="85"/>
      <c r="R408" s="85"/>
      <c r="S408" s="20"/>
      <c r="T408" s="20"/>
      <c r="U408" s="20"/>
      <c r="V408" s="20"/>
      <c r="W408" s="20"/>
      <c r="X408" s="20"/>
      <c r="Y408" s="20"/>
      <c r="Z408" s="20"/>
    </row>
    <row r="409" spans="1:26" ht="13.5" customHeight="1">
      <c r="A409" s="20"/>
      <c r="B409" s="20"/>
      <c r="C409" s="85"/>
      <c r="D409" s="85"/>
      <c r="E409" s="85"/>
      <c r="F409" s="85"/>
      <c r="G409" s="85"/>
      <c r="H409" s="85"/>
      <c r="I409" s="85"/>
      <c r="J409" s="85"/>
      <c r="K409" s="85"/>
      <c r="L409" s="85"/>
      <c r="M409" s="85"/>
      <c r="N409" s="85"/>
      <c r="O409" s="85"/>
      <c r="P409" s="85"/>
      <c r="Q409" s="85"/>
      <c r="R409" s="85"/>
      <c r="S409" s="20"/>
      <c r="T409" s="20"/>
      <c r="U409" s="20"/>
      <c r="V409" s="20"/>
      <c r="W409" s="20"/>
      <c r="X409" s="20"/>
      <c r="Y409" s="20"/>
      <c r="Z409" s="20"/>
    </row>
    <row r="410" spans="1:26" ht="13.5" customHeight="1">
      <c r="A410" s="20"/>
      <c r="B410" s="20"/>
      <c r="C410" s="85"/>
      <c r="D410" s="85"/>
      <c r="E410" s="85"/>
      <c r="F410" s="85"/>
      <c r="G410" s="85"/>
      <c r="H410" s="85"/>
      <c r="I410" s="85"/>
      <c r="J410" s="85"/>
      <c r="K410" s="85"/>
      <c r="L410" s="85"/>
      <c r="M410" s="85"/>
      <c r="N410" s="85"/>
      <c r="O410" s="85"/>
      <c r="P410" s="85"/>
      <c r="Q410" s="85"/>
      <c r="R410" s="85"/>
      <c r="S410" s="20"/>
      <c r="T410" s="20"/>
      <c r="U410" s="20"/>
      <c r="V410" s="20"/>
      <c r="W410" s="20"/>
      <c r="X410" s="20"/>
      <c r="Y410" s="20"/>
      <c r="Z410" s="20"/>
    </row>
    <row r="411" spans="1:26" ht="13.5" customHeight="1">
      <c r="A411" s="20"/>
      <c r="B411" s="20"/>
      <c r="C411" s="85"/>
      <c r="D411" s="85"/>
      <c r="E411" s="85"/>
      <c r="F411" s="85"/>
      <c r="G411" s="85"/>
      <c r="H411" s="85"/>
      <c r="I411" s="85"/>
      <c r="J411" s="85"/>
      <c r="K411" s="85"/>
      <c r="L411" s="85"/>
      <c r="M411" s="85"/>
      <c r="N411" s="85"/>
      <c r="O411" s="85"/>
      <c r="P411" s="85"/>
      <c r="Q411" s="85"/>
      <c r="R411" s="85"/>
      <c r="S411" s="20"/>
      <c r="T411" s="20"/>
      <c r="U411" s="20"/>
      <c r="V411" s="20"/>
      <c r="W411" s="20"/>
      <c r="X411" s="20"/>
      <c r="Y411" s="20"/>
      <c r="Z411" s="20"/>
    </row>
    <row r="412" spans="1:26" ht="13.5" customHeight="1">
      <c r="A412" s="20"/>
      <c r="B412" s="20"/>
      <c r="C412" s="85"/>
      <c r="D412" s="85"/>
      <c r="E412" s="85"/>
      <c r="F412" s="85"/>
      <c r="G412" s="85"/>
      <c r="H412" s="85"/>
      <c r="I412" s="85"/>
      <c r="J412" s="85"/>
      <c r="K412" s="85"/>
      <c r="L412" s="85"/>
      <c r="M412" s="85"/>
      <c r="N412" s="85"/>
      <c r="O412" s="85"/>
      <c r="P412" s="85"/>
      <c r="Q412" s="85"/>
      <c r="R412" s="85"/>
      <c r="S412" s="20"/>
      <c r="T412" s="20"/>
      <c r="U412" s="20"/>
      <c r="V412" s="20"/>
      <c r="W412" s="20"/>
      <c r="X412" s="20"/>
      <c r="Y412" s="20"/>
      <c r="Z412" s="20"/>
    </row>
    <row r="413" spans="1:26" ht="13.5" customHeight="1">
      <c r="A413" s="20"/>
      <c r="B413" s="20"/>
      <c r="C413" s="85"/>
      <c r="D413" s="85"/>
      <c r="E413" s="85"/>
      <c r="F413" s="85"/>
      <c r="G413" s="85"/>
      <c r="H413" s="85"/>
      <c r="I413" s="85"/>
      <c r="J413" s="85"/>
      <c r="K413" s="85"/>
      <c r="L413" s="85"/>
      <c r="M413" s="85"/>
      <c r="N413" s="85"/>
      <c r="O413" s="85"/>
      <c r="P413" s="85"/>
      <c r="Q413" s="85"/>
      <c r="R413" s="85"/>
      <c r="S413" s="20"/>
      <c r="T413" s="20"/>
      <c r="U413" s="20"/>
      <c r="V413" s="20"/>
      <c r="W413" s="20"/>
      <c r="X413" s="20"/>
      <c r="Y413" s="20"/>
      <c r="Z413" s="20"/>
    </row>
    <row r="414" spans="1:26" ht="13.5" customHeight="1">
      <c r="A414" s="20"/>
      <c r="B414" s="20"/>
      <c r="C414" s="85"/>
      <c r="D414" s="85"/>
      <c r="E414" s="85"/>
      <c r="F414" s="85"/>
      <c r="G414" s="85"/>
      <c r="H414" s="85"/>
      <c r="I414" s="85"/>
      <c r="J414" s="85"/>
      <c r="K414" s="85"/>
      <c r="L414" s="85"/>
      <c r="M414" s="85"/>
      <c r="N414" s="85"/>
      <c r="O414" s="85"/>
      <c r="P414" s="85"/>
      <c r="Q414" s="85"/>
      <c r="R414" s="85"/>
      <c r="S414" s="20"/>
      <c r="T414" s="20"/>
      <c r="U414" s="20"/>
      <c r="V414" s="20"/>
      <c r="W414" s="20"/>
      <c r="X414" s="20"/>
      <c r="Y414" s="20"/>
      <c r="Z414" s="20"/>
    </row>
    <row r="415" spans="1:26" ht="13.5" customHeight="1">
      <c r="A415" s="20"/>
      <c r="B415" s="20"/>
      <c r="C415" s="85"/>
      <c r="D415" s="85"/>
      <c r="E415" s="85"/>
      <c r="F415" s="85"/>
      <c r="G415" s="85"/>
      <c r="H415" s="85"/>
      <c r="I415" s="85"/>
      <c r="J415" s="85"/>
      <c r="K415" s="85"/>
      <c r="L415" s="85"/>
      <c r="M415" s="85"/>
      <c r="N415" s="85"/>
      <c r="O415" s="85"/>
      <c r="P415" s="85"/>
      <c r="Q415" s="85"/>
      <c r="R415" s="85"/>
      <c r="S415" s="20"/>
      <c r="T415" s="20"/>
      <c r="U415" s="20"/>
      <c r="V415" s="20"/>
      <c r="W415" s="20"/>
      <c r="X415" s="20"/>
      <c r="Y415" s="20"/>
      <c r="Z415" s="20"/>
    </row>
    <row r="416" spans="1:26" ht="13.5" customHeight="1">
      <c r="A416" s="20"/>
      <c r="B416" s="20"/>
      <c r="C416" s="85"/>
      <c r="D416" s="85"/>
      <c r="E416" s="85"/>
      <c r="F416" s="85"/>
      <c r="G416" s="85"/>
      <c r="H416" s="85"/>
      <c r="I416" s="85"/>
      <c r="J416" s="85"/>
      <c r="K416" s="85"/>
      <c r="L416" s="85"/>
      <c r="M416" s="85"/>
      <c r="N416" s="85"/>
      <c r="O416" s="85"/>
      <c r="P416" s="85"/>
      <c r="Q416" s="85"/>
      <c r="R416" s="85"/>
      <c r="S416" s="20"/>
      <c r="T416" s="20"/>
      <c r="U416" s="20"/>
      <c r="V416" s="20"/>
      <c r="W416" s="20"/>
      <c r="X416" s="20"/>
      <c r="Y416" s="20"/>
      <c r="Z416" s="20"/>
    </row>
    <row r="417" spans="1:26" ht="13.5" customHeight="1">
      <c r="A417" s="20"/>
      <c r="B417" s="20"/>
      <c r="C417" s="85"/>
      <c r="D417" s="85"/>
      <c r="E417" s="85"/>
      <c r="F417" s="85"/>
      <c r="G417" s="85"/>
      <c r="H417" s="85"/>
      <c r="I417" s="85"/>
      <c r="J417" s="85"/>
      <c r="K417" s="85"/>
      <c r="L417" s="85"/>
      <c r="M417" s="85"/>
      <c r="N417" s="85"/>
      <c r="O417" s="85"/>
      <c r="P417" s="85"/>
      <c r="Q417" s="85"/>
      <c r="R417" s="85"/>
      <c r="S417" s="20"/>
      <c r="T417" s="20"/>
      <c r="U417" s="20"/>
      <c r="V417" s="20"/>
      <c r="W417" s="20"/>
      <c r="X417" s="20"/>
      <c r="Y417" s="20"/>
      <c r="Z417" s="20"/>
    </row>
    <row r="418" spans="1:26" ht="13.5" customHeight="1">
      <c r="A418" s="20"/>
      <c r="B418" s="20"/>
      <c r="C418" s="85"/>
      <c r="D418" s="85"/>
      <c r="E418" s="85"/>
      <c r="F418" s="85"/>
      <c r="G418" s="85"/>
      <c r="H418" s="85"/>
      <c r="I418" s="85"/>
      <c r="J418" s="85"/>
      <c r="K418" s="85"/>
      <c r="L418" s="85"/>
      <c r="M418" s="85"/>
      <c r="N418" s="85"/>
      <c r="O418" s="85"/>
      <c r="P418" s="85"/>
      <c r="Q418" s="85"/>
      <c r="R418" s="85"/>
      <c r="S418" s="20"/>
      <c r="T418" s="20"/>
      <c r="U418" s="20"/>
      <c r="V418" s="20"/>
      <c r="W418" s="20"/>
      <c r="X418" s="20"/>
      <c r="Y418" s="20"/>
      <c r="Z418" s="20"/>
    </row>
    <row r="419" spans="1:26" ht="13.5" customHeight="1">
      <c r="A419" s="20"/>
      <c r="B419" s="20"/>
      <c r="C419" s="85"/>
      <c r="D419" s="85"/>
      <c r="E419" s="85"/>
      <c r="F419" s="85"/>
      <c r="G419" s="85"/>
      <c r="H419" s="85"/>
      <c r="I419" s="85"/>
      <c r="J419" s="85"/>
      <c r="K419" s="85"/>
      <c r="L419" s="85"/>
      <c r="M419" s="85"/>
      <c r="N419" s="85"/>
      <c r="O419" s="85"/>
      <c r="P419" s="85"/>
      <c r="Q419" s="85"/>
      <c r="R419" s="85"/>
      <c r="S419" s="20"/>
      <c r="T419" s="20"/>
      <c r="U419" s="20"/>
      <c r="V419" s="20"/>
      <c r="W419" s="20"/>
      <c r="X419" s="20"/>
      <c r="Y419" s="20"/>
      <c r="Z419" s="20"/>
    </row>
    <row r="420" spans="1:26" ht="13.5" customHeight="1">
      <c r="A420" s="20"/>
      <c r="B420" s="20"/>
      <c r="C420" s="85"/>
      <c r="D420" s="85"/>
      <c r="E420" s="85"/>
      <c r="F420" s="85"/>
      <c r="G420" s="85"/>
      <c r="H420" s="85"/>
      <c r="I420" s="85"/>
      <c r="J420" s="85"/>
      <c r="K420" s="85"/>
      <c r="L420" s="85"/>
      <c r="M420" s="85"/>
      <c r="N420" s="85"/>
      <c r="O420" s="85"/>
      <c r="P420" s="85"/>
      <c r="Q420" s="85"/>
      <c r="R420" s="85"/>
      <c r="S420" s="20"/>
      <c r="T420" s="20"/>
      <c r="U420" s="20"/>
      <c r="V420" s="20"/>
      <c r="W420" s="20"/>
      <c r="X420" s="20"/>
      <c r="Y420" s="20"/>
      <c r="Z420" s="20"/>
    </row>
    <row r="421" spans="1:26" ht="13.5" customHeight="1">
      <c r="A421" s="20"/>
      <c r="B421" s="20"/>
      <c r="C421" s="85"/>
      <c r="D421" s="85"/>
      <c r="E421" s="85"/>
      <c r="F421" s="85"/>
      <c r="G421" s="85"/>
      <c r="H421" s="85"/>
      <c r="I421" s="85"/>
      <c r="J421" s="85"/>
      <c r="K421" s="85"/>
      <c r="L421" s="85"/>
      <c r="M421" s="85"/>
      <c r="N421" s="85"/>
      <c r="O421" s="85"/>
      <c r="P421" s="85"/>
      <c r="Q421" s="85"/>
      <c r="R421" s="85"/>
      <c r="S421" s="20"/>
      <c r="T421" s="20"/>
      <c r="U421" s="20"/>
      <c r="V421" s="20"/>
      <c r="W421" s="20"/>
      <c r="X421" s="20"/>
      <c r="Y421" s="20"/>
      <c r="Z421" s="20"/>
    </row>
    <row r="422" spans="1:26" ht="13.5" customHeight="1">
      <c r="A422" s="20"/>
      <c r="B422" s="20"/>
      <c r="C422" s="85"/>
      <c r="D422" s="85"/>
      <c r="E422" s="85"/>
      <c r="F422" s="85"/>
      <c r="G422" s="85"/>
      <c r="H422" s="85"/>
      <c r="I422" s="85"/>
      <c r="J422" s="85"/>
      <c r="K422" s="85"/>
      <c r="L422" s="85"/>
      <c r="M422" s="85"/>
      <c r="N422" s="85"/>
      <c r="O422" s="85"/>
      <c r="P422" s="85"/>
      <c r="Q422" s="85"/>
      <c r="R422" s="85"/>
      <c r="S422" s="20"/>
      <c r="T422" s="20"/>
      <c r="U422" s="20"/>
      <c r="V422" s="20"/>
      <c r="W422" s="20"/>
      <c r="X422" s="20"/>
      <c r="Y422" s="20"/>
      <c r="Z422" s="20"/>
    </row>
    <row r="423" spans="1:26" ht="13.5" customHeight="1">
      <c r="A423" s="20"/>
      <c r="B423" s="20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20"/>
      <c r="T423" s="20"/>
      <c r="U423" s="20"/>
      <c r="V423" s="20"/>
      <c r="W423" s="20"/>
      <c r="X423" s="20"/>
      <c r="Y423" s="20"/>
      <c r="Z423" s="20"/>
    </row>
    <row r="424" spans="1:26" ht="13.5" customHeight="1">
      <c r="A424" s="20"/>
      <c r="B424" s="20"/>
      <c r="C424" s="85"/>
      <c r="D424" s="85"/>
      <c r="E424" s="85"/>
      <c r="F424" s="85"/>
      <c r="G424" s="85"/>
      <c r="H424" s="85"/>
      <c r="I424" s="85"/>
      <c r="J424" s="85"/>
      <c r="K424" s="85"/>
      <c r="L424" s="85"/>
      <c r="M424" s="85"/>
      <c r="N424" s="85"/>
      <c r="O424" s="85"/>
      <c r="P424" s="85"/>
      <c r="Q424" s="85"/>
      <c r="R424" s="85"/>
      <c r="S424" s="20"/>
      <c r="T424" s="20"/>
      <c r="U424" s="20"/>
      <c r="V424" s="20"/>
      <c r="W424" s="20"/>
      <c r="X424" s="20"/>
      <c r="Y424" s="20"/>
      <c r="Z424" s="20"/>
    </row>
    <row r="425" spans="1:26" ht="13.5" customHeight="1">
      <c r="A425" s="20"/>
      <c r="B425" s="20"/>
      <c r="C425" s="85"/>
      <c r="D425" s="85"/>
      <c r="E425" s="85"/>
      <c r="F425" s="85"/>
      <c r="G425" s="85"/>
      <c r="H425" s="85"/>
      <c r="I425" s="85"/>
      <c r="J425" s="85"/>
      <c r="K425" s="85"/>
      <c r="L425" s="85"/>
      <c r="M425" s="85"/>
      <c r="N425" s="85"/>
      <c r="O425" s="85"/>
      <c r="P425" s="85"/>
      <c r="Q425" s="85"/>
      <c r="R425" s="85"/>
      <c r="S425" s="20"/>
      <c r="T425" s="20"/>
      <c r="U425" s="20"/>
      <c r="V425" s="20"/>
      <c r="W425" s="20"/>
      <c r="X425" s="20"/>
      <c r="Y425" s="20"/>
      <c r="Z425" s="20"/>
    </row>
    <row r="426" spans="1:26" ht="13.5" customHeight="1">
      <c r="A426" s="20"/>
      <c r="B426" s="20"/>
      <c r="C426" s="85"/>
      <c r="D426" s="85"/>
      <c r="E426" s="85"/>
      <c r="F426" s="85"/>
      <c r="G426" s="85"/>
      <c r="H426" s="85"/>
      <c r="I426" s="85"/>
      <c r="J426" s="85"/>
      <c r="K426" s="85"/>
      <c r="L426" s="85"/>
      <c r="M426" s="85"/>
      <c r="N426" s="85"/>
      <c r="O426" s="85"/>
      <c r="P426" s="85"/>
      <c r="Q426" s="85"/>
      <c r="R426" s="85"/>
      <c r="S426" s="20"/>
      <c r="T426" s="20"/>
      <c r="U426" s="20"/>
      <c r="V426" s="20"/>
      <c r="W426" s="20"/>
      <c r="X426" s="20"/>
      <c r="Y426" s="20"/>
      <c r="Z426" s="20"/>
    </row>
    <row r="427" spans="1:26" ht="13.5" customHeight="1">
      <c r="A427" s="20"/>
      <c r="B427" s="20"/>
      <c r="C427" s="85"/>
      <c r="D427" s="85"/>
      <c r="E427" s="85"/>
      <c r="F427" s="85"/>
      <c r="G427" s="85"/>
      <c r="H427" s="85"/>
      <c r="I427" s="85"/>
      <c r="J427" s="85"/>
      <c r="K427" s="85"/>
      <c r="L427" s="85"/>
      <c r="M427" s="85"/>
      <c r="N427" s="85"/>
      <c r="O427" s="85"/>
      <c r="P427" s="85"/>
      <c r="Q427" s="85"/>
      <c r="R427" s="85"/>
      <c r="S427" s="20"/>
      <c r="T427" s="20"/>
      <c r="U427" s="20"/>
      <c r="V427" s="20"/>
      <c r="W427" s="20"/>
      <c r="X427" s="20"/>
      <c r="Y427" s="20"/>
      <c r="Z427" s="20"/>
    </row>
    <row r="428" spans="1:26" ht="13.5" customHeight="1">
      <c r="A428" s="20"/>
      <c r="B428" s="20"/>
      <c r="C428" s="85"/>
      <c r="D428" s="85"/>
      <c r="E428" s="85"/>
      <c r="F428" s="85"/>
      <c r="G428" s="85"/>
      <c r="H428" s="85"/>
      <c r="I428" s="85"/>
      <c r="J428" s="85"/>
      <c r="K428" s="85"/>
      <c r="L428" s="85"/>
      <c r="M428" s="85"/>
      <c r="N428" s="85"/>
      <c r="O428" s="85"/>
      <c r="P428" s="85"/>
      <c r="Q428" s="85"/>
      <c r="R428" s="85"/>
      <c r="S428" s="20"/>
      <c r="T428" s="20"/>
      <c r="U428" s="20"/>
      <c r="V428" s="20"/>
      <c r="W428" s="20"/>
      <c r="X428" s="20"/>
      <c r="Y428" s="20"/>
      <c r="Z428" s="20"/>
    </row>
    <row r="429" spans="1:26" ht="13.5" customHeight="1">
      <c r="A429" s="20"/>
      <c r="B429" s="20"/>
      <c r="C429" s="85"/>
      <c r="D429" s="85"/>
      <c r="E429" s="85"/>
      <c r="F429" s="85"/>
      <c r="G429" s="85"/>
      <c r="H429" s="85"/>
      <c r="I429" s="85"/>
      <c r="J429" s="85"/>
      <c r="K429" s="85"/>
      <c r="L429" s="85"/>
      <c r="M429" s="85"/>
      <c r="N429" s="85"/>
      <c r="O429" s="85"/>
      <c r="P429" s="85"/>
      <c r="Q429" s="85"/>
      <c r="R429" s="85"/>
      <c r="S429" s="20"/>
      <c r="T429" s="20"/>
      <c r="U429" s="20"/>
      <c r="V429" s="20"/>
      <c r="W429" s="20"/>
      <c r="X429" s="20"/>
      <c r="Y429" s="20"/>
      <c r="Z429" s="20"/>
    </row>
    <row r="430" spans="1:26" ht="13.5" customHeight="1">
      <c r="A430" s="20"/>
      <c r="B430" s="20"/>
      <c r="C430" s="85"/>
      <c r="D430" s="85"/>
      <c r="E430" s="85"/>
      <c r="F430" s="85"/>
      <c r="G430" s="85"/>
      <c r="H430" s="85"/>
      <c r="I430" s="85"/>
      <c r="J430" s="85"/>
      <c r="K430" s="85"/>
      <c r="L430" s="85"/>
      <c r="M430" s="85"/>
      <c r="N430" s="85"/>
      <c r="O430" s="85"/>
      <c r="P430" s="85"/>
      <c r="Q430" s="85"/>
      <c r="R430" s="85"/>
      <c r="S430" s="20"/>
      <c r="T430" s="20"/>
      <c r="U430" s="20"/>
      <c r="V430" s="20"/>
      <c r="W430" s="20"/>
      <c r="X430" s="20"/>
      <c r="Y430" s="20"/>
      <c r="Z430" s="20"/>
    </row>
    <row r="431" spans="1:26" ht="13.5" customHeight="1">
      <c r="A431" s="20"/>
      <c r="B431" s="20"/>
      <c r="C431" s="85"/>
      <c r="D431" s="85"/>
      <c r="E431" s="85"/>
      <c r="F431" s="85"/>
      <c r="G431" s="85"/>
      <c r="H431" s="85"/>
      <c r="I431" s="85"/>
      <c r="J431" s="85"/>
      <c r="K431" s="85"/>
      <c r="L431" s="85"/>
      <c r="M431" s="85"/>
      <c r="N431" s="85"/>
      <c r="O431" s="85"/>
      <c r="P431" s="85"/>
      <c r="Q431" s="85"/>
      <c r="R431" s="85"/>
      <c r="S431" s="20"/>
      <c r="T431" s="20"/>
      <c r="U431" s="20"/>
      <c r="V431" s="20"/>
      <c r="W431" s="20"/>
      <c r="X431" s="20"/>
      <c r="Y431" s="20"/>
      <c r="Z431" s="20"/>
    </row>
    <row r="432" spans="1:26" ht="13.5" customHeight="1">
      <c r="A432" s="20"/>
      <c r="B432" s="20"/>
      <c r="C432" s="85"/>
      <c r="D432" s="85"/>
      <c r="E432" s="85"/>
      <c r="F432" s="85"/>
      <c r="G432" s="85"/>
      <c r="H432" s="85"/>
      <c r="I432" s="85"/>
      <c r="J432" s="85"/>
      <c r="K432" s="85"/>
      <c r="L432" s="85"/>
      <c r="M432" s="85"/>
      <c r="N432" s="85"/>
      <c r="O432" s="85"/>
      <c r="P432" s="85"/>
      <c r="Q432" s="85"/>
      <c r="R432" s="85"/>
      <c r="S432" s="20"/>
      <c r="T432" s="20"/>
      <c r="U432" s="20"/>
      <c r="V432" s="20"/>
      <c r="W432" s="20"/>
      <c r="X432" s="20"/>
      <c r="Y432" s="20"/>
      <c r="Z432" s="20"/>
    </row>
    <row r="433" spans="1:26" ht="13.5" customHeight="1">
      <c r="A433" s="20"/>
      <c r="B433" s="20"/>
      <c r="C433" s="85"/>
      <c r="D433" s="85"/>
      <c r="E433" s="85"/>
      <c r="F433" s="85"/>
      <c r="G433" s="85"/>
      <c r="H433" s="85"/>
      <c r="I433" s="85"/>
      <c r="J433" s="85"/>
      <c r="K433" s="85"/>
      <c r="L433" s="85"/>
      <c r="M433" s="85"/>
      <c r="N433" s="85"/>
      <c r="O433" s="85"/>
      <c r="P433" s="85"/>
      <c r="Q433" s="85"/>
      <c r="R433" s="85"/>
      <c r="S433" s="20"/>
      <c r="T433" s="20"/>
      <c r="U433" s="20"/>
      <c r="V433" s="20"/>
      <c r="W433" s="20"/>
      <c r="X433" s="20"/>
      <c r="Y433" s="20"/>
      <c r="Z433" s="20"/>
    </row>
    <row r="434" spans="1:26" ht="13.5" customHeight="1">
      <c r="A434" s="20"/>
      <c r="B434" s="20"/>
      <c r="C434" s="85"/>
      <c r="D434" s="85"/>
      <c r="E434" s="85"/>
      <c r="F434" s="85"/>
      <c r="G434" s="85"/>
      <c r="H434" s="85"/>
      <c r="I434" s="85"/>
      <c r="J434" s="85"/>
      <c r="K434" s="85"/>
      <c r="L434" s="85"/>
      <c r="M434" s="85"/>
      <c r="N434" s="85"/>
      <c r="O434" s="85"/>
      <c r="P434" s="85"/>
      <c r="Q434" s="85"/>
      <c r="R434" s="85"/>
      <c r="S434" s="20"/>
      <c r="T434" s="20"/>
      <c r="U434" s="20"/>
      <c r="V434" s="20"/>
      <c r="W434" s="20"/>
      <c r="X434" s="20"/>
      <c r="Y434" s="20"/>
      <c r="Z434" s="20"/>
    </row>
    <row r="435" spans="1:26" ht="13.5" customHeight="1">
      <c r="A435" s="20"/>
      <c r="B435" s="20"/>
      <c r="C435" s="85"/>
      <c r="D435" s="85"/>
      <c r="E435" s="85"/>
      <c r="F435" s="85"/>
      <c r="G435" s="85"/>
      <c r="H435" s="85"/>
      <c r="I435" s="85"/>
      <c r="J435" s="85"/>
      <c r="K435" s="85"/>
      <c r="L435" s="85"/>
      <c r="M435" s="85"/>
      <c r="N435" s="85"/>
      <c r="O435" s="85"/>
      <c r="P435" s="85"/>
      <c r="Q435" s="85"/>
      <c r="R435" s="85"/>
      <c r="S435" s="20"/>
      <c r="T435" s="20"/>
      <c r="U435" s="20"/>
      <c r="V435" s="20"/>
      <c r="W435" s="20"/>
      <c r="X435" s="20"/>
      <c r="Y435" s="20"/>
      <c r="Z435" s="20"/>
    </row>
    <row r="436" spans="1:26" ht="13.5" customHeight="1">
      <c r="A436" s="20"/>
      <c r="B436" s="20"/>
      <c r="C436" s="85"/>
      <c r="D436" s="85"/>
      <c r="E436" s="85"/>
      <c r="F436" s="85"/>
      <c r="G436" s="85"/>
      <c r="H436" s="85"/>
      <c r="I436" s="85"/>
      <c r="J436" s="85"/>
      <c r="K436" s="85"/>
      <c r="L436" s="85"/>
      <c r="M436" s="85"/>
      <c r="N436" s="85"/>
      <c r="O436" s="85"/>
      <c r="P436" s="85"/>
      <c r="Q436" s="85"/>
      <c r="R436" s="85"/>
      <c r="S436" s="20"/>
      <c r="T436" s="20"/>
      <c r="U436" s="20"/>
      <c r="V436" s="20"/>
      <c r="W436" s="20"/>
      <c r="X436" s="20"/>
      <c r="Y436" s="20"/>
      <c r="Z436" s="20"/>
    </row>
    <row r="437" spans="1:26" ht="13.5" customHeight="1">
      <c r="A437" s="20"/>
      <c r="B437" s="20"/>
      <c r="C437" s="85"/>
      <c r="D437" s="85"/>
      <c r="E437" s="85"/>
      <c r="F437" s="85"/>
      <c r="G437" s="85"/>
      <c r="H437" s="85"/>
      <c r="I437" s="85"/>
      <c r="J437" s="85"/>
      <c r="K437" s="85"/>
      <c r="L437" s="85"/>
      <c r="M437" s="85"/>
      <c r="N437" s="85"/>
      <c r="O437" s="85"/>
      <c r="P437" s="85"/>
      <c r="Q437" s="85"/>
      <c r="R437" s="85"/>
      <c r="S437" s="20"/>
      <c r="T437" s="20"/>
      <c r="U437" s="20"/>
      <c r="V437" s="20"/>
      <c r="W437" s="20"/>
      <c r="X437" s="20"/>
      <c r="Y437" s="20"/>
      <c r="Z437" s="20"/>
    </row>
    <row r="438" spans="1:26" ht="13.5" customHeight="1">
      <c r="A438" s="20"/>
      <c r="B438" s="20"/>
      <c r="C438" s="85"/>
      <c r="D438" s="85"/>
      <c r="E438" s="85"/>
      <c r="F438" s="85"/>
      <c r="G438" s="85"/>
      <c r="H438" s="85"/>
      <c r="I438" s="85"/>
      <c r="J438" s="85"/>
      <c r="K438" s="85"/>
      <c r="L438" s="85"/>
      <c r="M438" s="85"/>
      <c r="N438" s="85"/>
      <c r="O438" s="85"/>
      <c r="P438" s="85"/>
      <c r="Q438" s="85"/>
      <c r="R438" s="85"/>
      <c r="S438" s="20"/>
      <c r="T438" s="20"/>
      <c r="U438" s="20"/>
      <c r="V438" s="20"/>
      <c r="W438" s="20"/>
      <c r="X438" s="20"/>
      <c r="Y438" s="20"/>
      <c r="Z438" s="20"/>
    </row>
    <row r="439" spans="1:26" ht="13.5" customHeight="1">
      <c r="A439" s="20"/>
      <c r="B439" s="20"/>
      <c r="C439" s="85"/>
      <c r="D439" s="85"/>
      <c r="E439" s="85"/>
      <c r="F439" s="85"/>
      <c r="G439" s="85"/>
      <c r="H439" s="85"/>
      <c r="I439" s="85"/>
      <c r="J439" s="85"/>
      <c r="K439" s="85"/>
      <c r="L439" s="85"/>
      <c r="M439" s="85"/>
      <c r="N439" s="85"/>
      <c r="O439" s="85"/>
      <c r="P439" s="85"/>
      <c r="Q439" s="85"/>
      <c r="R439" s="85"/>
      <c r="S439" s="20"/>
      <c r="T439" s="20"/>
      <c r="U439" s="20"/>
      <c r="V439" s="20"/>
      <c r="W439" s="20"/>
      <c r="X439" s="20"/>
      <c r="Y439" s="20"/>
      <c r="Z439" s="20"/>
    </row>
    <row r="440" spans="1:26" ht="13.5" customHeight="1">
      <c r="A440" s="20"/>
      <c r="B440" s="20"/>
      <c r="C440" s="85"/>
      <c r="D440" s="85"/>
      <c r="E440" s="85"/>
      <c r="F440" s="85"/>
      <c r="G440" s="85"/>
      <c r="H440" s="85"/>
      <c r="I440" s="85"/>
      <c r="J440" s="85"/>
      <c r="K440" s="85"/>
      <c r="L440" s="85"/>
      <c r="M440" s="85"/>
      <c r="N440" s="85"/>
      <c r="O440" s="85"/>
      <c r="P440" s="85"/>
      <c r="Q440" s="85"/>
      <c r="R440" s="85"/>
      <c r="S440" s="20"/>
      <c r="T440" s="20"/>
      <c r="U440" s="20"/>
      <c r="V440" s="20"/>
      <c r="W440" s="20"/>
      <c r="X440" s="20"/>
      <c r="Y440" s="20"/>
      <c r="Z440" s="20"/>
    </row>
    <row r="441" spans="1:26" ht="13.5" customHeight="1">
      <c r="A441" s="20"/>
      <c r="B441" s="20"/>
      <c r="C441" s="85"/>
      <c r="D441" s="85"/>
      <c r="E441" s="85"/>
      <c r="F441" s="85"/>
      <c r="G441" s="85"/>
      <c r="H441" s="85"/>
      <c r="I441" s="85"/>
      <c r="J441" s="85"/>
      <c r="K441" s="85"/>
      <c r="L441" s="85"/>
      <c r="M441" s="85"/>
      <c r="N441" s="85"/>
      <c r="O441" s="85"/>
      <c r="P441" s="85"/>
      <c r="Q441" s="85"/>
      <c r="R441" s="85"/>
      <c r="S441" s="20"/>
      <c r="T441" s="20"/>
      <c r="U441" s="20"/>
      <c r="V441" s="20"/>
      <c r="W441" s="20"/>
      <c r="X441" s="20"/>
      <c r="Y441" s="20"/>
      <c r="Z441" s="20"/>
    </row>
    <row r="442" spans="1:26" ht="13.5" customHeight="1">
      <c r="A442" s="20"/>
      <c r="B442" s="20"/>
      <c r="C442" s="85"/>
      <c r="D442" s="85"/>
      <c r="E442" s="85"/>
      <c r="F442" s="85"/>
      <c r="G442" s="85"/>
      <c r="H442" s="85"/>
      <c r="I442" s="85"/>
      <c r="J442" s="85"/>
      <c r="K442" s="85"/>
      <c r="L442" s="85"/>
      <c r="M442" s="85"/>
      <c r="N442" s="85"/>
      <c r="O442" s="85"/>
      <c r="P442" s="85"/>
      <c r="Q442" s="85"/>
      <c r="R442" s="85"/>
      <c r="S442" s="20"/>
      <c r="T442" s="20"/>
      <c r="U442" s="20"/>
      <c r="V442" s="20"/>
      <c r="W442" s="20"/>
      <c r="X442" s="20"/>
      <c r="Y442" s="20"/>
      <c r="Z442" s="20"/>
    </row>
    <row r="443" spans="1:26" ht="13.5" customHeight="1">
      <c r="A443" s="20"/>
      <c r="B443" s="20"/>
      <c r="C443" s="85"/>
      <c r="D443" s="85"/>
      <c r="E443" s="85"/>
      <c r="F443" s="85"/>
      <c r="G443" s="85"/>
      <c r="H443" s="85"/>
      <c r="I443" s="85"/>
      <c r="J443" s="85"/>
      <c r="K443" s="85"/>
      <c r="L443" s="85"/>
      <c r="M443" s="85"/>
      <c r="N443" s="85"/>
      <c r="O443" s="85"/>
      <c r="P443" s="85"/>
      <c r="Q443" s="85"/>
      <c r="R443" s="85"/>
      <c r="S443" s="20"/>
      <c r="T443" s="20"/>
      <c r="U443" s="20"/>
      <c r="V443" s="20"/>
      <c r="W443" s="20"/>
      <c r="X443" s="20"/>
      <c r="Y443" s="20"/>
      <c r="Z443" s="20"/>
    </row>
    <row r="444" spans="1:26" ht="13.5" customHeight="1">
      <c r="A444" s="20"/>
      <c r="B444" s="20"/>
      <c r="C444" s="85"/>
      <c r="D444" s="85"/>
      <c r="E444" s="85"/>
      <c r="F444" s="85"/>
      <c r="G444" s="85"/>
      <c r="H444" s="85"/>
      <c r="I444" s="85"/>
      <c r="J444" s="85"/>
      <c r="K444" s="85"/>
      <c r="L444" s="85"/>
      <c r="M444" s="85"/>
      <c r="N444" s="85"/>
      <c r="O444" s="85"/>
      <c r="P444" s="85"/>
      <c r="Q444" s="85"/>
      <c r="R444" s="85"/>
      <c r="S444" s="20"/>
      <c r="T444" s="20"/>
      <c r="U444" s="20"/>
      <c r="V444" s="20"/>
      <c r="W444" s="20"/>
      <c r="X444" s="20"/>
      <c r="Y444" s="20"/>
      <c r="Z444" s="20"/>
    </row>
    <row r="445" spans="1:26" ht="13.5" customHeight="1">
      <c r="A445" s="20"/>
      <c r="B445" s="20"/>
      <c r="C445" s="85"/>
      <c r="D445" s="85"/>
      <c r="E445" s="85"/>
      <c r="F445" s="85"/>
      <c r="G445" s="85"/>
      <c r="H445" s="85"/>
      <c r="I445" s="85"/>
      <c r="J445" s="85"/>
      <c r="K445" s="85"/>
      <c r="L445" s="85"/>
      <c r="M445" s="85"/>
      <c r="N445" s="85"/>
      <c r="O445" s="85"/>
      <c r="P445" s="85"/>
      <c r="Q445" s="85"/>
      <c r="R445" s="85"/>
      <c r="S445" s="20"/>
      <c r="T445" s="20"/>
      <c r="U445" s="20"/>
      <c r="V445" s="20"/>
      <c r="W445" s="20"/>
      <c r="X445" s="20"/>
      <c r="Y445" s="20"/>
      <c r="Z445" s="20"/>
    </row>
    <row r="446" spans="1:26" ht="13.5" customHeight="1">
      <c r="A446" s="20"/>
      <c r="B446" s="20"/>
      <c r="C446" s="85"/>
      <c r="D446" s="85"/>
      <c r="E446" s="85"/>
      <c r="F446" s="85"/>
      <c r="G446" s="85"/>
      <c r="H446" s="85"/>
      <c r="I446" s="85"/>
      <c r="J446" s="85"/>
      <c r="K446" s="85"/>
      <c r="L446" s="85"/>
      <c r="M446" s="85"/>
      <c r="N446" s="85"/>
      <c r="O446" s="85"/>
      <c r="P446" s="85"/>
      <c r="Q446" s="85"/>
      <c r="R446" s="85"/>
      <c r="S446" s="20"/>
      <c r="T446" s="20"/>
      <c r="U446" s="20"/>
      <c r="V446" s="20"/>
      <c r="W446" s="20"/>
      <c r="X446" s="20"/>
      <c r="Y446" s="20"/>
      <c r="Z446" s="20"/>
    </row>
    <row r="447" spans="1:26" ht="13.5" customHeight="1">
      <c r="A447" s="20"/>
      <c r="B447" s="20"/>
      <c r="C447" s="85"/>
      <c r="D447" s="85"/>
      <c r="E447" s="85"/>
      <c r="F447" s="85"/>
      <c r="G447" s="85"/>
      <c r="H447" s="85"/>
      <c r="I447" s="85"/>
      <c r="J447" s="85"/>
      <c r="K447" s="85"/>
      <c r="L447" s="85"/>
      <c r="M447" s="85"/>
      <c r="N447" s="85"/>
      <c r="O447" s="85"/>
      <c r="P447" s="85"/>
      <c r="Q447" s="85"/>
      <c r="R447" s="85"/>
      <c r="S447" s="20"/>
      <c r="T447" s="20"/>
      <c r="U447" s="20"/>
      <c r="V447" s="20"/>
      <c r="W447" s="20"/>
      <c r="X447" s="20"/>
      <c r="Y447" s="20"/>
      <c r="Z447" s="20"/>
    </row>
    <row r="448" spans="1:26" ht="13.5" customHeight="1">
      <c r="A448" s="20"/>
      <c r="B448" s="20"/>
      <c r="C448" s="85"/>
      <c r="D448" s="85"/>
      <c r="E448" s="85"/>
      <c r="F448" s="85"/>
      <c r="G448" s="85"/>
      <c r="H448" s="85"/>
      <c r="I448" s="85"/>
      <c r="J448" s="85"/>
      <c r="K448" s="85"/>
      <c r="L448" s="85"/>
      <c r="M448" s="85"/>
      <c r="N448" s="85"/>
      <c r="O448" s="85"/>
      <c r="P448" s="85"/>
      <c r="Q448" s="85"/>
      <c r="R448" s="85"/>
      <c r="S448" s="20"/>
      <c r="T448" s="20"/>
      <c r="U448" s="20"/>
      <c r="V448" s="20"/>
      <c r="W448" s="20"/>
      <c r="X448" s="20"/>
      <c r="Y448" s="20"/>
      <c r="Z448" s="20"/>
    </row>
    <row r="449" spans="1:26" ht="13.5" customHeight="1">
      <c r="A449" s="20"/>
      <c r="B449" s="20"/>
      <c r="C449" s="85"/>
      <c r="D449" s="85"/>
      <c r="E449" s="85"/>
      <c r="F449" s="85"/>
      <c r="G449" s="85"/>
      <c r="H449" s="85"/>
      <c r="I449" s="85"/>
      <c r="J449" s="85"/>
      <c r="K449" s="85"/>
      <c r="L449" s="85"/>
      <c r="M449" s="85"/>
      <c r="N449" s="85"/>
      <c r="O449" s="85"/>
      <c r="P449" s="85"/>
      <c r="Q449" s="85"/>
      <c r="R449" s="85"/>
      <c r="S449" s="20"/>
      <c r="T449" s="20"/>
      <c r="U449" s="20"/>
      <c r="V449" s="20"/>
      <c r="W449" s="20"/>
      <c r="X449" s="20"/>
      <c r="Y449" s="20"/>
      <c r="Z449" s="20"/>
    </row>
    <row r="450" spans="1:26" ht="13.5" customHeight="1">
      <c r="A450" s="20"/>
      <c r="B450" s="20"/>
      <c r="C450" s="85"/>
      <c r="D450" s="85"/>
      <c r="E450" s="85"/>
      <c r="F450" s="85"/>
      <c r="G450" s="85"/>
      <c r="H450" s="85"/>
      <c r="I450" s="85"/>
      <c r="J450" s="85"/>
      <c r="K450" s="85"/>
      <c r="L450" s="85"/>
      <c r="M450" s="85"/>
      <c r="N450" s="85"/>
      <c r="O450" s="85"/>
      <c r="P450" s="85"/>
      <c r="Q450" s="85"/>
      <c r="R450" s="85"/>
      <c r="S450" s="20"/>
      <c r="T450" s="20"/>
      <c r="U450" s="20"/>
      <c r="V450" s="20"/>
      <c r="W450" s="20"/>
      <c r="X450" s="20"/>
      <c r="Y450" s="20"/>
      <c r="Z450" s="20"/>
    </row>
    <row r="451" spans="1:26" ht="13.5" customHeight="1">
      <c r="A451" s="20"/>
      <c r="B451" s="20"/>
      <c r="C451" s="85"/>
      <c r="D451" s="85"/>
      <c r="E451" s="85"/>
      <c r="F451" s="85"/>
      <c r="G451" s="85"/>
      <c r="H451" s="85"/>
      <c r="I451" s="85"/>
      <c r="J451" s="85"/>
      <c r="K451" s="85"/>
      <c r="L451" s="85"/>
      <c r="M451" s="85"/>
      <c r="N451" s="85"/>
      <c r="O451" s="85"/>
      <c r="P451" s="85"/>
      <c r="Q451" s="85"/>
      <c r="R451" s="85"/>
      <c r="S451" s="20"/>
      <c r="T451" s="20"/>
      <c r="U451" s="20"/>
      <c r="V451" s="20"/>
      <c r="W451" s="20"/>
      <c r="X451" s="20"/>
      <c r="Y451" s="20"/>
      <c r="Z451" s="20"/>
    </row>
    <row r="452" spans="1:26" ht="13.5" customHeight="1">
      <c r="A452" s="20"/>
      <c r="B452" s="20"/>
      <c r="C452" s="85"/>
      <c r="D452" s="85"/>
      <c r="E452" s="85"/>
      <c r="F452" s="85"/>
      <c r="G452" s="85"/>
      <c r="H452" s="85"/>
      <c r="I452" s="85"/>
      <c r="J452" s="85"/>
      <c r="K452" s="85"/>
      <c r="L452" s="85"/>
      <c r="M452" s="85"/>
      <c r="N452" s="85"/>
      <c r="O452" s="85"/>
      <c r="P452" s="85"/>
      <c r="Q452" s="85"/>
      <c r="R452" s="85"/>
      <c r="S452" s="20"/>
      <c r="T452" s="20"/>
      <c r="U452" s="20"/>
      <c r="V452" s="20"/>
      <c r="W452" s="20"/>
      <c r="X452" s="20"/>
      <c r="Y452" s="20"/>
      <c r="Z452" s="20"/>
    </row>
    <row r="453" spans="1:26" ht="13.5" customHeight="1">
      <c r="A453" s="20"/>
      <c r="B453" s="20"/>
      <c r="C453" s="85"/>
      <c r="D453" s="85"/>
      <c r="E453" s="85"/>
      <c r="F453" s="85"/>
      <c r="G453" s="85"/>
      <c r="H453" s="85"/>
      <c r="I453" s="85"/>
      <c r="J453" s="85"/>
      <c r="K453" s="85"/>
      <c r="L453" s="85"/>
      <c r="M453" s="85"/>
      <c r="N453" s="85"/>
      <c r="O453" s="85"/>
      <c r="P453" s="85"/>
      <c r="Q453" s="85"/>
      <c r="R453" s="85"/>
      <c r="S453" s="20"/>
      <c r="T453" s="20"/>
      <c r="U453" s="20"/>
      <c r="V453" s="20"/>
      <c r="W453" s="20"/>
      <c r="X453" s="20"/>
      <c r="Y453" s="20"/>
      <c r="Z453" s="20"/>
    </row>
    <row r="454" spans="1:26" ht="13.5" customHeight="1">
      <c r="A454" s="20"/>
      <c r="B454" s="20"/>
      <c r="C454" s="85"/>
      <c r="D454" s="85"/>
      <c r="E454" s="85"/>
      <c r="F454" s="85"/>
      <c r="G454" s="85"/>
      <c r="H454" s="85"/>
      <c r="I454" s="85"/>
      <c r="J454" s="85"/>
      <c r="K454" s="85"/>
      <c r="L454" s="85"/>
      <c r="M454" s="85"/>
      <c r="N454" s="85"/>
      <c r="O454" s="85"/>
      <c r="P454" s="85"/>
      <c r="Q454" s="85"/>
      <c r="R454" s="85"/>
      <c r="S454" s="20"/>
      <c r="T454" s="20"/>
      <c r="U454" s="20"/>
      <c r="V454" s="20"/>
      <c r="W454" s="20"/>
      <c r="X454" s="20"/>
      <c r="Y454" s="20"/>
      <c r="Z454" s="20"/>
    </row>
    <row r="455" spans="1:26" ht="13.5" customHeight="1">
      <c r="A455" s="20"/>
      <c r="B455" s="20"/>
      <c r="C455" s="85"/>
      <c r="D455" s="85"/>
      <c r="E455" s="85"/>
      <c r="F455" s="85"/>
      <c r="G455" s="85"/>
      <c r="H455" s="85"/>
      <c r="I455" s="85"/>
      <c r="J455" s="85"/>
      <c r="K455" s="85"/>
      <c r="L455" s="85"/>
      <c r="M455" s="85"/>
      <c r="N455" s="85"/>
      <c r="O455" s="85"/>
      <c r="P455" s="85"/>
      <c r="Q455" s="85"/>
      <c r="R455" s="85"/>
      <c r="S455" s="20"/>
      <c r="T455" s="20"/>
      <c r="U455" s="20"/>
      <c r="V455" s="20"/>
      <c r="W455" s="20"/>
      <c r="X455" s="20"/>
      <c r="Y455" s="20"/>
      <c r="Z455" s="20"/>
    </row>
    <row r="456" spans="1:26" ht="13.5" customHeight="1">
      <c r="A456" s="20"/>
      <c r="B456" s="20"/>
      <c r="C456" s="85"/>
      <c r="D456" s="85"/>
      <c r="E456" s="85"/>
      <c r="F456" s="85"/>
      <c r="G456" s="85"/>
      <c r="H456" s="85"/>
      <c r="I456" s="85"/>
      <c r="J456" s="85"/>
      <c r="K456" s="85"/>
      <c r="L456" s="85"/>
      <c r="M456" s="85"/>
      <c r="N456" s="85"/>
      <c r="O456" s="85"/>
      <c r="P456" s="85"/>
      <c r="Q456" s="85"/>
      <c r="R456" s="85"/>
      <c r="S456" s="20"/>
      <c r="T456" s="20"/>
      <c r="U456" s="20"/>
      <c r="V456" s="20"/>
      <c r="W456" s="20"/>
      <c r="X456" s="20"/>
      <c r="Y456" s="20"/>
      <c r="Z456" s="20"/>
    </row>
    <row r="457" spans="1:26" ht="13.5" customHeight="1">
      <c r="A457" s="20"/>
      <c r="B457" s="20"/>
      <c r="C457" s="85"/>
      <c r="D457" s="85"/>
      <c r="E457" s="85"/>
      <c r="F457" s="85"/>
      <c r="G457" s="85"/>
      <c r="H457" s="85"/>
      <c r="I457" s="85"/>
      <c r="J457" s="85"/>
      <c r="K457" s="85"/>
      <c r="L457" s="85"/>
      <c r="M457" s="85"/>
      <c r="N457" s="85"/>
      <c r="O457" s="85"/>
      <c r="P457" s="85"/>
      <c r="Q457" s="85"/>
      <c r="R457" s="85"/>
      <c r="S457" s="20"/>
      <c r="T457" s="20"/>
      <c r="U457" s="20"/>
      <c r="V457" s="20"/>
      <c r="W457" s="20"/>
      <c r="X457" s="20"/>
      <c r="Y457" s="20"/>
      <c r="Z457" s="20"/>
    </row>
    <row r="458" spans="1:26" ht="13.5" customHeight="1">
      <c r="A458" s="20"/>
      <c r="B458" s="20"/>
      <c r="C458" s="85"/>
      <c r="D458" s="85"/>
      <c r="E458" s="85"/>
      <c r="F458" s="85"/>
      <c r="G458" s="85"/>
      <c r="H458" s="85"/>
      <c r="I458" s="85"/>
      <c r="J458" s="85"/>
      <c r="K458" s="85"/>
      <c r="L458" s="85"/>
      <c r="M458" s="85"/>
      <c r="N458" s="85"/>
      <c r="O458" s="85"/>
      <c r="P458" s="85"/>
      <c r="Q458" s="85"/>
      <c r="R458" s="85"/>
      <c r="S458" s="20"/>
      <c r="T458" s="20"/>
      <c r="U458" s="20"/>
      <c r="V458" s="20"/>
      <c r="W458" s="20"/>
      <c r="X458" s="20"/>
      <c r="Y458" s="20"/>
      <c r="Z458" s="20"/>
    </row>
    <row r="459" spans="1:26" ht="13.5" customHeight="1">
      <c r="A459" s="20"/>
      <c r="B459" s="20"/>
      <c r="C459" s="85"/>
      <c r="D459" s="85"/>
      <c r="E459" s="85"/>
      <c r="F459" s="85"/>
      <c r="G459" s="85"/>
      <c r="H459" s="85"/>
      <c r="I459" s="85"/>
      <c r="J459" s="85"/>
      <c r="K459" s="85"/>
      <c r="L459" s="85"/>
      <c r="M459" s="85"/>
      <c r="N459" s="85"/>
      <c r="O459" s="85"/>
      <c r="P459" s="85"/>
      <c r="Q459" s="85"/>
      <c r="R459" s="85"/>
      <c r="S459" s="20"/>
      <c r="T459" s="20"/>
      <c r="U459" s="20"/>
      <c r="V459" s="20"/>
      <c r="W459" s="20"/>
      <c r="X459" s="20"/>
      <c r="Y459" s="20"/>
      <c r="Z459" s="20"/>
    </row>
    <row r="460" spans="1:26" ht="13.5" customHeight="1">
      <c r="A460" s="20"/>
      <c r="B460" s="20"/>
      <c r="C460" s="85"/>
      <c r="D460" s="85"/>
      <c r="E460" s="85"/>
      <c r="F460" s="85"/>
      <c r="G460" s="85"/>
      <c r="H460" s="85"/>
      <c r="I460" s="85"/>
      <c r="J460" s="85"/>
      <c r="K460" s="85"/>
      <c r="L460" s="85"/>
      <c r="M460" s="85"/>
      <c r="N460" s="85"/>
      <c r="O460" s="85"/>
      <c r="P460" s="85"/>
      <c r="Q460" s="85"/>
      <c r="R460" s="85"/>
      <c r="S460" s="20"/>
      <c r="T460" s="20"/>
      <c r="U460" s="20"/>
      <c r="V460" s="20"/>
      <c r="W460" s="20"/>
      <c r="X460" s="20"/>
      <c r="Y460" s="20"/>
      <c r="Z460" s="20"/>
    </row>
    <row r="461" spans="1:26" ht="13.5" customHeight="1">
      <c r="A461" s="20"/>
      <c r="B461" s="20"/>
      <c r="C461" s="85"/>
      <c r="D461" s="85"/>
      <c r="E461" s="85"/>
      <c r="F461" s="85"/>
      <c r="G461" s="85"/>
      <c r="H461" s="85"/>
      <c r="I461" s="85"/>
      <c r="J461" s="85"/>
      <c r="K461" s="85"/>
      <c r="L461" s="85"/>
      <c r="M461" s="85"/>
      <c r="N461" s="85"/>
      <c r="O461" s="85"/>
      <c r="P461" s="85"/>
      <c r="Q461" s="85"/>
      <c r="R461" s="85"/>
      <c r="S461" s="20"/>
      <c r="T461" s="20"/>
      <c r="U461" s="20"/>
      <c r="V461" s="20"/>
      <c r="W461" s="20"/>
      <c r="X461" s="20"/>
      <c r="Y461" s="20"/>
      <c r="Z461" s="20"/>
    </row>
    <row r="462" spans="1:26" ht="13.5" customHeight="1">
      <c r="A462" s="20"/>
      <c r="B462" s="20"/>
      <c r="C462" s="85"/>
      <c r="D462" s="85"/>
      <c r="E462" s="85"/>
      <c r="F462" s="85"/>
      <c r="G462" s="85"/>
      <c r="H462" s="85"/>
      <c r="I462" s="85"/>
      <c r="J462" s="85"/>
      <c r="K462" s="85"/>
      <c r="L462" s="85"/>
      <c r="M462" s="85"/>
      <c r="N462" s="85"/>
      <c r="O462" s="85"/>
      <c r="P462" s="85"/>
      <c r="Q462" s="85"/>
      <c r="R462" s="85"/>
      <c r="S462" s="20"/>
      <c r="T462" s="20"/>
      <c r="U462" s="20"/>
      <c r="V462" s="20"/>
      <c r="W462" s="20"/>
      <c r="X462" s="20"/>
      <c r="Y462" s="20"/>
      <c r="Z462" s="20"/>
    </row>
    <row r="463" spans="1:26" ht="13.5" customHeight="1">
      <c r="A463" s="20"/>
      <c r="B463" s="20"/>
      <c r="C463" s="85"/>
      <c r="D463" s="85"/>
      <c r="E463" s="85"/>
      <c r="F463" s="85"/>
      <c r="G463" s="85"/>
      <c r="H463" s="85"/>
      <c r="I463" s="85"/>
      <c r="J463" s="85"/>
      <c r="K463" s="85"/>
      <c r="L463" s="85"/>
      <c r="M463" s="85"/>
      <c r="N463" s="85"/>
      <c r="O463" s="85"/>
      <c r="P463" s="85"/>
      <c r="Q463" s="85"/>
      <c r="R463" s="85"/>
      <c r="S463" s="20"/>
      <c r="T463" s="20"/>
      <c r="U463" s="20"/>
      <c r="V463" s="20"/>
      <c r="W463" s="20"/>
      <c r="X463" s="20"/>
      <c r="Y463" s="20"/>
      <c r="Z463" s="20"/>
    </row>
    <row r="464" spans="1:26" ht="13.5" customHeight="1">
      <c r="A464" s="20"/>
      <c r="B464" s="20"/>
      <c r="C464" s="85"/>
      <c r="D464" s="85"/>
      <c r="E464" s="85"/>
      <c r="F464" s="85"/>
      <c r="G464" s="85"/>
      <c r="H464" s="85"/>
      <c r="I464" s="85"/>
      <c r="J464" s="85"/>
      <c r="K464" s="85"/>
      <c r="L464" s="85"/>
      <c r="M464" s="85"/>
      <c r="N464" s="85"/>
      <c r="O464" s="85"/>
      <c r="P464" s="85"/>
      <c r="Q464" s="85"/>
      <c r="R464" s="85"/>
      <c r="S464" s="20"/>
      <c r="T464" s="20"/>
      <c r="U464" s="20"/>
      <c r="V464" s="20"/>
      <c r="W464" s="20"/>
      <c r="X464" s="20"/>
      <c r="Y464" s="20"/>
      <c r="Z464" s="20"/>
    </row>
    <row r="465" spans="1:26" ht="13.5" customHeight="1">
      <c r="A465" s="20"/>
      <c r="B465" s="20"/>
      <c r="C465" s="85"/>
      <c r="D465" s="85"/>
      <c r="E465" s="85"/>
      <c r="F465" s="85"/>
      <c r="G465" s="85"/>
      <c r="H465" s="85"/>
      <c r="I465" s="85"/>
      <c r="J465" s="85"/>
      <c r="K465" s="85"/>
      <c r="L465" s="85"/>
      <c r="M465" s="85"/>
      <c r="N465" s="85"/>
      <c r="O465" s="85"/>
      <c r="P465" s="85"/>
      <c r="Q465" s="85"/>
      <c r="R465" s="85"/>
      <c r="S465" s="20"/>
      <c r="T465" s="20"/>
      <c r="U465" s="20"/>
      <c r="V465" s="20"/>
      <c r="W465" s="20"/>
      <c r="X465" s="20"/>
      <c r="Y465" s="20"/>
      <c r="Z465" s="20"/>
    </row>
    <row r="466" spans="1:26" ht="13.5" customHeight="1">
      <c r="A466" s="20"/>
      <c r="B466" s="20"/>
      <c r="C466" s="85"/>
      <c r="D466" s="85"/>
      <c r="E466" s="85"/>
      <c r="F466" s="85"/>
      <c r="G466" s="85"/>
      <c r="H466" s="85"/>
      <c r="I466" s="85"/>
      <c r="J466" s="85"/>
      <c r="K466" s="85"/>
      <c r="L466" s="85"/>
      <c r="M466" s="85"/>
      <c r="N466" s="85"/>
      <c r="O466" s="85"/>
      <c r="P466" s="85"/>
      <c r="Q466" s="85"/>
      <c r="R466" s="85"/>
      <c r="S466" s="20"/>
      <c r="T466" s="20"/>
      <c r="U466" s="20"/>
      <c r="V466" s="20"/>
      <c r="W466" s="20"/>
      <c r="X466" s="20"/>
      <c r="Y466" s="20"/>
      <c r="Z466" s="20"/>
    </row>
    <row r="467" spans="1:26" ht="13.5" customHeight="1">
      <c r="A467" s="20"/>
      <c r="B467" s="20"/>
      <c r="C467" s="85"/>
      <c r="D467" s="85"/>
      <c r="E467" s="85"/>
      <c r="F467" s="85"/>
      <c r="G467" s="85"/>
      <c r="H467" s="85"/>
      <c r="I467" s="85"/>
      <c r="J467" s="85"/>
      <c r="K467" s="85"/>
      <c r="L467" s="85"/>
      <c r="M467" s="85"/>
      <c r="N467" s="85"/>
      <c r="O467" s="85"/>
      <c r="P467" s="85"/>
      <c r="Q467" s="85"/>
      <c r="R467" s="85"/>
      <c r="S467" s="20"/>
      <c r="T467" s="20"/>
      <c r="U467" s="20"/>
      <c r="V467" s="20"/>
      <c r="W467" s="20"/>
      <c r="X467" s="20"/>
      <c r="Y467" s="20"/>
      <c r="Z467" s="20"/>
    </row>
    <row r="468" spans="1:26" ht="13.5" customHeight="1">
      <c r="A468" s="20"/>
      <c r="B468" s="20"/>
      <c r="C468" s="85"/>
      <c r="D468" s="85"/>
      <c r="E468" s="85"/>
      <c r="F468" s="85"/>
      <c r="G468" s="85"/>
      <c r="H468" s="85"/>
      <c r="I468" s="85"/>
      <c r="J468" s="85"/>
      <c r="K468" s="85"/>
      <c r="L468" s="85"/>
      <c r="M468" s="85"/>
      <c r="N468" s="85"/>
      <c r="O468" s="85"/>
      <c r="P468" s="85"/>
      <c r="Q468" s="85"/>
      <c r="R468" s="85"/>
      <c r="S468" s="20"/>
      <c r="T468" s="20"/>
      <c r="U468" s="20"/>
      <c r="V468" s="20"/>
      <c r="W468" s="20"/>
      <c r="X468" s="20"/>
      <c r="Y468" s="20"/>
      <c r="Z468" s="20"/>
    </row>
    <row r="469" spans="1:26" ht="13.5" customHeight="1">
      <c r="A469" s="20"/>
      <c r="B469" s="20"/>
      <c r="C469" s="85"/>
      <c r="D469" s="85"/>
      <c r="E469" s="85"/>
      <c r="F469" s="85"/>
      <c r="G469" s="85"/>
      <c r="H469" s="85"/>
      <c r="I469" s="85"/>
      <c r="J469" s="85"/>
      <c r="K469" s="85"/>
      <c r="L469" s="85"/>
      <c r="M469" s="85"/>
      <c r="N469" s="85"/>
      <c r="O469" s="85"/>
      <c r="P469" s="85"/>
      <c r="Q469" s="85"/>
      <c r="R469" s="85"/>
      <c r="S469" s="20"/>
      <c r="T469" s="20"/>
      <c r="U469" s="20"/>
      <c r="V469" s="20"/>
      <c r="W469" s="20"/>
      <c r="X469" s="20"/>
      <c r="Y469" s="20"/>
      <c r="Z469" s="20"/>
    </row>
    <row r="470" spans="1:26" ht="13.5" customHeight="1">
      <c r="A470" s="20"/>
      <c r="B470" s="20"/>
      <c r="C470" s="85"/>
      <c r="D470" s="85"/>
      <c r="E470" s="85"/>
      <c r="F470" s="85"/>
      <c r="G470" s="85"/>
      <c r="H470" s="85"/>
      <c r="I470" s="85"/>
      <c r="J470" s="85"/>
      <c r="K470" s="85"/>
      <c r="L470" s="85"/>
      <c r="M470" s="85"/>
      <c r="N470" s="85"/>
      <c r="O470" s="85"/>
      <c r="P470" s="85"/>
      <c r="Q470" s="85"/>
      <c r="R470" s="85"/>
      <c r="S470" s="20"/>
      <c r="T470" s="20"/>
      <c r="U470" s="20"/>
      <c r="V470" s="20"/>
      <c r="W470" s="20"/>
      <c r="X470" s="20"/>
      <c r="Y470" s="20"/>
      <c r="Z470" s="20"/>
    </row>
    <row r="471" spans="1:26" ht="13.5" customHeight="1">
      <c r="A471" s="20"/>
      <c r="B471" s="20"/>
      <c r="C471" s="85"/>
      <c r="D471" s="85"/>
      <c r="E471" s="85"/>
      <c r="F471" s="85"/>
      <c r="G471" s="85"/>
      <c r="H471" s="85"/>
      <c r="I471" s="85"/>
      <c r="J471" s="85"/>
      <c r="K471" s="85"/>
      <c r="L471" s="85"/>
      <c r="M471" s="85"/>
      <c r="N471" s="85"/>
      <c r="O471" s="85"/>
      <c r="P471" s="85"/>
      <c r="Q471" s="85"/>
      <c r="R471" s="85"/>
      <c r="S471" s="20"/>
      <c r="T471" s="20"/>
      <c r="U471" s="20"/>
      <c r="V471" s="20"/>
      <c r="W471" s="20"/>
      <c r="X471" s="20"/>
      <c r="Y471" s="20"/>
      <c r="Z471" s="20"/>
    </row>
    <row r="472" spans="1:26" ht="13.5" customHeight="1">
      <c r="A472" s="20"/>
      <c r="B472" s="20"/>
      <c r="C472" s="85"/>
      <c r="D472" s="85"/>
      <c r="E472" s="85"/>
      <c r="F472" s="85"/>
      <c r="G472" s="85"/>
      <c r="H472" s="85"/>
      <c r="I472" s="85"/>
      <c r="J472" s="85"/>
      <c r="K472" s="85"/>
      <c r="L472" s="85"/>
      <c r="M472" s="85"/>
      <c r="N472" s="85"/>
      <c r="O472" s="85"/>
      <c r="P472" s="85"/>
      <c r="Q472" s="85"/>
      <c r="R472" s="85"/>
      <c r="S472" s="20"/>
      <c r="T472" s="20"/>
      <c r="U472" s="20"/>
      <c r="V472" s="20"/>
      <c r="W472" s="20"/>
      <c r="X472" s="20"/>
      <c r="Y472" s="20"/>
      <c r="Z472" s="20"/>
    </row>
    <row r="473" spans="1:26" ht="13.5" customHeight="1">
      <c r="A473" s="20"/>
      <c r="B473" s="20"/>
      <c r="C473" s="85"/>
      <c r="D473" s="85"/>
      <c r="E473" s="85"/>
      <c r="F473" s="85"/>
      <c r="G473" s="85"/>
      <c r="H473" s="85"/>
      <c r="I473" s="85"/>
      <c r="J473" s="85"/>
      <c r="K473" s="85"/>
      <c r="L473" s="85"/>
      <c r="M473" s="85"/>
      <c r="N473" s="85"/>
      <c r="O473" s="85"/>
      <c r="P473" s="85"/>
      <c r="Q473" s="85"/>
      <c r="R473" s="85"/>
      <c r="S473" s="20"/>
      <c r="T473" s="20"/>
      <c r="U473" s="20"/>
      <c r="V473" s="20"/>
      <c r="W473" s="20"/>
      <c r="X473" s="20"/>
      <c r="Y473" s="20"/>
      <c r="Z473" s="20"/>
    </row>
    <row r="474" spans="1:26" ht="13.5" customHeight="1">
      <c r="A474" s="20"/>
      <c r="B474" s="20"/>
      <c r="C474" s="85"/>
      <c r="D474" s="85"/>
      <c r="E474" s="85"/>
      <c r="F474" s="85"/>
      <c r="G474" s="85"/>
      <c r="H474" s="85"/>
      <c r="I474" s="85"/>
      <c r="J474" s="85"/>
      <c r="K474" s="85"/>
      <c r="L474" s="85"/>
      <c r="M474" s="85"/>
      <c r="N474" s="85"/>
      <c r="O474" s="85"/>
      <c r="P474" s="85"/>
      <c r="Q474" s="85"/>
      <c r="R474" s="85"/>
      <c r="S474" s="20"/>
      <c r="T474" s="20"/>
      <c r="U474" s="20"/>
      <c r="V474" s="20"/>
      <c r="W474" s="20"/>
      <c r="X474" s="20"/>
      <c r="Y474" s="20"/>
      <c r="Z474" s="20"/>
    </row>
    <row r="475" spans="1:26" ht="13.5" customHeight="1">
      <c r="A475" s="20"/>
      <c r="B475" s="20"/>
      <c r="C475" s="85"/>
      <c r="D475" s="85"/>
      <c r="E475" s="85"/>
      <c r="F475" s="85"/>
      <c r="G475" s="85"/>
      <c r="H475" s="85"/>
      <c r="I475" s="85"/>
      <c r="J475" s="85"/>
      <c r="K475" s="85"/>
      <c r="L475" s="85"/>
      <c r="M475" s="85"/>
      <c r="N475" s="85"/>
      <c r="O475" s="85"/>
      <c r="P475" s="85"/>
      <c r="Q475" s="85"/>
      <c r="R475" s="85"/>
      <c r="S475" s="20"/>
      <c r="T475" s="20"/>
      <c r="U475" s="20"/>
      <c r="V475" s="20"/>
      <c r="W475" s="20"/>
      <c r="X475" s="20"/>
      <c r="Y475" s="20"/>
      <c r="Z475" s="20"/>
    </row>
    <row r="476" spans="1:26" ht="13.5" customHeight="1">
      <c r="A476" s="20"/>
      <c r="B476" s="20"/>
      <c r="C476" s="85"/>
      <c r="D476" s="85"/>
      <c r="E476" s="85"/>
      <c r="F476" s="85"/>
      <c r="G476" s="85"/>
      <c r="H476" s="85"/>
      <c r="I476" s="85"/>
      <c r="J476" s="85"/>
      <c r="K476" s="85"/>
      <c r="L476" s="85"/>
      <c r="M476" s="85"/>
      <c r="N476" s="85"/>
      <c r="O476" s="85"/>
      <c r="P476" s="85"/>
      <c r="Q476" s="85"/>
      <c r="R476" s="85"/>
      <c r="S476" s="20"/>
      <c r="T476" s="20"/>
      <c r="U476" s="20"/>
      <c r="V476" s="20"/>
      <c r="W476" s="20"/>
      <c r="X476" s="20"/>
      <c r="Y476" s="20"/>
      <c r="Z476" s="20"/>
    </row>
    <row r="477" spans="1:26" ht="13.5" customHeight="1">
      <c r="A477" s="20"/>
      <c r="B477" s="20"/>
      <c r="C477" s="85"/>
      <c r="D477" s="85"/>
      <c r="E477" s="85"/>
      <c r="F477" s="85"/>
      <c r="G477" s="85"/>
      <c r="H477" s="85"/>
      <c r="I477" s="85"/>
      <c r="J477" s="85"/>
      <c r="K477" s="85"/>
      <c r="L477" s="85"/>
      <c r="M477" s="85"/>
      <c r="N477" s="85"/>
      <c r="O477" s="85"/>
      <c r="P477" s="85"/>
      <c r="Q477" s="85"/>
      <c r="R477" s="85"/>
      <c r="S477" s="20"/>
      <c r="T477" s="20"/>
      <c r="U477" s="20"/>
      <c r="V477" s="20"/>
      <c r="W477" s="20"/>
      <c r="X477" s="20"/>
      <c r="Y477" s="20"/>
      <c r="Z477" s="20"/>
    </row>
    <row r="478" spans="1:26" ht="13.5" customHeight="1">
      <c r="A478" s="20"/>
      <c r="B478" s="20"/>
      <c r="C478" s="85"/>
      <c r="D478" s="85"/>
      <c r="E478" s="85"/>
      <c r="F478" s="85"/>
      <c r="G478" s="85"/>
      <c r="H478" s="85"/>
      <c r="I478" s="85"/>
      <c r="J478" s="85"/>
      <c r="K478" s="85"/>
      <c r="L478" s="85"/>
      <c r="M478" s="85"/>
      <c r="N478" s="85"/>
      <c r="O478" s="85"/>
      <c r="P478" s="85"/>
      <c r="Q478" s="85"/>
      <c r="R478" s="85"/>
      <c r="S478" s="20"/>
      <c r="T478" s="20"/>
      <c r="U478" s="20"/>
      <c r="V478" s="20"/>
      <c r="W478" s="20"/>
      <c r="X478" s="20"/>
      <c r="Y478" s="20"/>
      <c r="Z478" s="20"/>
    </row>
    <row r="479" spans="1:26" ht="13.5" customHeight="1">
      <c r="A479" s="20"/>
      <c r="B479" s="20"/>
      <c r="C479" s="85"/>
      <c r="D479" s="85"/>
      <c r="E479" s="85"/>
      <c r="F479" s="85"/>
      <c r="G479" s="85"/>
      <c r="H479" s="85"/>
      <c r="I479" s="85"/>
      <c r="J479" s="85"/>
      <c r="K479" s="85"/>
      <c r="L479" s="85"/>
      <c r="M479" s="85"/>
      <c r="N479" s="85"/>
      <c r="O479" s="85"/>
      <c r="P479" s="85"/>
      <c r="Q479" s="85"/>
      <c r="R479" s="85"/>
      <c r="S479" s="20"/>
      <c r="T479" s="20"/>
      <c r="U479" s="20"/>
      <c r="V479" s="20"/>
      <c r="W479" s="20"/>
      <c r="X479" s="20"/>
      <c r="Y479" s="20"/>
      <c r="Z479" s="20"/>
    </row>
    <row r="480" spans="1:26" ht="13.5" customHeight="1">
      <c r="A480" s="20"/>
      <c r="B480" s="20"/>
      <c r="C480" s="85"/>
      <c r="D480" s="85"/>
      <c r="E480" s="85"/>
      <c r="F480" s="85"/>
      <c r="G480" s="85"/>
      <c r="H480" s="85"/>
      <c r="I480" s="85"/>
      <c r="J480" s="85"/>
      <c r="K480" s="85"/>
      <c r="L480" s="85"/>
      <c r="M480" s="85"/>
      <c r="N480" s="85"/>
      <c r="O480" s="85"/>
      <c r="P480" s="85"/>
      <c r="Q480" s="85"/>
      <c r="R480" s="85"/>
      <c r="S480" s="20"/>
      <c r="T480" s="20"/>
      <c r="U480" s="20"/>
      <c r="V480" s="20"/>
      <c r="W480" s="20"/>
      <c r="X480" s="20"/>
      <c r="Y480" s="20"/>
      <c r="Z480" s="20"/>
    </row>
    <row r="481" spans="1:26" ht="13.5" customHeight="1">
      <c r="A481" s="20"/>
      <c r="B481" s="20"/>
      <c r="C481" s="85"/>
      <c r="D481" s="85"/>
      <c r="E481" s="85"/>
      <c r="F481" s="85"/>
      <c r="G481" s="85"/>
      <c r="H481" s="85"/>
      <c r="I481" s="85"/>
      <c r="J481" s="85"/>
      <c r="K481" s="85"/>
      <c r="L481" s="85"/>
      <c r="M481" s="85"/>
      <c r="N481" s="85"/>
      <c r="O481" s="85"/>
      <c r="P481" s="85"/>
      <c r="Q481" s="85"/>
      <c r="R481" s="85"/>
      <c r="S481" s="20"/>
      <c r="T481" s="20"/>
      <c r="U481" s="20"/>
      <c r="V481" s="20"/>
      <c r="W481" s="20"/>
      <c r="X481" s="20"/>
      <c r="Y481" s="20"/>
      <c r="Z481" s="20"/>
    </row>
    <row r="482" spans="1:26" ht="13.5" customHeight="1">
      <c r="A482" s="20"/>
      <c r="B482" s="20"/>
      <c r="C482" s="85"/>
      <c r="D482" s="85"/>
      <c r="E482" s="85"/>
      <c r="F482" s="85"/>
      <c r="G482" s="85"/>
      <c r="H482" s="85"/>
      <c r="I482" s="85"/>
      <c r="J482" s="85"/>
      <c r="K482" s="85"/>
      <c r="L482" s="85"/>
      <c r="M482" s="85"/>
      <c r="N482" s="85"/>
      <c r="O482" s="85"/>
      <c r="P482" s="85"/>
      <c r="Q482" s="85"/>
      <c r="R482" s="85"/>
      <c r="S482" s="20"/>
      <c r="T482" s="20"/>
      <c r="U482" s="20"/>
      <c r="V482" s="20"/>
      <c r="W482" s="20"/>
      <c r="X482" s="20"/>
      <c r="Y482" s="20"/>
      <c r="Z482" s="20"/>
    </row>
    <row r="483" spans="1:26" ht="13.5" customHeight="1">
      <c r="A483" s="20"/>
      <c r="B483" s="20"/>
      <c r="C483" s="85"/>
      <c r="D483" s="85"/>
      <c r="E483" s="85"/>
      <c r="F483" s="85"/>
      <c r="G483" s="85"/>
      <c r="H483" s="85"/>
      <c r="I483" s="85"/>
      <c r="J483" s="85"/>
      <c r="K483" s="85"/>
      <c r="L483" s="85"/>
      <c r="M483" s="85"/>
      <c r="N483" s="85"/>
      <c r="O483" s="85"/>
      <c r="P483" s="85"/>
      <c r="Q483" s="85"/>
      <c r="R483" s="85"/>
      <c r="S483" s="20"/>
      <c r="T483" s="20"/>
      <c r="U483" s="20"/>
      <c r="V483" s="20"/>
      <c r="W483" s="20"/>
      <c r="X483" s="20"/>
      <c r="Y483" s="20"/>
      <c r="Z483" s="20"/>
    </row>
    <row r="484" spans="1:26" ht="13.5" customHeight="1">
      <c r="A484" s="20"/>
      <c r="B484" s="20"/>
      <c r="C484" s="85"/>
      <c r="D484" s="85"/>
      <c r="E484" s="85"/>
      <c r="F484" s="85"/>
      <c r="G484" s="85"/>
      <c r="H484" s="85"/>
      <c r="I484" s="85"/>
      <c r="J484" s="85"/>
      <c r="K484" s="85"/>
      <c r="L484" s="85"/>
      <c r="M484" s="85"/>
      <c r="N484" s="85"/>
      <c r="O484" s="85"/>
      <c r="P484" s="85"/>
      <c r="Q484" s="85"/>
      <c r="R484" s="85"/>
      <c r="S484" s="20"/>
      <c r="T484" s="20"/>
      <c r="U484" s="20"/>
      <c r="V484" s="20"/>
      <c r="W484" s="20"/>
      <c r="X484" s="20"/>
      <c r="Y484" s="20"/>
      <c r="Z484" s="20"/>
    </row>
    <row r="485" spans="1:26" ht="13.5" customHeight="1">
      <c r="A485" s="20"/>
      <c r="B485" s="20"/>
      <c r="C485" s="85"/>
      <c r="D485" s="85"/>
      <c r="E485" s="85"/>
      <c r="F485" s="85"/>
      <c r="G485" s="85"/>
      <c r="H485" s="85"/>
      <c r="I485" s="85"/>
      <c r="J485" s="85"/>
      <c r="K485" s="85"/>
      <c r="L485" s="85"/>
      <c r="M485" s="85"/>
      <c r="N485" s="85"/>
      <c r="O485" s="85"/>
      <c r="P485" s="85"/>
      <c r="Q485" s="85"/>
      <c r="R485" s="85"/>
      <c r="S485" s="20"/>
      <c r="T485" s="20"/>
      <c r="U485" s="20"/>
      <c r="V485" s="20"/>
      <c r="W485" s="20"/>
      <c r="X485" s="20"/>
      <c r="Y485" s="20"/>
      <c r="Z485" s="20"/>
    </row>
    <row r="486" spans="1:26" ht="13.5" customHeight="1">
      <c r="A486" s="20"/>
      <c r="B486" s="20"/>
      <c r="C486" s="85"/>
      <c r="D486" s="85"/>
      <c r="E486" s="85"/>
      <c r="F486" s="85"/>
      <c r="G486" s="85"/>
      <c r="H486" s="85"/>
      <c r="I486" s="85"/>
      <c r="J486" s="85"/>
      <c r="K486" s="85"/>
      <c r="L486" s="85"/>
      <c r="M486" s="85"/>
      <c r="N486" s="85"/>
      <c r="O486" s="85"/>
      <c r="P486" s="85"/>
      <c r="Q486" s="85"/>
      <c r="R486" s="85"/>
      <c r="S486" s="20"/>
      <c r="T486" s="20"/>
      <c r="U486" s="20"/>
      <c r="V486" s="20"/>
      <c r="W486" s="20"/>
      <c r="X486" s="20"/>
      <c r="Y486" s="20"/>
      <c r="Z486" s="20"/>
    </row>
    <row r="487" spans="1:26" ht="13.5" customHeight="1">
      <c r="A487" s="20"/>
      <c r="B487" s="20"/>
      <c r="C487" s="85"/>
      <c r="D487" s="85"/>
      <c r="E487" s="85"/>
      <c r="F487" s="85"/>
      <c r="G487" s="85"/>
      <c r="H487" s="85"/>
      <c r="I487" s="85"/>
      <c r="J487" s="85"/>
      <c r="K487" s="85"/>
      <c r="L487" s="85"/>
      <c r="M487" s="85"/>
      <c r="N487" s="85"/>
      <c r="O487" s="85"/>
      <c r="P487" s="85"/>
      <c r="Q487" s="85"/>
      <c r="R487" s="85"/>
      <c r="S487" s="20"/>
      <c r="T487" s="20"/>
      <c r="U487" s="20"/>
      <c r="V487" s="20"/>
      <c r="W487" s="20"/>
      <c r="X487" s="20"/>
      <c r="Y487" s="20"/>
      <c r="Z487" s="20"/>
    </row>
    <row r="488" spans="1:26" ht="13.5" customHeight="1">
      <c r="A488" s="20"/>
      <c r="B488" s="20"/>
      <c r="C488" s="85"/>
      <c r="D488" s="85"/>
      <c r="E488" s="85"/>
      <c r="F488" s="85"/>
      <c r="G488" s="85"/>
      <c r="H488" s="85"/>
      <c r="I488" s="85"/>
      <c r="J488" s="85"/>
      <c r="K488" s="85"/>
      <c r="L488" s="85"/>
      <c r="M488" s="85"/>
      <c r="N488" s="85"/>
      <c r="O488" s="85"/>
      <c r="P488" s="85"/>
      <c r="Q488" s="85"/>
      <c r="R488" s="85"/>
      <c r="S488" s="20"/>
      <c r="T488" s="20"/>
      <c r="U488" s="20"/>
      <c r="V488" s="20"/>
      <c r="W488" s="20"/>
      <c r="X488" s="20"/>
      <c r="Y488" s="20"/>
      <c r="Z488" s="20"/>
    </row>
    <row r="489" spans="1:26" ht="13.5" customHeight="1">
      <c r="A489" s="20"/>
      <c r="B489" s="20"/>
      <c r="C489" s="85"/>
      <c r="D489" s="85"/>
      <c r="E489" s="85"/>
      <c r="F489" s="85"/>
      <c r="G489" s="85"/>
      <c r="H489" s="85"/>
      <c r="I489" s="85"/>
      <c r="J489" s="85"/>
      <c r="K489" s="85"/>
      <c r="L489" s="85"/>
      <c r="M489" s="85"/>
      <c r="N489" s="85"/>
      <c r="O489" s="85"/>
      <c r="P489" s="85"/>
      <c r="Q489" s="85"/>
      <c r="R489" s="85"/>
      <c r="S489" s="20"/>
      <c r="T489" s="20"/>
      <c r="U489" s="20"/>
      <c r="V489" s="20"/>
      <c r="W489" s="20"/>
      <c r="X489" s="20"/>
      <c r="Y489" s="20"/>
      <c r="Z489" s="20"/>
    </row>
    <row r="490" spans="1:26" ht="13.5" customHeight="1">
      <c r="A490" s="20"/>
      <c r="B490" s="20"/>
      <c r="C490" s="85"/>
      <c r="D490" s="85"/>
      <c r="E490" s="85"/>
      <c r="F490" s="85"/>
      <c r="G490" s="85"/>
      <c r="H490" s="85"/>
      <c r="I490" s="85"/>
      <c r="J490" s="85"/>
      <c r="K490" s="85"/>
      <c r="L490" s="85"/>
      <c r="M490" s="85"/>
      <c r="N490" s="85"/>
      <c r="O490" s="85"/>
      <c r="P490" s="85"/>
      <c r="Q490" s="85"/>
      <c r="R490" s="85"/>
      <c r="S490" s="20"/>
      <c r="T490" s="20"/>
      <c r="U490" s="20"/>
      <c r="V490" s="20"/>
      <c r="W490" s="20"/>
      <c r="X490" s="20"/>
      <c r="Y490" s="20"/>
      <c r="Z490" s="20"/>
    </row>
    <row r="491" spans="1:26" ht="13.5" customHeight="1">
      <c r="A491" s="20"/>
      <c r="B491" s="20"/>
      <c r="C491" s="85"/>
      <c r="D491" s="85"/>
      <c r="E491" s="85"/>
      <c r="F491" s="85"/>
      <c r="G491" s="85"/>
      <c r="H491" s="85"/>
      <c r="I491" s="85"/>
      <c r="J491" s="85"/>
      <c r="K491" s="85"/>
      <c r="L491" s="85"/>
      <c r="M491" s="85"/>
      <c r="N491" s="85"/>
      <c r="O491" s="85"/>
      <c r="P491" s="85"/>
      <c r="Q491" s="85"/>
      <c r="R491" s="85"/>
      <c r="S491" s="20"/>
      <c r="T491" s="20"/>
      <c r="U491" s="20"/>
      <c r="V491" s="20"/>
      <c r="W491" s="20"/>
      <c r="X491" s="20"/>
      <c r="Y491" s="20"/>
      <c r="Z491" s="20"/>
    </row>
    <row r="492" spans="1:26" ht="13.5" customHeight="1">
      <c r="A492" s="20"/>
      <c r="B492" s="20"/>
      <c r="C492" s="85"/>
      <c r="D492" s="85"/>
      <c r="E492" s="85"/>
      <c r="F492" s="85"/>
      <c r="G492" s="85"/>
      <c r="H492" s="85"/>
      <c r="I492" s="85"/>
      <c r="J492" s="85"/>
      <c r="K492" s="85"/>
      <c r="L492" s="85"/>
      <c r="M492" s="85"/>
      <c r="N492" s="85"/>
      <c r="O492" s="85"/>
      <c r="P492" s="85"/>
      <c r="Q492" s="85"/>
      <c r="R492" s="85"/>
      <c r="S492" s="20"/>
      <c r="T492" s="20"/>
      <c r="U492" s="20"/>
      <c r="V492" s="20"/>
      <c r="W492" s="20"/>
      <c r="X492" s="20"/>
      <c r="Y492" s="20"/>
      <c r="Z492" s="20"/>
    </row>
    <row r="493" spans="1:26" ht="13.5" customHeight="1">
      <c r="A493" s="20"/>
      <c r="B493" s="20"/>
      <c r="C493" s="85"/>
      <c r="D493" s="85"/>
      <c r="E493" s="85"/>
      <c r="F493" s="85"/>
      <c r="G493" s="85"/>
      <c r="H493" s="85"/>
      <c r="I493" s="85"/>
      <c r="J493" s="85"/>
      <c r="K493" s="85"/>
      <c r="L493" s="85"/>
      <c r="M493" s="85"/>
      <c r="N493" s="85"/>
      <c r="O493" s="85"/>
      <c r="P493" s="85"/>
      <c r="Q493" s="85"/>
      <c r="R493" s="85"/>
      <c r="S493" s="20"/>
      <c r="T493" s="20"/>
      <c r="U493" s="20"/>
      <c r="V493" s="20"/>
      <c r="W493" s="20"/>
      <c r="X493" s="20"/>
      <c r="Y493" s="20"/>
      <c r="Z493" s="20"/>
    </row>
    <row r="494" spans="1:26" ht="13.5" customHeight="1">
      <c r="A494" s="20"/>
      <c r="B494" s="20"/>
      <c r="C494" s="85"/>
      <c r="D494" s="85"/>
      <c r="E494" s="85"/>
      <c r="F494" s="85"/>
      <c r="G494" s="85"/>
      <c r="H494" s="85"/>
      <c r="I494" s="85"/>
      <c r="J494" s="85"/>
      <c r="K494" s="85"/>
      <c r="L494" s="85"/>
      <c r="M494" s="85"/>
      <c r="N494" s="85"/>
      <c r="O494" s="85"/>
      <c r="P494" s="85"/>
      <c r="Q494" s="85"/>
      <c r="R494" s="85"/>
      <c r="S494" s="20"/>
      <c r="T494" s="20"/>
      <c r="U494" s="20"/>
      <c r="V494" s="20"/>
      <c r="W494" s="20"/>
      <c r="X494" s="20"/>
      <c r="Y494" s="20"/>
      <c r="Z494" s="20"/>
    </row>
    <row r="495" spans="1:26" ht="13.5" customHeight="1">
      <c r="A495" s="20"/>
      <c r="B495" s="20"/>
      <c r="C495" s="85"/>
      <c r="D495" s="85"/>
      <c r="E495" s="85"/>
      <c r="F495" s="85"/>
      <c r="G495" s="85"/>
      <c r="H495" s="85"/>
      <c r="I495" s="85"/>
      <c r="J495" s="85"/>
      <c r="K495" s="85"/>
      <c r="L495" s="85"/>
      <c r="M495" s="85"/>
      <c r="N495" s="85"/>
      <c r="O495" s="85"/>
      <c r="P495" s="85"/>
      <c r="Q495" s="85"/>
      <c r="R495" s="85"/>
      <c r="S495" s="20"/>
      <c r="T495" s="20"/>
      <c r="U495" s="20"/>
      <c r="V495" s="20"/>
      <c r="W495" s="20"/>
      <c r="X495" s="20"/>
      <c r="Y495" s="20"/>
      <c r="Z495" s="20"/>
    </row>
    <row r="496" spans="1:26" ht="13.5" customHeight="1">
      <c r="A496" s="20"/>
      <c r="B496" s="20"/>
      <c r="C496" s="85"/>
      <c r="D496" s="85"/>
      <c r="E496" s="85"/>
      <c r="F496" s="85"/>
      <c r="G496" s="85"/>
      <c r="H496" s="85"/>
      <c r="I496" s="85"/>
      <c r="J496" s="85"/>
      <c r="K496" s="85"/>
      <c r="L496" s="85"/>
      <c r="M496" s="85"/>
      <c r="N496" s="85"/>
      <c r="O496" s="85"/>
      <c r="P496" s="85"/>
      <c r="Q496" s="85"/>
      <c r="R496" s="85"/>
      <c r="S496" s="20"/>
      <c r="T496" s="20"/>
      <c r="U496" s="20"/>
      <c r="V496" s="20"/>
      <c r="W496" s="20"/>
      <c r="X496" s="20"/>
      <c r="Y496" s="20"/>
      <c r="Z496" s="20"/>
    </row>
    <row r="497" spans="1:26" ht="13.5" customHeight="1">
      <c r="A497" s="20"/>
      <c r="B497" s="20"/>
      <c r="C497" s="85"/>
      <c r="D497" s="85"/>
      <c r="E497" s="85"/>
      <c r="F497" s="85"/>
      <c r="G497" s="85"/>
      <c r="H497" s="85"/>
      <c r="I497" s="85"/>
      <c r="J497" s="85"/>
      <c r="K497" s="85"/>
      <c r="L497" s="85"/>
      <c r="M497" s="85"/>
      <c r="N497" s="85"/>
      <c r="O497" s="85"/>
      <c r="P497" s="85"/>
      <c r="Q497" s="85"/>
      <c r="R497" s="85"/>
      <c r="S497" s="20"/>
      <c r="T497" s="20"/>
      <c r="U497" s="20"/>
      <c r="V497" s="20"/>
      <c r="W497" s="20"/>
      <c r="X497" s="20"/>
      <c r="Y497" s="20"/>
      <c r="Z497" s="20"/>
    </row>
    <row r="498" spans="1:26" ht="13.5" customHeight="1">
      <c r="A498" s="20"/>
      <c r="B498" s="20"/>
      <c r="C498" s="85"/>
      <c r="D498" s="85"/>
      <c r="E498" s="85"/>
      <c r="F498" s="85"/>
      <c r="G498" s="85"/>
      <c r="H498" s="85"/>
      <c r="I498" s="85"/>
      <c r="J498" s="85"/>
      <c r="K498" s="85"/>
      <c r="L498" s="85"/>
      <c r="M498" s="85"/>
      <c r="N498" s="85"/>
      <c r="O498" s="85"/>
      <c r="P498" s="85"/>
      <c r="Q498" s="85"/>
      <c r="R498" s="85"/>
      <c r="S498" s="20"/>
      <c r="T498" s="20"/>
      <c r="U498" s="20"/>
      <c r="V498" s="20"/>
      <c r="W498" s="20"/>
      <c r="X498" s="20"/>
      <c r="Y498" s="20"/>
      <c r="Z498" s="20"/>
    </row>
    <row r="499" spans="1:26" ht="13.5" customHeight="1">
      <c r="A499" s="20"/>
      <c r="B499" s="20"/>
      <c r="C499" s="85"/>
      <c r="D499" s="85"/>
      <c r="E499" s="85"/>
      <c r="F499" s="85"/>
      <c r="G499" s="85"/>
      <c r="H499" s="85"/>
      <c r="I499" s="85"/>
      <c r="J499" s="85"/>
      <c r="K499" s="85"/>
      <c r="L499" s="85"/>
      <c r="M499" s="85"/>
      <c r="N499" s="85"/>
      <c r="O499" s="85"/>
      <c r="P499" s="85"/>
      <c r="Q499" s="85"/>
      <c r="R499" s="85"/>
      <c r="S499" s="20"/>
      <c r="T499" s="20"/>
      <c r="U499" s="20"/>
      <c r="V499" s="20"/>
      <c r="W499" s="20"/>
      <c r="X499" s="20"/>
      <c r="Y499" s="20"/>
      <c r="Z499" s="20"/>
    </row>
    <row r="500" spans="1:26" ht="13.5" customHeight="1">
      <c r="A500" s="20"/>
      <c r="B500" s="20"/>
      <c r="C500" s="85"/>
      <c r="D500" s="85"/>
      <c r="E500" s="85"/>
      <c r="F500" s="85"/>
      <c r="G500" s="85"/>
      <c r="H500" s="85"/>
      <c r="I500" s="85"/>
      <c r="J500" s="85"/>
      <c r="K500" s="85"/>
      <c r="L500" s="85"/>
      <c r="M500" s="85"/>
      <c r="N500" s="85"/>
      <c r="O500" s="85"/>
      <c r="P500" s="85"/>
      <c r="Q500" s="85"/>
      <c r="R500" s="85"/>
      <c r="S500" s="20"/>
      <c r="T500" s="20"/>
      <c r="U500" s="20"/>
      <c r="V500" s="20"/>
      <c r="W500" s="20"/>
      <c r="X500" s="20"/>
      <c r="Y500" s="20"/>
      <c r="Z500" s="20"/>
    </row>
    <row r="501" spans="1:26" ht="13.5" customHeight="1">
      <c r="A501" s="20"/>
      <c r="B501" s="20"/>
      <c r="C501" s="85"/>
      <c r="D501" s="85"/>
      <c r="E501" s="85"/>
      <c r="F501" s="85"/>
      <c r="G501" s="85"/>
      <c r="H501" s="85"/>
      <c r="I501" s="85"/>
      <c r="J501" s="85"/>
      <c r="K501" s="85"/>
      <c r="L501" s="85"/>
      <c r="M501" s="85"/>
      <c r="N501" s="85"/>
      <c r="O501" s="85"/>
      <c r="P501" s="85"/>
      <c r="Q501" s="85"/>
      <c r="R501" s="85"/>
      <c r="S501" s="20"/>
      <c r="T501" s="20"/>
      <c r="U501" s="20"/>
      <c r="V501" s="20"/>
      <c r="W501" s="20"/>
      <c r="X501" s="20"/>
      <c r="Y501" s="20"/>
      <c r="Z501" s="20"/>
    </row>
    <row r="502" spans="1:26" ht="13.5" customHeight="1">
      <c r="A502" s="20"/>
      <c r="B502" s="20"/>
      <c r="C502" s="85"/>
      <c r="D502" s="85"/>
      <c r="E502" s="85"/>
      <c r="F502" s="85"/>
      <c r="G502" s="85"/>
      <c r="H502" s="85"/>
      <c r="I502" s="85"/>
      <c r="J502" s="85"/>
      <c r="K502" s="85"/>
      <c r="L502" s="85"/>
      <c r="M502" s="85"/>
      <c r="N502" s="85"/>
      <c r="O502" s="85"/>
      <c r="P502" s="85"/>
      <c r="Q502" s="85"/>
      <c r="R502" s="85"/>
      <c r="S502" s="20"/>
      <c r="T502" s="20"/>
      <c r="U502" s="20"/>
      <c r="V502" s="20"/>
      <c r="W502" s="20"/>
      <c r="X502" s="20"/>
      <c r="Y502" s="20"/>
      <c r="Z502" s="20"/>
    </row>
    <row r="503" spans="1:26" ht="13.5" customHeight="1">
      <c r="A503" s="20"/>
      <c r="B503" s="20"/>
      <c r="C503" s="85"/>
      <c r="D503" s="85"/>
      <c r="E503" s="85"/>
      <c r="F503" s="85"/>
      <c r="G503" s="85"/>
      <c r="H503" s="85"/>
      <c r="I503" s="85"/>
      <c r="J503" s="85"/>
      <c r="K503" s="85"/>
      <c r="L503" s="85"/>
      <c r="M503" s="85"/>
      <c r="N503" s="85"/>
      <c r="O503" s="85"/>
      <c r="P503" s="85"/>
      <c r="Q503" s="85"/>
      <c r="R503" s="85"/>
      <c r="S503" s="20"/>
      <c r="T503" s="20"/>
      <c r="U503" s="20"/>
      <c r="V503" s="20"/>
      <c r="W503" s="20"/>
      <c r="X503" s="20"/>
      <c r="Y503" s="20"/>
      <c r="Z503" s="20"/>
    </row>
    <row r="504" spans="1:26" ht="13.5" customHeight="1">
      <c r="A504" s="20"/>
      <c r="B504" s="20"/>
      <c r="C504" s="85"/>
      <c r="D504" s="85"/>
      <c r="E504" s="85"/>
      <c r="F504" s="85"/>
      <c r="G504" s="85"/>
      <c r="H504" s="85"/>
      <c r="I504" s="85"/>
      <c r="J504" s="85"/>
      <c r="K504" s="85"/>
      <c r="L504" s="85"/>
      <c r="M504" s="85"/>
      <c r="N504" s="85"/>
      <c r="O504" s="85"/>
      <c r="P504" s="85"/>
      <c r="Q504" s="85"/>
      <c r="R504" s="85"/>
      <c r="S504" s="20"/>
      <c r="T504" s="20"/>
      <c r="U504" s="20"/>
      <c r="V504" s="20"/>
      <c r="W504" s="20"/>
      <c r="X504" s="20"/>
      <c r="Y504" s="20"/>
      <c r="Z504" s="20"/>
    </row>
    <row r="505" spans="1:26" ht="13.5" customHeight="1">
      <c r="A505" s="20"/>
      <c r="B505" s="20"/>
      <c r="C505" s="85"/>
      <c r="D505" s="85"/>
      <c r="E505" s="85"/>
      <c r="F505" s="85"/>
      <c r="G505" s="85"/>
      <c r="H505" s="85"/>
      <c r="I505" s="85"/>
      <c r="J505" s="85"/>
      <c r="K505" s="85"/>
      <c r="L505" s="85"/>
      <c r="M505" s="85"/>
      <c r="N505" s="85"/>
      <c r="O505" s="85"/>
      <c r="P505" s="85"/>
      <c r="Q505" s="85"/>
      <c r="R505" s="85"/>
      <c r="S505" s="20"/>
      <c r="T505" s="20"/>
      <c r="U505" s="20"/>
      <c r="V505" s="20"/>
      <c r="W505" s="20"/>
      <c r="X505" s="20"/>
      <c r="Y505" s="20"/>
      <c r="Z505" s="20"/>
    </row>
    <row r="506" spans="1:26" ht="13.5" customHeight="1">
      <c r="A506" s="20"/>
      <c r="B506" s="20"/>
      <c r="C506" s="85"/>
      <c r="D506" s="85"/>
      <c r="E506" s="85"/>
      <c r="F506" s="85"/>
      <c r="G506" s="85"/>
      <c r="H506" s="85"/>
      <c r="I506" s="85"/>
      <c r="J506" s="85"/>
      <c r="K506" s="85"/>
      <c r="L506" s="85"/>
      <c r="M506" s="85"/>
      <c r="N506" s="85"/>
      <c r="O506" s="85"/>
      <c r="P506" s="85"/>
      <c r="Q506" s="85"/>
      <c r="R506" s="85"/>
      <c r="S506" s="20"/>
      <c r="T506" s="20"/>
      <c r="U506" s="20"/>
      <c r="V506" s="20"/>
      <c r="W506" s="20"/>
      <c r="X506" s="20"/>
      <c r="Y506" s="20"/>
      <c r="Z506" s="20"/>
    </row>
    <row r="507" spans="1:26" ht="13.5" customHeight="1">
      <c r="A507" s="20"/>
      <c r="B507" s="20"/>
      <c r="C507" s="85"/>
      <c r="D507" s="85"/>
      <c r="E507" s="85"/>
      <c r="F507" s="85"/>
      <c r="G507" s="85"/>
      <c r="H507" s="85"/>
      <c r="I507" s="85"/>
      <c r="J507" s="85"/>
      <c r="K507" s="85"/>
      <c r="L507" s="85"/>
      <c r="M507" s="85"/>
      <c r="N507" s="85"/>
      <c r="O507" s="85"/>
      <c r="P507" s="85"/>
      <c r="Q507" s="85"/>
      <c r="R507" s="85"/>
      <c r="S507" s="20"/>
      <c r="T507" s="20"/>
      <c r="U507" s="20"/>
      <c r="V507" s="20"/>
      <c r="W507" s="20"/>
      <c r="X507" s="20"/>
      <c r="Y507" s="20"/>
      <c r="Z507" s="20"/>
    </row>
    <row r="508" spans="1:26" ht="13.5" customHeight="1">
      <c r="A508" s="20"/>
      <c r="B508" s="20"/>
      <c r="C508" s="85"/>
      <c r="D508" s="85"/>
      <c r="E508" s="85"/>
      <c r="F508" s="85"/>
      <c r="G508" s="85"/>
      <c r="H508" s="85"/>
      <c r="I508" s="85"/>
      <c r="J508" s="85"/>
      <c r="K508" s="85"/>
      <c r="L508" s="85"/>
      <c r="M508" s="85"/>
      <c r="N508" s="85"/>
      <c r="O508" s="85"/>
      <c r="P508" s="85"/>
      <c r="Q508" s="85"/>
      <c r="R508" s="85"/>
      <c r="S508" s="20"/>
      <c r="T508" s="20"/>
      <c r="U508" s="20"/>
      <c r="V508" s="20"/>
      <c r="W508" s="20"/>
      <c r="X508" s="20"/>
      <c r="Y508" s="20"/>
      <c r="Z508" s="20"/>
    </row>
    <row r="509" spans="1:26" ht="13.5" customHeight="1">
      <c r="A509" s="20"/>
      <c r="B509" s="20"/>
      <c r="C509" s="85"/>
      <c r="D509" s="85"/>
      <c r="E509" s="85"/>
      <c r="F509" s="85"/>
      <c r="G509" s="85"/>
      <c r="H509" s="85"/>
      <c r="I509" s="85"/>
      <c r="J509" s="85"/>
      <c r="K509" s="85"/>
      <c r="L509" s="85"/>
      <c r="M509" s="85"/>
      <c r="N509" s="85"/>
      <c r="O509" s="85"/>
      <c r="P509" s="85"/>
      <c r="Q509" s="85"/>
      <c r="R509" s="85"/>
      <c r="S509" s="20"/>
      <c r="T509" s="20"/>
      <c r="U509" s="20"/>
      <c r="V509" s="20"/>
      <c r="W509" s="20"/>
      <c r="X509" s="20"/>
      <c r="Y509" s="20"/>
      <c r="Z509" s="20"/>
    </row>
    <row r="510" spans="1:26" ht="13.5" customHeight="1">
      <c r="A510" s="20"/>
      <c r="B510" s="20"/>
      <c r="C510" s="85"/>
      <c r="D510" s="85"/>
      <c r="E510" s="85"/>
      <c r="F510" s="85"/>
      <c r="G510" s="85"/>
      <c r="H510" s="85"/>
      <c r="I510" s="85"/>
      <c r="J510" s="85"/>
      <c r="K510" s="85"/>
      <c r="L510" s="85"/>
      <c r="M510" s="85"/>
      <c r="N510" s="85"/>
      <c r="O510" s="85"/>
      <c r="P510" s="85"/>
      <c r="Q510" s="85"/>
      <c r="R510" s="85"/>
      <c r="S510" s="20"/>
      <c r="T510" s="20"/>
      <c r="U510" s="20"/>
      <c r="V510" s="20"/>
      <c r="W510" s="20"/>
      <c r="X510" s="20"/>
      <c r="Y510" s="20"/>
      <c r="Z510" s="20"/>
    </row>
    <row r="511" spans="1:26" ht="13.5" customHeight="1">
      <c r="A511" s="20"/>
      <c r="B511" s="20"/>
      <c r="C511" s="85"/>
      <c r="D511" s="85"/>
      <c r="E511" s="85"/>
      <c r="F511" s="85"/>
      <c r="G511" s="85"/>
      <c r="H511" s="85"/>
      <c r="I511" s="85"/>
      <c r="J511" s="85"/>
      <c r="K511" s="85"/>
      <c r="L511" s="85"/>
      <c r="M511" s="85"/>
      <c r="N511" s="85"/>
      <c r="O511" s="85"/>
      <c r="P511" s="85"/>
      <c r="Q511" s="85"/>
      <c r="R511" s="85"/>
      <c r="S511" s="20"/>
      <c r="T511" s="20"/>
      <c r="U511" s="20"/>
      <c r="V511" s="20"/>
      <c r="W511" s="20"/>
      <c r="X511" s="20"/>
      <c r="Y511" s="20"/>
      <c r="Z511" s="20"/>
    </row>
    <row r="512" spans="1:26" ht="13.5" customHeight="1">
      <c r="A512" s="20"/>
      <c r="B512" s="20"/>
      <c r="C512" s="85"/>
      <c r="D512" s="85"/>
      <c r="E512" s="85"/>
      <c r="F512" s="85"/>
      <c r="G512" s="85"/>
      <c r="H512" s="85"/>
      <c r="I512" s="85"/>
      <c r="J512" s="85"/>
      <c r="K512" s="85"/>
      <c r="L512" s="85"/>
      <c r="M512" s="85"/>
      <c r="N512" s="85"/>
      <c r="O512" s="85"/>
      <c r="P512" s="85"/>
      <c r="Q512" s="85"/>
      <c r="R512" s="85"/>
      <c r="S512" s="20"/>
      <c r="T512" s="20"/>
      <c r="U512" s="20"/>
      <c r="V512" s="20"/>
      <c r="W512" s="20"/>
      <c r="X512" s="20"/>
      <c r="Y512" s="20"/>
      <c r="Z512" s="20"/>
    </row>
    <row r="513" spans="1:26" ht="13.5" customHeight="1">
      <c r="A513" s="20"/>
      <c r="B513" s="20"/>
      <c r="C513" s="85"/>
      <c r="D513" s="85"/>
      <c r="E513" s="85"/>
      <c r="F513" s="85"/>
      <c r="G513" s="85"/>
      <c r="H513" s="85"/>
      <c r="I513" s="85"/>
      <c r="J513" s="85"/>
      <c r="K513" s="85"/>
      <c r="L513" s="85"/>
      <c r="M513" s="85"/>
      <c r="N513" s="85"/>
      <c r="O513" s="85"/>
      <c r="P513" s="85"/>
      <c r="Q513" s="85"/>
      <c r="R513" s="85"/>
      <c r="S513" s="20"/>
      <c r="T513" s="20"/>
      <c r="U513" s="20"/>
      <c r="V513" s="20"/>
      <c r="W513" s="20"/>
      <c r="X513" s="20"/>
      <c r="Y513" s="20"/>
      <c r="Z513" s="20"/>
    </row>
    <row r="514" spans="1:26" ht="13.5" customHeight="1">
      <c r="A514" s="20"/>
      <c r="B514" s="20"/>
      <c r="C514" s="85"/>
      <c r="D514" s="85"/>
      <c r="E514" s="85"/>
      <c r="F514" s="85"/>
      <c r="G514" s="85"/>
      <c r="H514" s="85"/>
      <c r="I514" s="85"/>
      <c r="J514" s="85"/>
      <c r="K514" s="85"/>
      <c r="L514" s="85"/>
      <c r="M514" s="85"/>
      <c r="N514" s="85"/>
      <c r="O514" s="85"/>
      <c r="P514" s="85"/>
      <c r="Q514" s="85"/>
      <c r="R514" s="85"/>
      <c r="S514" s="20"/>
      <c r="T514" s="20"/>
      <c r="U514" s="20"/>
      <c r="V514" s="20"/>
      <c r="W514" s="20"/>
      <c r="X514" s="20"/>
      <c r="Y514" s="20"/>
      <c r="Z514" s="20"/>
    </row>
    <row r="515" spans="1:26" ht="13.5" customHeight="1">
      <c r="A515" s="20"/>
      <c r="B515" s="20"/>
      <c r="C515" s="85"/>
      <c r="D515" s="85"/>
      <c r="E515" s="85"/>
      <c r="F515" s="85"/>
      <c r="G515" s="85"/>
      <c r="H515" s="85"/>
      <c r="I515" s="85"/>
      <c r="J515" s="85"/>
      <c r="K515" s="85"/>
      <c r="L515" s="85"/>
      <c r="M515" s="85"/>
      <c r="N515" s="85"/>
      <c r="O515" s="85"/>
      <c r="P515" s="85"/>
      <c r="Q515" s="85"/>
      <c r="R515" s="85"/>
      <c r="S515" s="20"/>
      <c r="T515" s="20"/>
      <c r="U515" s="20"/>
      <c r="V515" s="20"/>
      <c r="W515" s="20"/>
      <c r="X515" s="20"/>
      <c r="Y515" s="20"/>
      <c r="Z515" s="20"/>
    </row>
    <row r="516" spans="1:26" ht="13.5" customHeight="1">
      <c r="A516" s="20"/>
      <c r="B516" s="20"/>
      <c r="C516" s="85"/>
      <c r="D516" s="85"/>
      <c r="E516" s="85"/>
      <c r="F516" s="85"/>
      <c r="G516" s="85"/>
      <c r="H516" s="85"/>
      <c r="I516" s="85"/>
      <c r="J516" s="85"/>
      <c r="K516" s="85"/>
      <c r="L516" s="85"/>
      <c r="M516" s="85"/>
      <c r="N516" s="85"/>
      <c r="O516" s="85"/>
      <c r="P516" s="85"/>
      <c r="Q516" s="85"/>
      <c r="R516" s="85"/>
      <c r="S516" s="20"/>
      <c r="T516" s="20"/>
      <c r="U516" s="20"/>
      <c r="V516" s="20"/>
      <c r="W516" s="20"/>
      <c r="X516" s="20"/>
      <c r="Y516" s="20"/>
      <c r="Z516" s="20"/>
    </row>
    <row r="517" spans="1:26" ht="13.5" customHeight="1">
      <c r="A517" s="20"/>
      <c r="B517" s="20"/>
      <c r="C517" s="85"/>
      <c r="D517" s="85"/>
      <c r="E517" s="85"/>
      <c r="F517" s="85"/>
      <c r="G517" s="85"/>
      <c r="H517" s="85"/>
      <c r="I517" s="85"/>
      <c r="J517" s="85"/>
      <c r="K517" s="85"/>
      <c r="L517" s="85"/>
      <c r="M517" s="85"/>
      <c r="N517" s="85"/>
      <c r="O517" s="85"/>
      <c r="P517" s="85"/>
      <c r="Q517" s="85"/>
      <c r="R517" s="85"/>
      <c r="S517" s="20"/>
      <c r="T517" s="20"/>
      <c r="U517" s="20"/>
      <c r="V517" s="20"/>
      <c r="W517" s="20"/>
      <c r="X517" s="20"/>
      <c r="Y517" s="20"/>
      <c r="Z517" s="20"/>
    </row>
    <row r="518" spans="1:26" ht="13.5" customHeight="1">
      <c r="A518" s="20"/>
      <c r="B518" s="20"/>
      <c r="C518" s="85"/>
      <c r="D518" s="85"/>
      <c r="E518" s="85"/>
      <c r="F518" s="85"/>
      <c r="G518" s="85"/>
      <c r="H518" s="85"/>
      <c r="I518" s="85"/>
      <c r="J518" s="85"/>
      <c r="K518" s="85"/>
      <c r="L518" s="85"/>
      <c r="M518" s="85"/>
      <c r="N518" s="85"/>
      <c r="O518" s="85"/>
      <c r="P518" s="85"/>
      <c r="Q518" s="85"/>
      <c r="R518" s="85"/>
      <c r="S518" s="20"/>
      <c r="T518" s="20"/>
      <c r="U518" s="20"/>
      <c r="V518" s="20"/>
      <c r="W518" s="20"/>
      <c r="X518" s="20"/>
      <c r="Y518" s="20"/>
      <c r="Z518" s="20"/>
    </row>
    <row r="519" spans="1:26" ht="13.5" customHeight="1">
      <c r="A519" s="20"/>
      <c r="B519" s="20"/>
      <c r="C519" s="85"/>
      <c r="D519" s="85"/>
      <c r="E519" s="85"/>
      <c r="F519" s="85"/>
      <c r="G519" s="85"/>
      <c r="H519" s="85"/>
      <c r="I519" s="85"/>
      <c r="J519" s="85"/>
      <c r="K519" s="85"/>
      <c r="L519" s="85"/>
      <c r="M519" s="85"/>
      <c r="N519" s="85"/>
      <c r="O519" s="85"/>
      <c r="P519" s="85"/>
      <c r="Q519" s="85"/>
      <c r="R519" s="85"/>
      <c r="S519" s="20"/>
      <c r="T519" s="20"/>
      <c r="U519" s="20"/>
      <c r="V519" s="20"/>
      <c r="W519" s="20"/>
      <c r="X519" s="20"/>
      <c r="Y519" s="20"/>
      <c r="Z519" s="20"/>
    </row>
    <row r="520" spans="1:26" ht="13.5" customHeight="1">
      <c r="A520" s="20"/>
      <c r="B520" s="20"/>
      <c r="C520" s="85"/>
      <c r="D520" s="85"/>
      <c r="E520" s="85"/>
      <c r="F520" s="85"/>
      <c r="G520" s="85"/>
      <c r="H520" s="85"/>
      <c r="I520" s="85"/>
      <c r="J520" s="85"/>
      <c r="K520" s="85"/>
      <c r="L520" s="85"/>
      <c r="M520" s="85"/>
      <c r="N520" s="85"/>
      <c r="O520" s="85"/>
      <c r="P520" s="85"/>
      <c r="Q520" s="85"/>
      <c r="R520" s="85"/>
      <c r="S520" s="20"/>
      <c r="T520" s="20"/>
      <c r="U520" s="20"/>
      <c r="V520" s="20"/>
      <c r="W520" s="20"/>
      <c r="X520" s="20"/>
      <c r="Y520" s="20"/>
      <c r="Z520" s="20"/>
    </row>
    <row r="521" spans="1:26" ht="13.5" customHeight="1">
      <c r="A521" s="20"/>
      <c r="B521" s="20"/>
      <c r="C521" s="85"/>
      <c r="D521" s="85"/>
      <c r="E521" s="85"/>
      <c r="F521" s="85"/>
      <c r="G521" s="85"/>
      <c r="H521" s="85"/>
      <c r="I521" s="85"/>
      <c r="J521" s="85"/>
      <c r="K521" s="85"/>
      <c r="L521" s="85"/>
      <c r="M521" s="85"/>
      <c r="N521" s="85"/>
      <c r="O521" s="85"/>
      <c r="P521" s="85"/>
      <c r="Q521" s="85"/>
      <c r="R521" s="85"/>
      <c r="S521" s="20"/>
      <c r="T521" s="20"/>
      <c r="U521" s="20"/>
      <c r="V521" s="20"/>
      <c r="W521" s="20"/>
      <c r="X521" s="20"/>
      <c r="Y521" s="20"/>
      <c r="Z521" s="20"/>
    </row>
    <row r="522" spans="1:26" ht="13.5" customHeight="1">
      <c r="A522" s="20"/>
      <c r="B522" s="20"/>
      <c r="C522" s="85"/>
      <c r="D522" s="85"/>
      <c r="E522" s="85"/>
      <c r="F522" s="85"/>
      <c r="G522" s="85"/>
      <c r="H522" s="85"/>
      <c r="I522" s="85"/>
      <c r="J522" s="85"/>
      <c r="K522" s="85"/>
      <c r="L522" s="85"/>
      <c r="M522" s="85"/>
      <c r="N522" s="85"/>
      <c r="O522" s="85"/>
      <c r="P522" s="85"/>
      <c r="Q522" s="85"/>
      <c r="R522" s="85"/>
      <c r="S522" s="20"/>
      <c r="T522" s="20"/>
      <c r="U522" s="20"/>
      <c r="V522" s="20"/>
      <c r="W522" s="20"/>
      <c r="X522" s="20"/>
      <c r="Y522" s="20"/>
      <c r="Z522" s="20"/>
    </row>
    <row r="523" spans="1:26" ht="13.5" customHeight="1">
      <c r="A523" s="20"/>
      <c r="B523" s="20"/>
      <c r="C523" s="85"/>
      <c r="D523" s="85"/>
      <c r="E523" s="85"/>
      <c r="F523" s="85"/>
      <c r="G523" s="85"/>
      <c r="H523" s="85"/>
      <c r="I523" s="85"/>
      <c r="J523" s="85"/>
      <c r="K523" s="85"/>
      <c r="L523" s="85"/>
      <c r="M523" s="85"/>
      <c r="N523" s="85"/>
      <c r="O523" s="85"/>
      <c r="P523" s="85"/>
      <c r="Q523" s="85"/>
      <c r="R523" s="85"/>
      <c r="S523" s="20"/>
      <c r="T523" s="20"/>
      <c r="U523" s="20"/>
      <c r="V523" s="20"/>
      <c r="W523" s="20"/>
      <c r="X523" s="20"/>
      <c r="Y523" s="20"/>
      <c r="Z523" s="20"/>
    </row>
    <row r="524" spans="1:26" ht="13.5" customHeight="1">
      <c r="A524" s="20"/>
      <c r="B524" s="20"/>
      <c r="C524" s="85"/>
      <c r="D524" s="85"/>
      <c r="E524" s="85"/>
      <c r="F524" s="85"/>
      <c r="G524" s="85"/>
      <c r="H524" s="85"/>
      <c r="I524" s="85"/>
      <c r="J524" s="85"/>
      <c r="K524" s="85"/>
      <c r="L524" s="85"/>
      <c r="M524" s="85"/>
      <c r="N524" s="85"/>
      <c r="O524" s="85"/>
      <c r="P524" s="85"/>
      <c r="Q524" s="85"/>
      <c r="R524" s="85"/>
      <c r="S524" s="20"/>
      <c r="T524" s="20"/>
      <c r="U524" s="20"/>
      <c r="V524" s="20"/>
      <c r="W524" s="20"/>
      <c r="X524" s="20"/>
      <c r="Y524" s="20"/>
      <c r="Z524" s="20"/>
    </row>
    <row r="525" spans="1:26" ht="13.5" customHeight="1">
      <c r="A525" s="20"/>
      <c r="B525" s="20"/>
      <c r="C525" s="85"/>
      <c r="D525" s="85"/>
      <c r="E525" s="85"/>
      <c r="F525" s="85"/>
      <c r="G525" s="85"/>
      <c r="H525" s="85"/>
      <c r="I525" s="85"/>
      <c r="J525" s="85"/>
      <c r="K525" s="85"/>
      <c r="L525" s="85"/>
      <c r="M525" s="85"/>
      <c r="N525" s="85"/>
      <c r="O525" s="85"/>
      <c r="P525" s="85"/>
      <c r="Q525" s="85"/>
      <c r="R525" s="85"/>
      <c r="S525" s="20"/>
      <c r="T525" s="20"/>
      <c r="U525" s="20"/>
      <c r="V525" s="20"/>
      <c r="W525" s="20"/>
      <c r="X525" s="20"/>
      <c r="Y525" s="20"/>
      <c r="Z525" s="20"/>
    </row>
    <row r="526" spans="1:26" ht="13.5" customHeight="1">
      <c r="A526" s="20"/>
      <c r="B526" s="20"/>
      <c r="C526" s="85"/>
      <c r="D526" s="85"/>
      <c r="E526" s="85"/>
      <c r="F526" s="85"/>
      <c r="G526" s="85"/>
      <c r="H526" s="85"/>
      <c r="I526" s="85"/>
      <c r="J526" s="85"/>
      <c r="K526" s="85"/>
      <c r="L526" s="85"/>
      <c r="M526" s="85"/>
      <c r="N526" s="85"/>
      <c r="O526" s="85"/>
      <c r="P526" s="85"/>
      <c r="Q526" s="85"/>
      <c r="R526" s="85"/>
      <c r="S526" s="20"/>
      <c r="T526" s="20"/>
      <c r="U526" s="20"/>
      <c r="V526" s="20"/>
      <c r="W526" s="20"/>
      <c r="X526" s="20"/>
      <c r="Y526" s="20"/>
      <c r="Z526" s="20"/>
    </row>
    <row r="527" spans="1:26" ht="13.5" customHeight="1">
      <c r="A527" s="20"/>
      <c r="B527" s="20"/>
      <c r="C527" s="85"/>
      <c r="D527" s="85"/>
      <c r="E527" s="85"/>
      <c r="F527" s="85"/>
      <c r="G527" s="85"/>
      <c r="H527" s="85"/>
      <c r="I527" s="85"/>
      <c r="J527" s="85"/>
      <c r="K527" s="85"/>
      <c r="L527" s="85"/>
      <c r="M527" s="85"/>
      <c r="N527" s="85"/>
      <c r="O527" s="85"/>
      <c r="P527" s="85"/>
      <c r="Q527" s="85"/>
      <c r="R527" s="85"/>
      <c r="S527" s="20"/>
      <c r="T527" s="20"/>
      <c r="U527" s="20"/>
      <c r="V527" s="20"/>
      <c r="W527" s="20"/>
      <c r="X527" s="20"/>
      <c r="Y527" s="20"/>
      <c r="Z527" s="20"/>
    </row>
    <row r="528" spans="1:26" ht="13.5" customHeight="1">
      <c r="A528" s="20"/>
      <c r="B528" s="20"/>
      <c r="C528" s="85"/>
      <c r="D528" s="85"/>
      <c r="E528" s="85"/>
      <c r="F528" s="85"/>
      <c r="G528" s="85"/>
      <c r="H528" s="85"/>
      <c r="I528" s="85"/>
      <c r="J528" s="85"/>
      <c r="K528" s="85"/>
      <c r="L528" s="85"/>
      <c r="M528" s="85"/>
      <c r="N528" s="85"/>
      <c r="O528" s="85"/>
      <c r="P528" s="85"/>
      <c r="Q528" s="85"/>
      <c r="R528" s="85"/>
      <c r="S528" s="20"/>
      <c r="T528" s="20"/>
      <c r="U528" s="20"/>
      <c r="V528" s="20"/>
      <c r="W528" s="20"/>
      <c r="X528" s="20"/>
      <c r="Y528" s="20"/>
      <c r="Z528" s="20"/>
    </row>
    <row r="529" spans="1:26" ht="13.5" customHeight="1">
      <c r="A529" s="20"/>
      <c r="B529" s="20"/>
      <c r="C529" s="85"/>
      <c r="D529" s="85"/>
      <c r="E529" s="85"/>
      <c r="F529" s="85"/>
      <c r="G529" s="85"/>
      <c r="H529" s="85"/>
      <c r="I529" s="85"/>
      <c r="J529" s="85"/>
      <c r="K529" s="85"/>
      <c r="L529" s="85"/>
      <c r="M529" s="85"/>
      <c r="N529" s="85"/>
      <c r="O529" s="85"/>
      <c r="P529" s="85"/>
      <c r="Q529" s="85"/>
      <c r="R529" s="85"/>
      <c r="S529" s="20"/>
      <c r="T529" s="20"/>
      <c r="U529" s="20"/>
      <c r="V529" s="20"/>
      <c r="W529" s="20"/>
      <c r="X529" s="20"/>
      <c r="Y529" s="20"/>
      <c r="Z529" s="20"/>
    </row>
    <row r="530" spans="1:26" ht="13.5" customHeight="1">
      <c r="A530" s="20"/>
      <c r="B530" s="20"/>
      <c r="C530" s="85"/>
      <c r="D530" s="85"/>
      <c r="E530" s="85"/>
      <c r="F530" s="85"/>
      <c r="G530" s="85"/>
      <c r="H530" s="85"/>
      <c r="I530" s="85"/>
      <c r="J530" s="85"/>
      <c r="K530" s="85"/>
      <c r="L530" s="85"/>
      <c r="M530" s="85"/>
      <c r="N530" s="85"/>
      <c r="O530" s="85"/>
      <c r="P530" s="85"/>
      <c r="Q530" s="85"/>
      <c r="R530" s="85"/>
      <c r="S530" s="20"/>
      <c r="T530" s="20"/>
      <c r="U530" s="20"/>
      <c r="V530" s="20"/>
      <c r="W530" s="20"/>
      <c r="X530" s="20"/>
      <c r="Y530" s="20"/>
      <c r="Z530" s="20"/>
    </row>
    <row r="531" spans="1:26" ht="13.5" customHeight="1">
      <c r="A531" s="20"/>
      <c r="B531" s="20"/>
      <c r="C531" s="85"/>
      <c r="D531" s="85"/>
      <c r="E531" s="85"/>
      <c r="F531" s="85"/>
      <c r="G531" s="85"/>
      <c r="H531" s="85"/>
      <c r="I531" s="85"/>
      <c r="J531" s="85"/>
      <c r="K531" s="85"/>
      <c r="L531" s="85"/>
      <c r="M531" s="85"/>
      <c r="N531" s="85"/>
      <c r="O531" s="85"/>
      <c r="P531" s="85"/>
      <c r="Q531" s="85"/>
      <c r="R531" s="85"/>
      <c r="S531" s="20"/>
      <c r="T531" s="20"/>
      <c r="U531" s="20"/>
      <c r="V531" s="20"/>
      <c r="W531" s="20"/>
      <c r="X531" s="20"/>
      <c r="Y531" s="20"/>
      <c r="Z531" s="20"/>
    </row>
    <row r="532" spans="1:26" ht="13.5" customHeight="1">
      <c r="A532" s="20"/>
      <c r="B532" s="20"/>
      <c r="C532" s="85"/>
      <c r="D532" s="85"/>
      <c r="E532" s="85"/>
      <c r="F532" s="85"/>
      <c r="G532" s="85"/>
      <c r="H532" s="85"/>
      <c r="I532" s="85"/>
      <c r="J532" s="85"/>
      <c r="K532" s="85"/>
      <c r="L532" s="85"/>
      <c r="M532" s="85"/>
      <c r="N532" s="85"/>
      <c r="O532" s="85"/>
      <c r="P532" s="85"/>
      <c r="Q532" s="85"/>
      <c r="R532" s="85"/>
      <c r="S532" s="20"/>
      <c r="T532" s="20"/>
      <c r="U532" s="20"/>
      <c r="V532" s="20"/>
      <c r="W532" s="20"/>
      <c r="X532" s="20"/>
      <c r="Y532" s="20"/>
      <c r="Z532" s="20"/>
    </row>
    <row r="533" spans="1:26" ht="13.5" customHeight="1">
      <c r="A533" s="20"/>
      <c r="B533" s="20"/>
      <c r="C533" s="85"/>
      <c r="D533" s="85"/>
      <c r="E533" s="85"/>
      <c r="F533" s="85"/>
      <c r="G533" s="85"/>
      <c r="H533" s="85"/>
      <c r="I533" s="85"/>
      <c r="J533" s="85"/>
      <c r="K533" s="85"/>
      <c r="L533" s="85"/>
      <c r="M533" s="85"/>
      <c r="N533" s="85"/>
      <c r="O533" s="85"/>
      <c r="P533" s="85"/>
      <c r="Q533" s="85"/>
      <c r="R533" s="85"/>
      <c r="S533" s="20"/>
      <c r="T533" s="20"/>
      <c r="U533" s="20"/>
      <c r="V533" s="20"/>
      <c r="W533" s="20"/>
      <c r="X533" s="20"/>
      <c r="Y533" s="20"/>
      <c r="Z533" s="20"/>
    </row>
    <row r="534" spans="1:26" ht="13.5" customHeight="1">
      <c r="A534" s="20"/>
      <c r="B534" s="20"/>
      <c r="C534" s="85"/>
      <c r="D534" s="85"/>
      <c r="E534" s="85"/>
      <c r="F534" s="85"/>
      <c r="G534" s="85"/>
      <c r="H534" s="85"/>
      <c r="I534" s="85"/>
      <c r="J534" s="85"/>
      <c r="K534" s="85"/>
      <c r="L534" s="85"/>
      <c r="M534" s="85"/>
      <c r="N534" s="85"/>
      <c r="O534" s="85"/>
      <c r="P534" s="85"/>
      <c r="Q534" s="85"/>
      <c r="R534" s="85"/>
      <c r="S534" s="20"/>
      <c r="T534" s="20"/>
      <c r="U534" s="20"/>
      <c r="V534" s="20"/>
      <c r="W534" s="20"/>
      <c r="X534" s="20"/>
      <c r="Y534" s="20"/>
      <c r="Z534" s="20"/>
    </row>
    <row r="535" spans="1:26" ht="13.5" customHeight="1">
      <c r="A535" s="20"/>
      <c r="B535" s="20"/>
      <c r="C535" s="85"/>
      <c r="D535" s="85"/>
      <c r="E535" s="85"/>
      <c r="F535" s="85"/>
      <c r="G535" s="85"/>
      <c r="H535" s="85"/>
      <c r="I535" s="85"/>
      <c r="J535" s="85"/>
      <c r="K535" s="85"/>
      <c r="L535" s="85"/>
      <c r="M535" s="85"/>
      <c r="N535" s="85"/>
      <c r="O535" s="85"/>
      <c r="P535" s="85"/>
      <c r="Q535" s="85"/>
      <c r="R535" s="85"/>
      <c r="S535" s="20"/>
      <c r="T535" s="20"/>
      <c r="U535" s="20"/>
      <c r="V535" s="20"/>
      <c r="W535" s="20"/>
      <c r="X535" s="20"/>
      <c r="Y535" s="20"/>
      <c r="Z535" s="20"/>
    </row>
    <row r="536" spans="1:26" ht="13.5" customHeight="1">
      <c r="A536" s="20"/>
      <c r="B536" s="20"/>
      <c r="C536" s="85"/>
      <c r="D536" s="85"/>
      <c r="E536" s="85"/>
      <c r="F536" s="85"/>
      <c r="G536" s="85"/>
      <c r="H536" s="85"/>
      <c r="I536" s="85"/>
      <c r="J536" s="85"/>
      <c r="K536" s="85"/>
      <c r="L536" s="85"/>
      <c r="M536" s="85"/>
      <c r="N536" s="85"/>
      <c r="O536" s="85"/>
      <c r="P536" s="85"/>
      <c r="Q536" s="85"/>
      <c r="R536" s="85"/>
      <c r="S536" s="20"/>
      <c r="T536" s="20"/>
      <c r="U536" s="20"/>
      <c r="V536" s="20"/>
      <c r="W536" s="20"/>
      <c r="X536" s="20"/>
      <c r="Y536" s="20"/>
      <c r="Z536" s="20"/>
    </row>
    <row r="537" spans="1:26" ht="13.5" customHeight="1">
      <c r="A537" s="20"/>
      <c r="B537" s="20"/>
      <c r="C537" s="85"/>
      <c r="D537" s="85"/>
      <c r="E537" s="85"/>
      <c r="F537" s="85"/>
      <c r="G537" s="85"/>
      <c r="H537" s="85"/>
      <c r="I537" s="85"/>
      <c r="J537" s="85"/>
      <c r="K537" s="85"/>
      <c r="L537" s="85"/>
      <c r="M537" s="85"/>
      <c r="N537" s="85"/>
      <c r="O537" s="85"/>
      <c r="P537" s="85"/>
      <c r="Q537" s="85"/>
      <c r="R537" s="85"/>
      <c r="S537" s="20"/>
      <c r="T537" s="20"/>
      <c r="U537" s="20"/>
      <c r="V537" s="20"/>
      <c r="W537" s="20"/>
      <c r="X537" s="20"/>
      <c r="Y537" s="20"/>
      <c r="Z537" s="20"/>
    </row>
    <row r="538" spans="1:26" ht="13.5" customHeight="1">
      <c r="A538" s="20"/>
      <c r="B538" s="20"/>
      <c r="C538" s="85"/>
      <c r="D538" s="85"/>
      <c r="E538" s="85"/>
      <c r="F538" s="85"/>
      <c r="G538" s="85"/>
      <c r="H538" s="85"/>
      <c r="I538" s="85"/>
      <c r="J538" s="85"/>
      <c r="K538" s="85"/>
      <c r="L538" s="85"/>
      <c r="M538" s="85"/>
      <c r="N538" s="85"/>
      <c r="O538" s="85"/>
      <c r="P538" s="85"/>
      <c r="Q538" s="85"/>
      <c r="R538" s="85"/>
      <c r="S538" s="20"/>
      <c r="T538" s="20"/>
      <c r="U538" s="20"/>
      <c r="V538" s="20"/>
      <c r="W538" s="20"/>
      <c r="X538" s="20"/>
      <c r="Y538" s="20"/>
      <c r="Z538" s="20"/>
    </row>
    <row r="539" spans="1:26" ht="13.5" customHeight="1">
      <c r="A539" s="20"/>
      <c r="B539" s="20"/>
      <c r="C539" s="85"/>
      <c r="D539" s="85"/>
      <c r="E539" s="85"/>
      <c r="F539" s="85"/>
      <c r="G539" s="85"/>
      <c r="H539" s="85"/>
      <c r="I539" s="85"/>
      <c r="J539" s="85"/>
      <c r="K539" s="85"/>
      <c r="L539" s="85"/>
      <c r="M539" s="85"/>
      <c r="N539" s="85"/>
      <c r="O539" s="85"/>
      <c r="P539" s="85"/>
      <c r="Q539" s="85"/>
      <c r="R539" s="85"/>
      <c r="S539" s="20"/>
      <c r="T539" s="20"/>
      <c r="U539" s="20"/>
      <c r="V539" s="20"/>
      <c r="W539" s="20"/>
      <c r="X539" s="20"/>
      <c r="Y539" s="20"/>
      <c r="Z539" s="20"/>
    </row>
    <row r="540" spans="1:26" ht="13.5" customHeight="1">
      <c r="A540" s="20"/>
      <c r="B540" s="20"/>
      <c r="C540" s="85"/>
      <c r="D540" s="85"/>
      <c r="E540" s="85"/>
      <c r="F540" s="85"/>
      <c r="G540" s="85"/>
      <c r="H540" s="85"/>
      <c r="I540" s="85"/>
      <c r="J540" s="85"/>
      <c r="K540" s="85"/>
      <c r="L540" s="85"/>
      <c r="M540" s="85"/>
      <c r="N540" s="85"/>
      <c r="O540" s="85"/>
      <c r="P540" s="85"/>
      <c r="Q540" s="85"/>
      <c r="R540" s="85"/>
      <c r="S540" s="20"/>
      <c r="T540" s="20"/>
      <c r="U540" s="20"/>
      <c r="V540" s="20"/>
      <c r="W540" s="20"/>
      <c r="X540" s="20"/>
      <c r="Y540" s="20"/>
      <c r="Z540" s="20"/>
    </row>
    <row r="541" spans="1:26" ht="13.5" customHeight="1">
      <c r="A541" s="20"/>
      <c r="B541" s="20"/>
      <c r="C541" s="85"/>
      <c r="D541" s="85"/>
      <c r="E541" s="85"/>
      <c r="F541" s="85"/>
      <c r="G541" s="85"/>
      <c r="H541" s="85"/>
      <c r="I541" s="85"/>
      <c r="J541" s="85"/>
      <c r="K541" s="85"/>
      <c r="L541" s="85"/>
      <c r="M541" s="85"/>
      <c r="N541" s="85"/>
      <c r="O541" s="85"/>
      <c r="P541" s="85"/>
      <c r="Q541" s="85"/>
      <c r="R541" s="85"/>
      <c r="S541" s="20"/>
      <c r="T541" s="20"/>
      <c r="U541" s="20"/>
      <c r="V541" s="20"/>
      <c r="W541" s="20"/>
      <c r="X541" s="20"/>
      <c r="Y541" s="20"/>
      <c r="Z541" s="20"/>
    </row>
    <row r="542" spans="1:26" ht="13.5" customHeight="1">
      <c r="A542" s="20"/>
      <c r="B542" s="20"/>
      <c r="C542" s="85"/>
      <c r="D542" s="85"/>
      <c r="E542" s="85"/>
      <c r="F542" s="85"/>
      <c r="G542" s="85"/>
      <c r="H542" s="85"/>
      <c r="I542" s="85"/>
      <c r="J542" s="85"/>
      <c r="K542" s="85"/>
      <c r="L542" s="85"/>
      <c r="M542" s="85"/>
      <c r="N542" s="85"/>
      <c r="O542" s="85"/>
      <c r="P542" s="85"/>
      <c r="Q542" s="85"/>
      <c r="R542" s="85"/>
      <c r="S542" s="20"/>
      <c r="T542" s="20"/>
      <c r="U542" s="20"/>
      <c r="V542" s="20"/>
      <c r="W542" s="20"/>
      <c r="X542" s="20"/>
      <c r="Y542" s="20"/>
      <c r="Z542" s="20"/>
    </row>
    <row r="543" spans="1:26" ht="13.5" customHeight="1">
      <c r="A543" s="20"/>
      <c r="B543" s="20"/>
      <c r="C543" s="85"/>
      <c r="D543" s="85"/>
      <c r="E543" s="85"/>
      <c r="F543" s="85"/>
      <c r="G543" s="85"/>
      <c r="H543" s="85"/>
      <c r="I543" s="85"/>
      <c r="J543" s="85"/>
      <c r="K543" s="85"/>
      <c r="L543" s="85"/>
      <c r="M543" s="85"/>
      <c r="N543" s="85"/>
      <c r="O543" s="85"/>
      <c r="P543" s="85"/>
      <c r="Q543" s="85"/>
      <c r="R543" s="85"/>
      <c r="S543" s="20"/>
      <c r="T543" s="20"/>
      <c r="U543" s="20"/>
      <c r="V543" s="20"/>
      <c r="W543" s="20"/>
      <c r="X543" s="20"/>
      <c r="Y543" s="20"/>
      <c r="Z543" s="20"/>
    </row>
    <row r="544" spans="1:26" ht="13.5" customHeight="1">
      <c r="A544" s="20"/>
      <c r="B544" s="20"/>
      <c r="C544" s="85"/>
      <c r="D544" s="85"/>
      <c r="E544" s="85"/>
      <c r="F544" s="85"/>
      <c r="G544" s="85"/>
      <c r="H544" s="85"/>
      <c r="I544" s="85"/>
      <c r="J544" s="85"/>
      <c r="K544" s="85"/>
      <c r="L544" s="85"/>
      <c r="M544" s="85"/>
      <c r="N544" s="85"/>
      <c r="O544" s="85"/>
      <c r="P544" s="85"/>
      <c r="Q544" s="85"/>
      <c r="R544" s="85"/>
      <c r="S544" s="20"/>
      <c r="T544" s="20"/>
      <c r="U544" s="20"/>
      <c r="V544" s="20"/>
      <c r="W544" s="20"/>
      <c r="X544" s="20"/>
      <c r="Y544" s="20"/>
      <c r="Z544" s="20"/>
    </row>
    <row r="545" spans="1:26" ht="13.5" customHeight="1">
      <c r="A545" s="20"/>
      <c r="B545" s="20"/>
      <c r="C545" s="85"/>
      <c r="D545" s="85"/>
      <c r="E545" s="85"/>
      <c r="F545" s="85"/>
      <c r="G545" s="85"/>
      <c r="H545" s="85"/>
      <c r="I545" s="85"/>
      <c r="J545" s="85"/>
      <c r="K545" s="85"/>
      <c r="L545" s="85"/>
      <c r="M545" s="85"/>
      <c r="N545" s="85"/>
      <c r="O545" s="85"/>
      <c r="P545" s="85"/>
      <c r="Q545" s="85"/>
      <c r="R545" s="85"/>
      <c r="S545" s="20"/>
      <c r="T545" s="20"/>
      <c r="U545" s="20"/>
      <c r="V545" s="20"/>
      <c r="W545" s="20"/>
      <c r="X545" s="20"/>
      <c r="Y545" s="20"/>
      <c r="Z545" s="20"/>
    </row>
    <row r="546" spans="1:26" ht="13.5" customHeight="1">
      <c r="A546" s="20"/>
      <c r="B546" s="20"/>
      <c r="C546" s="85"/>
      <c r="D546" s="85"/>
      <c r="E546" s="85"/>
      <c r="F546" s="85"/>
      <c r="G546" s="85"/>
      <c r="H546" s="85"/>
      <c r="I546" s="85"/>
      <c r="J546" s="85"/>
      <c r="K546" s="85"/>
      <c r="L546" s="85"/>
      <c r="M546" s="85"/>
      <c r="N546" s="85"/>
      <c r="O546" s="85"/>
      <c r="P546" s="85"/>
      <c r="Q546" s="85"/>
      <c r="R546" s="85"/>
      <c r="S546" s="20"/>
      <c r="T546" s="20"/>
      <c r="U546" s="20"/>
      <c r="V546" s="20"/>
      <c r="W546" s="20"/>
      <c r="X546" s="20"/>
      <c r="Y546" s="20"/>
      <c r="Z546" s="20"/>
    </row>
    <row r="547" spans="1:26" ht="13.5" customHeight="1">
      <c r="A547" s="20"/>
      <c r="B547" s="20"/>
      <c r="C547" s="85"/>
      <c r="D547" s="85"/>
      <c r="E547" s="85"/>
      <c r="F547" s="85"/>
      <c r="G547" s="85"/>
      <c r="H547" s="85"/>
      <c r="I547" s="85"/>
      <c r="J547" s="85"/>
      <c r="K547" s="85"/>
      <c r="L547" s="85"/>
      <c r="M547" s="85"/>
      <c r="N547" s="85"/>
      <c r="O547" s="85"/>
      <c r="P547" s="85"/>
      <c r="Q547" s="85"/>
      <c r="R547" s="85"/>
      <c r="S547" s="20"/>
      <c r="T547" s="20"/>
      <c r="U547" s="20"/>
      <c r="V547" s="20"/>
      <c r="W547" s="20"/>
      <c r="X547" s="20"/>
      <c r="Y547" s="20"/>
      <c r="Z547" s="20"/>
    </row>
    <row r="548" spans="1:26" ht="13.5" customHeight="1">
      <c r="A548" s="20"/>
      <c r="B548" s="20"/>
      <c r="C548" s="85"/>
      <c r="D548" s="85"/>
      <c r="E548" s="85"/>
      <c r="F548" s="85"/>
      <c r="G548" s="85"/>
      <c r="H548" s="85"/>
      <c r="I548" s="85"/>
      <c r="J548" s="85"/>
      <c r="K548" s="85"/>
      <c r="L548" s="85"/>
      <c r="M548" s="85"/>
      <c r="N548" s="85"/>
      <c r="O548" s="85"/>
      <c r="P548" s="85"/>
      <c r="Q548" s="85"/>
      <c r="R548" s="85"/>
      <c r="S548" s="20"/>
      <c r="T548" s="20"/>
      <c r="U548" s="20"/>
      <c r="V548" s="20"/>
      <c r="W548" s="20"/>
      <c r="X548" s="20"/>
      <c r="Y548" s="20"/>
      <c r="Z548" s="20"/>
    </row>
    <row r="549" spans="1:26" ht="13.5" customHeight="1">
      <c r="A549" s="20"/>
      <c r="B549" s="20"/>
      <c r="C549" s="85"/>
      <c r="D549" s="85"/>
      <c r="E549" s="85"/>
      <c r="F549" s="85"/>
      <c r="G549" s="85"/>
      <c r="H549" s="85"/>
      <c r="I549" s="85"/>
      <c r="J549" s="85"/>
      <c r="K549" s="85"/>
      <c r="L549" s="85"/>
      <c r="M549" s="85"/>
      <c r="N549" s="85"/>
      <c r="O549" s="85"/>
      <c r="P549" s="85"/>
      <c r="Q549" s="85"/>
      <c r="R549" s="85"/>
      <c r="S549" s="20"/>
      <c r="T549" s="20"/>
      <c r="U549" s="20"/>
      <c r="V549" s="20"/>
      <c r="W549" s="20"/>
      <c r="X549" s="20"/>
      <c r="Y549" s="20"/>
      <c r="Z549" s="20"/>
    </row>
    <row r="550" spans="1:26" ht="13.5" customHeight="1">
      <c r="A550" s="20"/>
      <c r="B550" s="20"/>
      <c r="C550" s="85"/>
      <c r="D550" s="85"/>
      <c r="E550" s="85"/>
      <c r="F550" s="85"/>
      <c r="G550" s="85"/>
      <c r="H550" s="85"/>
      <c r="I550" s="85"/>
      <c r="J550" s="85"/>
      <c r="K550" s="85"/>
      <c r="L550" s="85"/>
      <c r="M550" s="85"/>
      <c r="N550" s="85"/>
      <c r="O550" s="85"/>
      <c r="P550" s="85"/>
      <c r="Q550" s="85"/>
      <c r="R550" s="85"/>
      <c r="S550" s="20"/>
      <c r="T550" s="20"/>
      <c r="U550" s="20"/>
      <c r="V550" s="20"/>
      <c r="W550" s="20"/>
      <c r="X550" s="20"/>
      <c r="Y550" s="20"/>
      <c r="Z550" s="20"/>
    </row>
    <row r="551" spans="1:26" ht="13.5" customHeight="1">
      <c r="A551" s="20"/>
      <c r="B551" s="20"/>
      <c r="C551" s="85"/>
      <c r="D551" s="85"/>
      <c r="E551" s="85"/>
      <c r="F551" s="85"/>
      <c r="G551" s="85"/>
      <c r="H551" s="85"/>
      <c r="I551" s="85"/>
      <c r="J551" s="85"/>
      <c r="K551" s="85"/>
      <c r="L551" s="85"/>
      <c r="M551" s="85"/>
      <c r="N551" s="85"/>
      <c r="O551" s="85"/>
      <c r="P551" s="85"/>
      <c r="Q551" s="85"/>
      <c r="R551" s="85"/>
      <c r="S551" s="20"/>
      <c r="T551" s="20"/>
      <c r="U551" s="20"/>
      <c r="V551" s="20"/>
      <c r="W551" s="20"/>
      <c r="X551" s="20"/>
      <c r="Y551" s="20"/>
      <c r="Z551" s="20"/>
    </row>
    <row r="552" spans="1:26" ht="13.5" customHeight="1">
      <c r="A552" s="20"/>
      <c r="B552" s="20"/>
      <c r="C552" s="85"/>
      <c r="D552" s="85"/>
      <c r="E552" s="85"/>
      <c r="F552" s="85"/>
      <c r="G552" s="85"/>
      <c r="H552" s="85"/>
      <c r="I552" s="85"/>
      <c r="J552" s="85"/>
      <c r="K552" s="85"/>
      <c r="L552" s="85"/>
      <c r="M552" s="85"/>
      <c r="N552" s="85"/>
      <c r="O552" s="85"/>
      <c r="P552" s="85"/>
      <c r="Q552" s="85"/>
      <c r="R552" s="85"/>
      <c r="S552" s="20"/>
      <c r="T552" s="20"/>
      <c r="U552" s="20"/>
      <c r="V552" s="20"/>
      <c r="W552" s="20"/>
      <c r="X552" s="20"/>
      <c r="Y552" s="20"/>
      <c r="Z552" s="20"/>
    </row>
    <row r="553" spans="1:26" ht="13.5" customHeight="1">
      <c r="A553" s="20"/>
      <c r="B553" s="20"/>
      <c r="C553" s="85"/>
      <c r="D553" s="85"/>
      <c r="E553" s="85"/>
      <c r="F553" s="85"/>
      <c r="G553" s="85"/>
      <c r="H553" s="85"/>
      <c r="I553" s="85"/>
      <c r="J553" s="85"/>
      <c r="K553" s="85"/>
      <c r="L553" s="85"/>
      <c r="M553" s="85"/>
      <c r="N553" s="85"/>
      <c r="O553" s="85"/>
      <c r="P553" s="85"/>
      <c r="Q553" s="85"/>
      <c r="R553" s="85"/>
      <c r="S553" s="20"/>
      <c r="T553" s="20"/>
      <c r="U553" s="20"/>
      <c r="V553" s="20"/>
      <c r="W553" s="20"/>
      <c r="X553" s="20"/>
      <c r="Y553" s="20"/>
      <c r="Z553" s="20"/>
    </row>
    <row r="554" spans="1:26" ht="13.5" customHeight="1">
      <c r="A554" s="20"/>
      <c r="B554" s="20"/>
      <c r="C554" s="85"/>
      <c r="D554" s="85"/>
      <c r="E554" s="85"/>
      <c r="F554" s="85"/>
      <c r="G554" s="85"/>
      <c r="H554" s="85"/>
      <c r="I554" s="85"/>
      <c r="J554" s="85"/>
      <c r="K554" s="85"/>
      <c r="L554" s="85"/>
      <c r="M554" s="85"/>
      <c r="N554" s="85"/>
      <c r="O554" s="85"/>
      <c r="P554" s="85"/>
      <c r="Q554" s="85"/>
      <c r="R554" s="85"/>
      <c r="S554" s="20"/>
      <c r="T554" s="20"/>
      <c r="U554" s="20"/>
      <c r="V554" s="20"/>
      <c r="W554" s="20"/>
      <c r="X554" s="20"/>
      <c r="Y554" s="20"/>
      <c r="Z554" s="20"/>
    </row>
    <row r="555" spans="1:26" ht="13.5" customHeight="1">
      <c r="A555" s="20"/>
      <c r="B555" s="20"/>
      <c r="C555" s="85"/>
      <c r="D555" s="85"/>
      <c r="E555" s="85"/>
      <c r="F555" s="85"/>
      <c r="G555" s="85"/>
      <c r="H555" s="85"/>
      <c r="I555" s="85"/>
      <c r="J555" s="85"/>
      <c r="K555" s="85"/>
      <c r="L555" s="85"/>
      <c r="M555" s="85"/>
      <c r="N555" s="85"/>
      <c r="O555" s="85"/>
      <c r="P555" s="85"/>
      <c r="Q555" s="85"/>
      <c r="R555" s="85"/>
      <c r="S555" s="20"/>
      <c r="T555" s="20"/>
      <c r="U555" s="20"/>
      <c r="V555" s="20"/>
      <c r="W555" s="20"/>
      <c r="X555" s="20"/>
      <c r="Y555" s="20"/>
      <c r="Z555" s="20"/>
    </row>
    <row r="556" spans="1:26" ht="13.5" customHeight="1">
      <c r="A556" s="20"/>
      <c r="B556" s="20"/>
      <c r="C556" s="85"/>
      <c r="D556" s="85"/>
      <c r="E556" s="85"/>
      <c r="F556" s="85"/>
      <c r="G556" s="85"/>
      <c r="H556" s="85"/>
      <c r="I556" s="85"/>
      <c r="J556" s="85"/>
      <c r="K556" s="85"/>
      <c r="L556" s="85"/>
      <c r="M556" s="85"/>
      <c r="N556" s="85"/>
      <c r="O556" s="85"/>
      <c r="P556" s="85"/>
      <c r="Q556" s="85"/>
      <c r="R556" s="85"/>
      <c r="S556" s="20"/>
      <c r="T556" s="20"/>
      <c r="U556" s="20"/>
      <c r="V556" s="20"/>
      <c r="W556" s="20"/>
      <c r="X556" s="20"/>
      <c r="Y556" s="20"/>
      <c r="Z556" s="20"/>
    </row>
    <row r="557" spans="1:26" ht="13.5" customHeight="1">
      <c r="A557" s="20"/>
      <c r="B557" s="20"/>
      <c r="C557" s="85"/>
      <c r="D557" s="85"/>
      <c r="E557" s="85"/>
      <c r="F557" s="85"/>
      <c r="G557" s="85"/>
      <c r="H557" s="85"/>
      <c r="I557" s="85"/>
      <c r="J557" s="85"/>
      <c r="K557" s="85"/>
      <c r="L557" s="85"/>
      <c r="M557" s="85"/>
      <c r="N557" s="85"/>
      <c r="O557" s="85"/>
      <c r="P557" s="85"/>
      <c r="Q557" s="85"/>
      <c r="R557" s="85"/>
      <c r="S557" s="20"/>
      <c r="T557" s="20"/>
      <c r="U557" s="20"/>
      <c r="V557" s="20"/>
      <c r="W557" s="20"/>
      <c r="X557" s="20"/>
      <c r="Y557" s="20"/>
      <c r="Z557" s="20"/>
    </row>
    <row r="558" spans="1:26" ht="13.5" customHeight="1">
      <c r="A558" s="20"/>
      <c r="B558" s="20"/>
      <c r="C558" s="85"/>
      <c r="D558" s="85"/>
      <c r="E558" s="85"/>
      <c r="F558" s="85"/>
      <c r="G558" s="85"/>
      <c r="H558" s="85"/>
      <c r="I558" s="85"/>
      <c r="J558" s="85"/>
      <c r="K558" s="85"/>
      <c r="L558" s="85"/>
      <c r="M558" s="85"/>
      <c r="N558" s="85"/>
      <c r="O558" s="85"/>
      <c r="P558" s="85"/>
      <c r="Q558" s="85"/>
      <c r="R558" s="85"/>
      <c r="S558" s="20"/>
      <c r="T558" s="20"/>
      <c r="U558" s="20"/>
      <c r="V558" s="20"/>
      <c r="W558" s="20"/>
      <c r="X558" s="20"/>
      <c r="Y558" s="20"/>
      <c r="Z558" s="20"/>
    </row>
    <row r="559" spans="1:26" ht="13.5" customHeight="1">
      <c r="A559" s="20"/>
      <c r="B559" s="20"/>
      <c r="C559" s="85"/>
      <c r="D559" s="85"/>
      <c r="E559" s="85"/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  <c r="R559" s="85"/>
      <c r="S559" s="20"/>
      <c r="T559" s="20"/>
      <c r="U559" s="20"/>
      <c r="V559" s="20"/>
      <c r="W559" s="20"/>
      <c r="X559" s="20"/>
      <c r="Y559" s="20"/>
      <c r="Z559" s="20"/>
    </row>
    <row r="560" spans="1:26" ht="13.5" customHeight="1">
      <c r="A560" s="20"/>
      <c r="B560" s="20"/>
      <c r="C560" s="85"/>
      <c r="D560" s="85"/>
      <c r="E560" s="85"/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  <c r="R560" s="85"/>
      <c r="S560" s="20"/>
      <c r="T560" s="20"/>
      <c r="U560" s="20"/>
      <c r="V560" s="20"/>
      <c r="W560" s="20"/>
      <c r="X560" s="20"/>
      <c r="Y560" s="20"/>
      <c r="Z560" s="20"/>
    </row>
    <row r="561" spans="1:26" ht="13.5" customHeight="1">
      <c r="A561" s="20"/>
      <c r="B561" s="20"/>
      <c r="C561" s="85"/>
      <c r="D561" s="85"/>
      <c r="E561" s="85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  <c r="R561" s="85"/>
      <c r="S561" s="20"/>
      <c r="T561" s="20"/>
      <c r="U561" s="20"/>
      <c r="V561" s="20"/>
      <c r="W561" s="20"/>
      <c r="X561" s="20"/>
      <c r="Y561" s="20"/>
      <c r="Z561" s="20"/>
    </row>
    <row r="562" spans="1:26" ht="13.5" customHeight="1">
      <c r="A562" s="20"/>
      <c r="B562" s="20"/>
      <c r="C562" s="85"/>
      <c r="D562" s="85"/>
      <c r="E562" s="85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  <c r="R562" s="85"/>
      <c r="S562" s="20"/>
      <c r="T562" s="20"/>
      <c r="U562" s="20"/>
      <c r="V562" s="20"/>
      <c r="W562" s="20"/>
      <c r="X562" s="20"/>
      <c r="Y562" s="20"/>
      <c r="Z562" s="20"/>
    </row>
    <row r="563" spans="1:26" ht="13.5" customHeight="1">
      <c r="A563" s="20"/>
      <c r="B563" s="20"/>
      <c r="C563" s="85"/>
      <c r="D563" s="85"/>
      <c r="E563" s="85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  <c r="R563" s="85"/>
      <c r="S563" s="20"/>
      <c r="T563" s="20"/>
      <c r="U563" s="20"/>
      <c r="V563" s="20"/>
      <c r="W563" s="20"/>
      <c r="X563" s="20"/>
      <c r="Y563" s="20"/>
      <c r="Z563" s="20"/>
    </row>
    <row r="564" spans="1:26" ht="13.5" customHeight="1">
      <c r="A564" s="20"/>
      <c r="B564" s="20"/>
      <c r="C564" s="85"/>
      <c r="D564" s="85"/>
      <c r="E564" s="85"/>
      <c r="F564" s="85"/>
      <c r="G564" s="85"/>
      <c r="H564" s="85"/>
      <c r="I564" s="85"/>
      <c r="J564" s="85"/>
      <c r="K564" s="85"/>
      <c r="L564" s="85"/>
      <c r="M564" s="85"/>
      <c r="N564" s="85"/>
      <c r="O564" s="85"/>
      <c r="P564" s="85"/>
      <c r="Q564" s="85"/>
      <c r="R564" s="85"/>
      <c r="S564" s="20"/>
      <c r="T564" s="20"/>
      <c r="U564" s="20"/>
      <c r="V564" s="20"/>
      <c r="W564" s="20"/>
      <c r="X564" s="20"/>
      <c r="Y564" s="20"/>
      <c r="Z564" s="20"/>
    </row>
    <row r="565" spans="1:26" ht="13.5" customHeight="1">
      <c r="A565" s="20"/>
      <c r="B565" s="20"/>
      <c r="C565" s="85"/>
      <c r="D565" s="85"/>
      <c r="E565" s="85"/>
      <c r="F565" s="85"/>
      <c r="G565" s="85"/>
      <c r="H565" s="85"/>
      <c r="I565" s="85"/>
      <c r="J565" s="85"/>
      <c r="K565" s="85"/>
      <c r="L565" s="85"/>
      <c r="M565" s="85"/>
      <c r="N565" s="85"/>
      <c r="O565" s="85"/>
      <c r="P565" s="85"/>
      <c r="Q565" s="85"/>
      <c r="R565" s="85"/>
      <c r="S565" s="20"/>
      <c r="T565" s="20"/>
      <c r="U565" s="20"/>
      <c r="V565" s="20"/>
      <c r="W565" s="20"/>
      <c r="X565" s="20"/>
      <c r="Y565" s="20"/>
      <c r="Z565" s="20"/>
    </row>
    <row r="566" spans="1:26" ht="13.5" customHeight="1">
      <c r="A566" s="20"/>
      <c r="B566" s="20"/>
      <c r="C566" s="85"/>
      <c r="D566" s="85"/>
      <c r="E566" s="85"/>
      <c r="F566" s="85"/>
      <c r="G566" s="85"/>
      <c r="H566" s="85"/>
      <c r="I566" s="85"/>
      <c r="J566" s="85"/>
      <c r="K566" s="85"/>
      <c r="L566" s="85"/>
      <c r="M566" s="85"/>
      <c r="N566" s="85"/>
      <c r="O566" s="85"/>
      <c r="P566" s="85"/>
      <c r="Q566" s="85"/>
      <c r="R566" s="85"/>
      <c r="S566" s="20"/>
      <c r="T566" s="20"/>
      <c r="U566" s="20"/>
      <c r="V566" s="20"/>
      <c r="W566" s="20"/>
      <c r="X566" s="20"/>
      <c r="Y566" s="20"/>
      <c r="Z566" s="20"/>
    </row>
    <row r="567" spans="1:26" ht="13.5" customHeight="1">
      <c r="A567" s="20"/>
      <c r="B567" s="20"/>
      <c r="C567" s="85"/>
      <c r="D567" s="85"/>
      <c r="E567" s="85"/>
      <c r="F567" s="85"/>
      <c r="G567" s="85"/>
      <c r="H567" s="85"/>
      <c r="I567" s="85"/>
      <c r="J567" s="85"/>
      <c r="K567" s="85"/>
      <c r="L567" s="85"/>
      <c r="M567" s="85"/>
      <c r="N567" s="85"/>
      <c r="O567" s="85"/>
      <c r="P567" s="85"/>
      <c r="Q567" s="85"/>
      <c r="R567" s="85"/>
      <c r="S567" s="20"/>
      <c r="T567" s="20"/>
      <c r="U567" s="20"/>
      <c r="V567" s="20"/>
      <c r="W567" s="20"/>
      <c r="X567" s="20"/>
      <c r="Y567" s="20"/>
      <c r="Z567" s="20"/>
    </row>
    <row r="568" spans="1:26" ht="13.5" customHeight="1">
      <c r="A568" s="20"/>
      <c r="B568" s="20"/>
      <c r="C568" s="85"/>
      <c r="D568" s="85"/>
      <c r="E568" s="85"/>
      <c r="F568" s="85"/>
      <c r="G568" s="85"/>
      <c r="H568" s="85"/>
      <c r="I568" s="85"/>
      <c r="J568" s="85"/>
      <c r="K568" s="85"/>
      <c r="L568" s="85"/>
      <c r="M568" s="85"/>
      <c r="N568" s="85"/>
      <c r="O568" s="85"/>
      <c r="P568" s="85"/>
      <c r="Q568" s="85"/>
      <c r="R568" s="85"/>
      <c r="S568" s="20"/>
      <c r="T568" s="20"/>
      <c r="U568" s="20"/>
      <c r="V568" s="20"/>
      <c r="W568" s="20"/>
      <c r="X568" s="20"/>
      <c r="Y568" s="20"/>
      <c r="Z568" s="20"/>
    </row>
    <row r="569" spans="1:26" ht="13.5" customHeight="1">
      <c r="A569" s="20"/>
      <c r="B569" s="20"/>
      <c r="C569" s="85"/>
      <c r="D569" s="85"/>
      <c r="E569" s="85"/>
      <c r="F569" s="85"/>
      <c r="G569" s="85"/>
      <c r="H569" s="85"/>
      <c r="I569" s="85"/>
      <c r="J569" s="85"/>
      <c r="K569" s="85"/>
      <c r="L569" s="85"/>
      <c r="M569" s="85"/>
      <c r="N569" s="85"/>
      <c r="O569" s="85"/>
      <c r="P569" s="85"/>
      <c r="Q569" s="85"/>
      <c r="R569" s="85"/>
      <c r="S569" s="20"/>
      <c r="T569" s="20"/>
      <c r="U569" s="20"/>
      <c r="V569" s="20"/>
      <c r="W569" s="20"/>
      <c r="X569" s="20"/>
      <c r="Y569" s="20"/>
      <c r="Z569" s="20"/>
    </row>
    <row r="570" spans="1:26" ht="13.5" customHeight="1">
      <c r="A570" s="20"/>
      <c r="B570" s="20"/>
      <c r="C570" s="85"/>
      <c r="D570" s="85"/>
      <c r="E570" s="85"/>
      <c r="F570" s="85"/>
      <c r="G570" s="85"/>
      <c r="H570" s="85"/>
      <c r="I570" s="85"/>
      <c r="J570" s="85"/>
      <c r="K570" s="85"/>
      <c r="L570" s="85"/>
      <c r="M570" s="85"/>
      <c r="N570" s="85"/>
      <c r="O570" s="85"/>
      <c r="P570" s="85"/>
      <c r="Q570" s="85"/>
      <c r="R570" s="85"/>
      <c r="S570" s="20"/>
      <c r="T570" s="20"/>
      <c r="U570" s="20"/>
      <c r="V570" s="20"/>
      <c r="W570" s="20"/>
      <c r="X570" s="20"/>
      <c r="Y570" s="20"/>
      <c r="Z570" s="20"/>
    </row>
    <row r="571" spans="1:26" ht="13.5" customHeight="1">
      <c r="A571" s="20"/>
      <c r="B571" s="20"/>
      <c r="C571" s="85"/>
      <c r="D571" s="85"/>
      <c r="E571" s="85"/>
      <c r="F571" s="85"/>
      <c r="G571" s="85"/>
      <c r="H571" s="85"/>
      <c r="I571" s="85"/>
      <c r="J571" s="85"/>
      <c r="K571" s="85"/>
      <c r="L571" s="85"/>
      <c r="M571" s="85"/>
      <c r="N571" s="85"/>
      <c r="O571" s="85"/>
      <c r="P571" s="85"/>
      <c r="Q571" s="85"/>
      <c r="R571" s="85"/>
      <c r="S571" s="20"/>
      <c r="T571" s="20"/>
      <c r="U571" s="20"/>
      <c r="V571" s="20"/>
      <c r="W571" s="20"/>
      <c r="X571" s="20"/>
      <c r="Y571" s="20"/>
      <c r="Z571" s="20"/>
    </row>
    <row r="572" spans="1:26" ht="13.5" customHeight="1">
      <c r="A572" s="20"/>
      <c r="B572" s="20"/>
      <c r="C572" s="85"/>
      <c r="D572" s="85"/>
      <c r="E572" s="85"/>
      <c r="F572" s="85"/>
      <c r="G572" s="85"/>
      <c r="H572" s="85"/>
      <c r="I572" s="85"/>
      <c r="J572" s="85"/>
      <c r="K572" s="85"/>
      <c r="L572" s="85"/>
      <c r="M572" s="85"/>
      <c r="N572" s="85"/>
      <c r="O572" s="85"/>
      <c r="P572" s="85"/>
      <c r="Q572" s="85"/>
      <c r="R572" s="85"/>
      <c r="S572" s="20"/>
      <c r="T572" s="20"/>
      <c r="U572" s="20"/>
      <c r="V572" s="20"/>
      <c r="W572" s="20"/>
      <c r="X572" s="20"/>
      <c r="Y572" s="20"/>
      <c r="Z572" s="20"/>
    </row>
    <row r="573" spans="1:26" ht="13.5" customHeight="1">
      <c r="A573" s="20"/>
      <c r="B573" s="20"/>
      <c r="C573" s="85"/>
      <c r="D573" s="85"/>
      <c r="E573" s="85"/>
      <c r="F573" s="85"/>
      <c r="G573" s="85"/>
      <c r="H573" s="85"/>
      <c r="I573" s="85"/>
      <c r="J573" s="85"/>
      <c r="K573" s="85"/>
      <c r="L573" s="85"/>
      <c r="M573" s="85"/>
      <c r="N573" s="85"/>
      <c r="O573" s="85"/>
      <c r="P573" s="85"/>
      <c r="Q573" s="85"/>
      <c r="R573" s="85"/>
      <c r="S573" s="20"/>
      <c r="T573" s="20"/>
      <c r="U573" s="20"/>
      <c r="V573" s="20"/>
      <c r="W573" s="20"/>
      <c r="X573" s="20"/>
      <c r="Y573" s="20"/>
      <c r="Z573" s="20"/>
    </row>
    <row r="574" spans="1:26" ht="13.5" customHeight="1">
      <c r="A574" s="20"/>
      <c r="B574" s="20"/>
      <c r="C574" s="85"/>
      <c r="D574" s="85"/>
      <c r="E574" s="85"/>
      <c r="F574" s="85"/>
      <c r="G574" s="85"/>
      <c r="H574" s="85"/>
      <c r="I574" s="85"/>
      <c r="J574" s="85"/>
      <c r="K574" s="85"/>
      <c r="L574" s="85"/>
      <c r="M574" s="85"/>
      <c r="N574" s="85"/>
      <c r="O574" s="85"/>
      <c r="P574" s="85"/>
      <c r="Q574" s="85"/>
      <c r="R574" s="85"/>
      <c r="S574" s="20"/>
      <c r="T574" s="20"/>
      <c r="U574" s="20"/>
      <c r="V574" s="20"/>
      <c r="W574" s="20"/>
      <c r="X574" s="20"/>
      <c r="Y574" s="20"/>
      <c r="Z574" s="20"/>
    </row>
    <row r="575" spans="1:26" ht="13.5" customHeight="1">
      <c r="A575" s="20"/>
      <c r="B575" s="20"/>
      <c r="C575" s="85"/>
      <c r="D575" s="85"/>
      <c r="E575" s="85"/>
      <c r="F575" s="85"/>
      <c r="G575" s="85"/>
      <c r="H575" s="85"/>
      <c r="I575" s="85"/>
      <c r="J575" s="85"/>
      <c r="K575" s="85"/>
      <c r="L575" s="85"/>
      <c r="M575" s="85"/>
      <c r="N575" s="85"/>
      <c r="O575" s="85"/>
      <c r="P575" s="85"/>
      <c r="Q575" s="85"/>
      <c r="R575" s="85"/>
      <c r="S575" s="20"/>
      <c r="T575" s="20"/>
      <c r="U575" s="20"/>
      <c r="V575" s="20"/>
      <c r="W575" s="20"/>
      <c r="X575" s="20"/>
      <c r="Y575" s="20"/>
      <c r="Z575" s="20"/>
    </row>
    <row r="576" spans="1:26" ht="13.5" customHeight="1">
      <c r="A576" s="20"/>
      <c r="B576" s="20"/>
      <c r="C576" s="85"/>
      <c r="D576" s="85"/>
      <c r="E576" s="85"/>
      <c r="F576" s="85"/>
      <c r="G576" s="85"/>
      <c r="H576" s="85"/>
      <c r="I576" s="85"/>
      <c r="J576" s="85"/>
      <c r="K576" s="85"/>
      <c r="L576" s="85"/>
      <c r="M576" s="85"/>
      <c r="N576" s="85"/>
      <c r="O576" s="85"/>
      <c r="P576" s="85"/>
      <c r="Q576" s="85"/>
      <c r="R576" s="85"/>
      <c r="S576" s="20"/>
      <c r="T576" s="20"/>
      <c r="U576" s="20"/>
      <c r="V576" s="20"/>
      <c r="W576" s="20"/>
      <c r="X576" s="20"/>
      <c r="Y576" s="20"/>
      <c r="Z576" s="20"/>
    </row>
    <row r="577" spans="1:26" ht="13.5" customHeight="1">
      <c r="A577" s="20"/>
      <c r="B577" s="20"/>
      <c r="C577" s="85"/>
      <c r="D577" s="85"/>
      <c r="E577" s="85"/>
      <c r="F577" s="85"/>
      <c r="G577" s="85"/>
      <c r="H577" s="85"/>
      <c r="I577" s="85"/>
      <c r="J577" s="85"/>
      <c r="K577" s="85"/>
      <c r="L577" s="85"/>
      <c r="M577" s="85"/>
      <c r="N577" s="85"/>
      <c r="O577" s="85"/>
      <c r="P577" s="85"/>
      <c r="Q577" s="85"/>
      <c r="R577" s="85"/>
      <c r="S577" s="20"/>
      <c r="T577" s="20"/>
      <c r="U577" s="20"/>
      <c r="V577" s="20"/>
      <c r="W577" s="20"/>
      <c r="X577" s="20"/>
      <c r="Y577" s="20"/>
      <c r="Z577" s="20"/>
    </row>
    <row r="578" spans="1:26" ht="13.5" customHeight="1">
      <c r="A578" s="20"/>
      <c r="B578" s="20"/>
      <c r="C578" s="85"/>
      <c r="D578" s="85"/>
      <c r="E578" s="85"/>
      <c r="F578" s="85"/>
      <c r="G578" s="85"/>
      <c r="H578" s="85"/>
      <c r="I578" s="85"/>
      <c r="J578" s="85"/>
      <c r="K578" s="85"/>
      <c r="L578" s="85"/>
      <c r="M578" s="85"/>
      <c r="N578" s="85"/>
      <c r="O578" s="85"/>
      <c r="P578" s="85"/>
      <c r="Q578" s="85"/>
      <c r="R578" s="85"/>
      <c r="S578" s="20"/>
      <c r="T578" s="20"/>
      <c r="U578" s="20"/>
      <c r="V578" s="20"/>
      <c r="W578" s="20"/>
      <c r="X578" s="20"/>
      <c r="Y578" s="20"/>
      <c r="Z578" s="20"/>
    </row>
    <row r="579" spans="1:26" ht="13.5" customHeight="1">
      <c r="A579" s="20"/>
      <c r="B579" s="20"/>
      <c r="C579" s="85"/>
      <c r="D579" s="85"/>
      <c r="E579" s="85"/>
      <c r="F579" s="85"/>
      <c r="G579" s="85"/>
      <c r="H579" s="85"/>
      <c r="I579" s="85"/>
      <c r="J579" s="85"/>
      <c r="K579" s="85"/>
      <c r="L579" s="85"/>
      <c r="M579" s="85"/>
      <c r="N579" s="85"/>
      <c r="O579" s="85"/>
      <c r="P579" s="85"/>
      <c r="Q579" s="85"/>
      <c r="R579" s="85"/>
      <c r="S579" s="20"/>
      <c r="T579" s="20"/>
      <c r="U579" s="20"/>
      <c r="V579" s="20"/>
      <c r="W579" s="20"/>
      <c r="X579" s="20"/>
      <c r="Y579" s="20"/>
      <c r="Z579" s="20"/>
    </row>
    <row r="580" spans="1:26" ht="13.5" customHeight="1">
      <c r="A580" s="20"/>
      <c r="B580" s="20"/>
      <c r="C580" s="85"/>
      <c r="D580" s="85"/>
      <c r="E580" s="85"/>
      <c r="F580" s="85"/>
      <c r="G580" s="85"/>
      <c r="H580" s="85"/>
      <c r="I580" s="85"/>
      <c r="J580" s="85"/>
      <c r="K580" s="85"/>
      <c r="L580" s="85"/>
      <c r="M580" s="85"/>
      <c r="N580" s="85"/>
      <c r="O580" s="85"/>
      <c r="P580" s="85"/>
      <c r="Q580" s="85"/>
      <c r="R580" s="85"/>
      <c r="S580" s="20"/>
      <c r="T580" s="20"/>
      <c r="U580" s="20"/>
      <c r="V580" s="20"/>
      <c r="W580" s="20"/>
      <c r="X580" s="20"/>
      <c r="Y580" s="20"/>
      <c r="Z580" s="20"/>
    </row>
    <row r="581" spans="1:26" ht="13.5" customHeight="1">
      <c r="A581" s="20"/>
      <c r="B581" s="20"/>
      <c r="C581" s="85"/>
      <c r="D581" s="85"/>
      <c r="E581" s="85"/>
      <c r="F581" s="85"/>
      <c r="G581" s="85"/>
      <c r="H581" s="85"/>
      <c r="I581" s="85"/>
      <c r="J581" s="85"/>
      <c r="K581" s="85"/>
      <c r="L581" s="85"/>
      <c r="M581" s="85"/>
      <c r="N581" s="85"/>
      <c r="O581" s="85"/>
      <c r="P581" s="85"/>
      <c r="Q581" s="85"/>
      <c r="R581" s="85"/>
      <c r="S581" s="20"/>
      <c r="T581" s="20"/>
      <c r="U581" s="20"/>
      <c r="V581" s="20"/>
      <c r="W581" s="20"/>
      <c r="X581" s="20"/>
      <c r="Y581" s="20"/>
      <c r="Z581" s="20"/>
    </row>
    <row r="582" spans="1:26" ht="13.5" customHeight="1">
      <c r="A582" s="20"/>
      <c r="B582" s="20"/>
      <c r="C582" s="85"/>
      <c r="D582" s="85"/>
      <c r="E582" s="85"/>
      <c r="F582" s="85"/>
      <c r="G582" s="85"/>
      <c r="H582" s="85"/>
      <c r="I582" s="85"/>
      <c r="J582" s="85"/>
      <c r="K582" s="85"/>
      <c r="L582" s="85"/>
      <c r="M582" s="85"/>
      <c r="N582" s="85"/>
      <c r="O582" s="85"/>
      <c r="P582" s="85"/>
      <c r="Q582" s="85"/>
      <c r="R582" s="85"/>
      <c r="S582" s="20"/>
      <c r="T582" s="20"/>
      <c r="U582" s="20"/>
      <c r="V582" s="20"/>
      <c r="W582" s="20"/>
      <c r="X582" s="20"/>
      <c r="Y582" s="20"/>
      <c r="Z582" s="20"/>
    </row>
    <row r="583" spans="1:26" ht="13.5" customHeight="1">
      <c r="A583" s="20"/>
      <c r="B583" s="20"/>
      <c r="C583" s="85"/>
      <c r="D583" s="85"/>
      <c r="E583" s="85"/>
      <c r="F583" s="85"/>
      <c r="G583" s="85"/>
      <c r="H583" s="85"/>
      <c r="I583" s="85"/>
      <c r="J583" s="85"/>
      <c r="K583" s="85"/>
      <c r="L583" s="85"/>
      <c r="M583" s="85"/>
      <c r="N583" s="85"/>
      <c r="O583" s="85"/>
      <c r="P583" s="85"/>
      <c r="Q583" s="85"/>
      <c r="R583" s="85"/>
      <c r="S583" s="20"/>
      <c r="T583" s="20"/>
      <c r="U583" s="20"/>
      <c r="V583" s="20"/>
      <c r="W583" s="20"/>
      <c r="X583" s="20"/>
      <c r="Y583" s="20"/>
      <c r="Z583" s="20"/>
    </row>
    <row r="584" spans="1:26" ht="13.5" customHeight="1">
      <c r="A584" s="20"/>
      <c r="B584" s="20"/>
      <c r="C584" s="85"/>
      <c r="D584" s="85"/>
      <c r="E584" s="85"/>
      <c r="F584" s="85"/>
      <c r="G584" s="85"/>
      <c r="H584" s="85"/>
      <c r="I584" s="85"/>
      <c r="J584" s="85"/>
      <c r="K584" s="85"/>
      <c r="L584" s="85"/>
      <c r="M584" s="85"/>
      <c r="N584" s="85"/>
      <c r="O584" s="85"/>
      <c r="P584" s="85"/>
      <c r="Q584" s="85"/>
      <c r="R584" s="85"/>
      <c r="S584" s="20"/>
      <c r="T584" s="20"/>
      <c r="U584" s="20"/>
      <c r="V584" s="20"/>
      <c r="W584" s="20"/>
      <c r="X584" s="20"/>
      <c r="Y584" s="20"/>
      <c r="Z584" s="20"/>
    </row>
    <row r="585" spans="1:26" ht="13.5" customHeight="1">
      <c r="A585" s="20"/>
      <c r="B585" s="20"/>
      <c r="C585" s="85"/>
      <c r="D585" s="85"/>
      <c r="E585" s="85"/>
      <c r="F585" s="85"/>
      <c r="G585" s="85"/>
      <c r="H585" s="85"/>
      <c r="I585" s="85"/>
      <c r="J585" s="85"/>
      <c r="K585" s="85"/>
      <c r="L585" s="85"/>
      <c r="M585" s="85"/>
      <c r="N585" s="85"/>
      <c r="O585" s="85"/>
      <c r="P585" s="85"/>
      <c r="Q585" s="85"/>
      <c r="R585" s="85"/>
      <c r="S585" s="20"/>
      <c r="T585" s="20"/>
      <c r="U585" s="20"/>
      <c r="V585" s="20"/>
      <c r="W585" s="20"/>
      <c r="X585" s="20"/>
      <c r="Y585" s="20"/>
      <c r="Z585" s="20"/>
    </row>
    <row r="586" spans="1:26" ht="13.5" customHeight="1">
      <c r="A586" s="20"/>
      <c r="B586" s="20"/>
      <c r="C586" s="85"/>
      <c r="D586" s="85"/>
      <c r="E586" s="85"/>
      <c r="F586" s="85"/>
      <c r="G586" s="85"/>
      <c r="H586" s="85"/>
      <c r="I586" s="85"/>
      <c r="J586" s="85"/>
      <c r="K586" s="85"/>
      <c r="L586" s="85"/>
      <c r="M586" s="85"/>
      <c r="N586" s="85"/>
      <c r="O586" s="85"/>
      <c r="P586" s="85"/>
      <c r="Q586" s="85"/>
      <c r="R586" s="85"/>
      <c r="S586" s="20"/>
      <c r="T586" s="20"/>
      <c r="U586" s="20"/>
      <c r="V586" s="20"/>
      <c r="W586" s="20"/>
      <c r="X586" s="20"/>
      <c r="Y586" s="20"/>
      <c r="Z586" s="20"/>
    </row>
    <row r="587" spans="1:26" ht="13.5" customHeight="1">
      <c r="A587" s="20"/>
      <c r="B587" s="20"/>
      <c r="C587" s="85"/>
      <c r="D587" s="85"/>
      <c r="E587" s="85"/>
      <c r="F587" s="85"/>
      <c r="G587" s="85"/>
      <c r="H587" s="85"/>
      <c r="I587" s="85"/>
      <c r="J587" s="85"/>
      <c r="K587" s="85"/>
      <c r="L587" s="85"/>
      <c r="M587" s="85"/>
      <c r="N587" s="85"/>
      <c r="O587" s="85"/>
      <c r="P587" s="85"/>
      <c r="Q587" s="85"/>
      <c r="R587" s="85"/>
      <c r="S587" s="20"/>
      <c r="T587" s="20"/>
      <c r="U587" s="20"/>
      <c r="V587" s="20"/>
      <c r="W587" s="20"/>
      <c r="X587" s="20"/>
      <c r="Y587" s="20"/>
      <c r="Z587" s="20"/>
    </row>
    <row r="588" spans="1:26" ht="13.5" customHeight="1">
      <c r="A588" s="20"/>
      <c r="B588" s="20"/>
      <c r="C588" s="85"/>
      <c r="D588" s="85"/>
      <c r="E588" s="85"/>
      <c r="F588" s="85"/>
      <c r="G588" s="85"/>
      <c r="H588" s="85"/>
      <c r="I588" s="85"/>
      <c r="J588" s="85"/>
      <c r="K588" s="85"/>
      <c r="L588" s="85"/>
      <c r="M588" s="85"/>
      <c r="N588" s="85"/>
      <c r="O588" s="85"/>
      <c r="P588" s="85"/>
      <c r="Q588" s="85"/>
      <c r="R588" s="85"/>
      <c r="S588" s="20"/>
      <c r="T588" s="20"/>
      <c r="U588" s="20"/>
      <c r="V588" s="20"/>
      <c r="W588" s="20"/>
      <c r="X588" s="20"/>
      <c r="Y588" s="20"/>
      <c r="Z588" s="20"/>
    </row>
    <row r="589" spans="1:26" ht="13.5" customHeight="1">
      <c r="A589" s="20"/>
      <c r="B589" s="20"/>
      <c r="C589" s="85"/>
      <c r="D589" s="85"/>
      <c r="E589" s="85"/>
      <c r="F589" s="85"/>
      <c r="G589" s="85"/>
      <c r="H589" s="85"/>
      <c r="I589" s="85"/>
      <c r="J589" s="85"/>
      <c r="K589" s="85"/>
      <c r="L589" s="85"/>
      <c r="M589" s="85"/>
      <c r="N589" s="85"/>
      <c r="O589" s="85"/>
      <c r="P589" s="85"/>
      <c r="Q589" s="85"/>
      <c r="R589" s="85"/>
      <c r="S589" s="20"/>
      <c r="T589" s="20"/>
      <c r="U589" s="20"/>
      <c r="V589" s="20"/>
      <c r="W589" s="20"/>
      <c r="X589" s="20"/>
      <c r="Y589" s="20"/>
      <c r="Z589" s="20"/>
    </row>
    <row r="590" spans="1:26" ht="13.5" customHeight="1">
      <c r="A590" s="20"/>
      <c r="B590" s="20"/>
      <c r="C590" s="85"/>
      <c r="D590" s="85"/>
      <c r="E590" s="85"/>
      <c r="F590" s="85"/>
      <c r="G590" s="85"/>
      <c r="H590" s="85"/>
      <c r="I590" s="85"/>
      <c r="J590" s="85"/>
      <c r="K590" s="85"/>
      <c r="L590" s="85"/>
      <c r="M590" s="85"/>
      <c r="N590" s="85"/>
      <c r="O590" s="85"/>
      <c r="P590" s="85"/>
      <c r="Q590" s="85"/>
      <c r="R590" s="85"/>
      <c r="S590" s="20"/>
      <c r="T590" s="20"/>
      <c r="U590" s="20"/>
      <c r="V590" s="20"/>
      <c r="W590" s="20"/>
      <c r="X590" s="20"/>
      <c r="Y590" s="20"/>
      <c r="Z590" s="20"/>
    </row>
    <row r="591" spans="1:26" ht="13.5" customHeight="1">
      <c r="A591" s="20"/>
      <c r="B591" s="20"/>
      <c r="C591" s="85"/>
      <c r="D591" s="85"/>
      <c r="E591" s="85"/>
      <c r="F591" s="85"/>
      <c r="G591" s="85"/>
      <c r="H591" s="85"/>
      <c r="I591" s="85"/>
      <c r="J591" s="85"/>
      <c r="K591" s="85"/>
      <c r="L591" s="85"/>
      <c r="M591" s="85"/>
      <c r="N591" s="85"/>
      <c r="O591" s="85"/>
      <c r="P591" s="85"/>
      <c r="Q591" s="85"/>
      <c r="R591" s="85"/>
      <c r="S591" s="20"/>
      <c r="T591" s="20"/>
      <c r="U591" s="20"/>
      <c r="V591" s="20"/>
      <c r="W591" s="20"/>
      <c r="X591" s="20"/>
      <c r="Y591" s="20"/>
      <c r="Z591" s="20"/>
    </row>
    <row r="592" spans="1:26" ht="13.5" customHeight="1">
      <c r="A592" s="20"/>
      <c r="B592" s="20"/>
      <c r="C592" s="85"/>
      <c r="D592" s="85"/>
      <c r="E592" s="85"/>
      <c r="F592" s="85"/>
      <c r="G592" s="85"/>
      <c r="H592" s="85"/>
      <c r="I592" s="85"/>
      <c r="J592" s="85"/>
      <c r="K592" s="85"/>
      <c r="L592" s="85"/>
      <c r="M592" s="85"/>
      <c r="N592" s="85"/>
      <c r="O592" s="85"/>
      <c r="P592" s="85"/>
      <c r="Q592" s="85"/>
      <c r="R592" s="85"/>
      <c r="S592" s="20"/>
      <c r="T592" s="20"/>
      <c r="U592" s="20"/>
      <c r="V592" s="20"/>
      <c r="W592" s="20"/>
      <c r="X592" s="20"/>
      <c r="Y592" s="20"/>
      <c r="Z592" s="20"/>
    </row>
    <row r="593" spans="1:26" ht="13.5" customHeight="1">
      <c r="A593" s="20"/>
      <c r="B593" s="20"/>
      <c r="C593" s="85"/>
      <c r="D593" s="85"/>
      <c r="E593" s="85"/>
      <c r="F593" s="85"/>
      <c r="G593" s="85"/>
      <c r="H593" s="85"/>
      <c r="I593" s="85"/>
      <c r="J593" s="85"/>
      <c r="K593" s="85"/>
      <c r="L593" s="85"/>
      <c r="M593" s="85"/>
      <c r="N593" s="85"/>
      <c r="O593" s="85"/>
      <c r="P593" s="85"/>
      <c r="Q593" s="85"/>
      <c r="R593" s="85"/>
      <c r="S593" s="20"/>
      <c r="T593" s="20"/>
      <c r="U593" s="20"/>
      <c r="V593" s="20"/>
      <c r="W593" s="20"/>
      <c r="X593" s="20"/>
      <c r="Y593" s="20"/>
      <c r="Z593" s="20"/>
    </row>
    <row r="594" spans="1:26" ht="13.5" customHeight="1">
      <c r="A594" s="20"/>
      <c r="B594" s="20"/>
      <c r="C594" s="85"/>
      <c r="D594" s="85"/>
      <c r="E594" s="85"/>
      <c r="F594" s="85"/>
      <c r="G594" s="85"/>
      <c r="H594" s="85"/>
      <c r="I594" s="85"/>
      <c r="J594" s="85"/>
      <c r="K594" s="85"/>
      <c r="L594" s="85"/>
      <c r="M594" s="85"/>
      <c r="N594" s="85"/>
      <c r="O594" s="85"/>
      <c r="P594" s="85"/>
      <c r="Q594" s="85"/>
      <c r="R594" s="85"/>
      <c r="S594" s="20"/>
      <c r="T594" s="20"/>
      <c r="U594" s="20"/>
      <c r="V594" s="20"/>
      <c r="W594" s="20"/>
      <c r="X594" s="20"/>
      <c r="Y594" s="20"/>
      <c r="Z594" s="20"/>
    </row>
    <row r="595" spans="1:26" ht="13.5" customHeight="1">
      <c r="A595" s="20"/>
      <c r="B595" s="20"/>
      <c r="C595" s="85"/>
      <c r="D595" s="85"/>
      <c r="E595" s="85"/>
      <c r="F595" s="85"/>
      <c r="G595" s="85"/>
      <c r="H595" s="85"/>
      <c r="I595" s="85"/>
      <c r="J595" s="85"/>
      <c r="K595" s="85"/>
      <c r="L595" s="85"/>
      <c r="M595" s="85"/>
      <c r="N595" s="85"/>
      <c r="O595" s="85"/>
      <c r="P595" s="85"/>
      <c r="Q595" s="85"/>
      <c r="R595" s="85"/>
      <c r="S595" s="20"/>
      <c r="T595" s="20"/>
      <c r="U595" s="20"/>
      <c r="V595" s="20"/>
      <c r="W595" s="20"/>
      <c r="X595" s="20"/>
      <c r="Y595" s="20"/>
      <c r="Z595" s="20"/>
    </row>
    <row r="596" spans="1:26" ht="13.5" customHeight="1">
      <c r="A596" s="20"/>
      <c r="B596" s="20"/>
      <c r="C596" s="85"/>
      <c r="D596" s="85"/>
      <c r="E596" s="85"/>
      <c r="F596" s="85"/>
      <c r="G596" s="85"/>
      <c r="H596" s="85"/>
      <c r="I596" s="85"/>
      <c r="J596" s="85"/>
      <c r="K596" s="85"/>
      <c r="L596" s="85"/>
      <c r="M596" s="85"/>
      <c r="N596" s="85"/>
      <c r="O596" s="85"/>
      <c r="P596" s="85"/>
      <c r="Q596" s="85"/>
      <c r="R596" s="85"/>
      <c r="S596" s="20"/>
      <c r="T596" s="20"/>
      <c r="U596" s="20"/>
      <c r="V596" s="20"/>
      <c r="W596" s="20"/>
      <c r="X596" s="20"/>
      <c r="Y596" s="20"/>
      <c r="Z596" s="20"/>
    </row>
    <row r="597" spans="1:26" ht="13.5" customHeight="1">
      <c r="A597" s="20"/>
      <c r="B597" s="20"/>
      <c r="C597" s="85"/>
      <c r="D597" s="85"/>
      <c r="E597" s="85"/>
      <c r="F597" s="85"/>
      <c r="G597" s="85"/>
      <c r="H597" s="85"/>
      <c r="I597" s="85"/>
      <c r="J597" s="85"/>
      <c r="K597" s="85"/>
      <c r="L597" s="85"/>
      <c r="M597" s="85"/>
      <c r="N597" s="85"/>
      <c r="O597" s="85"/>
      <c r="P597" s="85"/>
      <c r="Q597" s="85"/>
      <c r="R597" s="85"/>
      <c r="S597" s="20"/>
      <c r="T597" s="20"/>
      <c r="U597" s="20"/>
      <c r="V597" s="20"/>
      <c r="W597" s="20"/>
      <c r="X597" s="20"/>
      <c r="Y597" s="20"/>
      <c r="Z597" s="20"/>
    </row>
    <row r="598" spans="1:26" ht="13.5" customHeight="1">
      <c r="A598" s="20"/>
      <c r="B598" s="20"/>
      <c r="C598" s="85"/>
      <c r="D598" s="85"/>
      <c r="E598" s="85"/>
      <c r="F598" s="85"/>
      <c r="G598" s="85"/>
      <c r="H598" s="85"/>
      <c r="I598" s="85"/>
      <c r="J598" s="85"/>
      <c r="K598" s="85"/>
      <c r="L598" s="85"/>
      <c r="M598" s="85"/>
      <c r="N598" s="85"/>
      <c r="O598" s="85"/>
      <c r="P598" s="85"/>
      <c r="Q598" s="85"/>
      <c r="R598" s="85"/>
      <c r="S598" s="20"/>
      <c r="T598" s="20"/>
      <c r="U598" s="20"/>
      <c r="V598" s="20"/>
      <c r="W598" s="20"/>
      <c r="X598" s="20"/>
      <c r="Y598" s="20"/>
      <c r="Z598" s="20"/>
    </row>
    <row r="599" spans="1:26" ht="13.5" customHeight="1">
      <c r="A599" s="20"/>
      <c r="B599" s="20"/>
      <c r="C599" s="85"/>
      <c r="D599" s="85"/>
      <c r="E599" s="85"/>
      <c r="F599" s="85"/>
      <c r="G599" s="85"/>
      <c r="H599" s="85"/>
      <c r="I599" s="85"/>
      <c r="J599" s="85"/>
      <c r="K599" s="85"/>
      <c r="L599" s="85"/>
      <c r="M599" s="85"/>
      <c r="N599" s="85"/>
      <c r="O599" s="85"/>
      <c r="P599" s="85"/>
      <c r="Q599" s="85"/>
      <c r="R599" s="85"/>
      <c r="S599" s="20"/>
      <c r="T599" s="20"/>
      <c r="U599" s="20"/>
      <c r="V599" s="20"/>
      <c r="W599" s="20"/>
      <c r="X599" s="20"/>
      <c r="Y599" s="20"/>
      <c r="Z599" s="20"/>
    </row>
    <row r="600" spans="1:26" ht="13.5" customHeight="1">
      <c r="A600" s="20"/>
      <c r="B600" s="20"/>
      <c r="C600" s="85"/>
      <c r="D600" s="85"/>
      <c r="E600" s="85"/>
      <c r="F600" s="85"/>
      <c r="G600" s="85"/>
      <c r="H600" s="85"/>
      <c r="I600" s="85"/>
      <c r="J600" s="85"/>
      <c r="K600" s="85"/>
      <c r="L600" s="85"/>
      <c r="M600" s="85"/>
      <c r="N600" s="85"/>
      <c r="O600" s="85"/>
      <c r="P600" s="85"/>
      <c r="Q600" s="85"/>
      <c r="R600" s="85"/>
      <c r="S600" s="20"/>
      <c r="T600" s="20"/>
      <c r="U600" s="20"/>
      <c r="V600" s="20"/>
      <c r="W600" s="20"/>
      <c r="X600" s="20"/>
      <c r="Y600" s="20"/>
      <c r="Z600" s="20"/>
    </row>
    <row r="601" spans="1:26" ht="13.5" customHeight="1">
      <c r="A601" s="20"/>
      <c r="B601" s="20"/>
      <c r="C601" s="85"/>
      <c r="D601" s="85"/>
      <c r="E601" s="85"/>
      <c r="F601" s="85"/>
      <c r="G601" s="85"/>
      <c r="H601" s="85"/>
      <c r="I601" s="85"/>
      <c r="J601" s="85"/>
      <c r="K601" s="85"/>
      <c r="L601" s="85"/>
      <c r="M601" s="85"/>
      <c r="N601" s="85"/>
      <c r="O601" s="85"/>
      <c r="P601" s="85"/>
      <c r="Q601" s="85"/>
      <c r="R601" s="85"/>
      <c r="S601" s="20"/>
      <c r="T601" s="20"/>
      <c r="U601" s="20"/>
      <c r="V601" s="20"/>
      <c r="W601" s="20"/>
      <c r="X601" s="20"/>
      <c r="Y601" s="20"/>
      <c r="Z601" s="20"/>
    </row>
    <row r="602" spans="1:26" ht="13.5" customHeight="1">
      <c r="A602" s="20"/>
      <c r="B602" s="20"/>
      <c r="C602" s="85"/>
      <c r="D602" s="85"/>
      <c r="E602" s="85"/>
      <c r="F602" s="85"/>
      <c r="G602" s="85"/>
      <c r="H602" s="85"/>
      <c r="I602" s="85"/>
      <c r="J602" s="85"/>
      <c r="K602" s="85"/>
      <c r="L602" s="85"/>
      <c r="M602" s="85"/>
      <c r="N602" s="85"/>
      <c r="O602" s="85"/>
      <c r="P602" s="85"/>
      <c r="Q602" s="85"/>
      <c r="R602" s="85"/>
      <c r="S602" s="20"/>
      <c r="T602" s="20"/>
      <c r="U602" s="20"/>
      <c r="V602" s="20"/>
      <c r="W602" s="20"/>
      <c r="X602" s="20"/>
      <c r="Y602" s="20"/>
      <c r="Z602" s="20"/>
    </row>
    <row r="603" spans="1:26" ht="13.5" customHeight="1">
      <c r="A603" s="20"/>
      <c r="B603" s="20"/>
      <c r="C603" s="85"/>
      <c r="D603" s="85"/>
      <c r="E603" s="85"/>
      <c r="F603" s="85"/>
      <c r="G603" s="85"/>
      <c r="H603" s="85"/>
      <c r="I603" s="85"/>
      <c r="J603" s="85"/>
      <c r="K603" s="85"/>
      <c r="L603" s="85"/>
      <c r="M603" s="85"/>
      <c r="N603" s="85"/>
      <c r="O603" s="85"/>
      <c r="P603" s="85"/>
      <c r="Q603" s="85"/>
      <c r="R603" s="85"/>
      <c r="S603" s="20"/>
      <c r="T603" s="20"/>
      <c r="U603" s="20"/>
      <c r="V603" s="20"/>
      <c r="W603" s="20"/>
      <c r="X603" s="20"/>
      <c r="Y603" s="20"/>
      <c r="Z603" s="20"/>
    </row>
    <row r="604" spans="1:26" ht="13.5" customHeight="1">
      <c r="A604" s="20"/>
      <c r="B604" s="20"/>
      <c r="C604" s="85"/>
      <c r="D604" s="85"/>
      <c r="E604" s="85"/>
      <c r="F604" s="85"/>
      <c r="G604" s="85"/>
      <c r="H604" s="85"/>
      <c r="I604" s="85"/>
      <c r="J604" s="85"/>
      <c r="K604" s="85"/>
      <c r="L604" s="85"/>
      <c r="M604" s="85"/>
      <c r="N604" s="85"/>
      <c r="O604" s="85"/>
      <c r="P604" s="85"/>
      <c r="Q604" s="85"/>
      <c r="R604" s="85"/>
      <c r="S604" s="20"/>
      <c r="T604" s="20"/>
      <c r="U604" s="20"/>
      <c r="V604" s="20"/>
      <c r="W604" s="20"/>
      <c r="X604" s="20"/>
      <c r="Y604" s="20"/>
      <c r="Z604" s="20"/>
    </row>
    <row r="605" spans="1:26" ht="13.5" customHeight="1">
      <c r="A605" s="20"/>
      <c r="B605" s="20"/>
      <c r="C605" s="85"/>
      <c r="D605" s="85"/>
      <c r="E605" s="85"/>
      <c r="F605" s="85"/>
      <c r="G605" s="85"/>
      <c r="H605" s="85"/>
      <c r="I605" s="85"/>
      <c r="J605" s="85"/>
      <c r="K605" s="85"/>
      <c r="L605" s="85"/>
      <c r="M605" s="85"/>
      <c r="N605" s="85"/>
      <c r="O605" s="85"/>
      <c r="P605" s="85"/>
      <c r="Q605" s="85"/>
      <c r="R605" s="85"/>
      <c r="S605" s="20"/>
      <c r="T605" s="20"/>
      <c r="U605" s="20"/>
      <c r="V605" s="20"/>
      <c r="W605" s="20"/>
      <c r="X605" s="20"/>
      <c r="Y605" s="20"/>
      <c r="Z605" s="20"/>
    </row>
    <row r="606" spans="1:26" ht="13.5" customHeight="1">
      <c r="A606" s="20"/>
      <c r="B606" s="20"/>
      <c r="C606" s="85"/>
      <c r="D606" s="85"/>
      <c r="E606" s="85"/>
      <c r="F606" s="85"/>
      <c r="G606" s="85"/>
      <c r="H606" s="85"/>
      <c r="I606" s="85"/>
      <c r="J606" s="85"/>
      <c r="K606" s="85"/>
      <c r="L606" s="85"/>
      <c r="M606" s="85"/>
      <c r="N606" s="85"/>
      <c r="O606" s="85"/>
      <c r="P606" s="85"/>
      <c r="Q606" s="85"/>
      <c r="R606" s="85"/>
      <c r="S606" s="20"/>
      <c r="T606" s="20"/>
      <c r="U606" s="20"/>
      <c r="V606" s="20"/>
      <c r="W606" s="20"/>
      <c r="X606" s="20"/>
      <c r="Y606" s="20"/>
      <c r="Z606" s="20"/>
    </row>
    <row r="607" spans="1:26" ht="13.5" customHeight="1">
      <c r="A607" s="20"/>
      <c r="B607" s="20"/>
      <c r="C607" s="85"/>
      <c r="D607" s="85"/>
      <c r="E607" s="85"/>
      <c r="F607" s="85"/>
      <c r="G607" s="85"/>
      <c r="H607" s="85"/>
      <c r="I607" s="85"/>
      <c r="J607" s="85"/>
      <c r="K607" s="85"/>
      <c r="L607" s="85"/>
      <c r="M607" s="85"/>
      <c r="N607" s="85"/>
      <c r="O607" s="85"/>
      <c r="P607" s="85"/>
      <c r="Q607" s="85"/>
      <c r="R607" s="85"/>
      <c r="S607" s="20"/>
      <c r="T607" s="20"/>
      <c r="U607" s="20"/>
      <c r="V607" s="20"/>
      <c r="W607" s="20"/>
      <c r="X607" s="20"/>
      <c r="Y607" s="20"/>
      <c r="Z607" s="20"/>
    </row>
    <row r="608" spans="1:26" ht="13.5" customHeight="1">
      <c r="A608" s="20"/>
      <c r="B608" s="20"/>
      <c r="C608" s="85"/>
      <c r="D608" s="85"/>
      <c r="E608" s="85"/>
      <c r="F608" s="85"/>
      <c r="G608" s="85"/>
      <c r="H608" s="85"/>
      <c r="I608" s="85"/>
      <c r="J608" s="85"/>
      <c r="K608" s="85"/>
      <c r="L608" s="85"/>
      <c r="M608" s="85"/>
      <c r="N608" s="85"/>
      <c r="O608" s="85"/>
      <c r="P608" s="85"/>
      <c r="Q608" s="85"/>
      <c r="R608" s="85"/>
      <c r="S608" s="20"/>
      <c r="T608" s="20"/>
      <c r="U608" s="20"/>
      <c r="V608" s="20"/>
      <c r="W608" s="20"/>
      <c r="X608" s="20"/>
      <c r="Y608" s="20"/>
      <c r="Z608" s="20"/>
    </row>
    <row r="609" spans="1:26" ht="13.5" customHeight="1">
      <c r="A609" s="20"/>
      <c r="B609" s="20"/>
      <c r="C609" s="85"/>
      <c r="D609" s="85"/>
      <c r="E609" s="85"/>
      <c r="F609" s="85"/>
      <c r="G609" s="85"/>
      <c r="H609" s="85"/>
      <c r="I609" s="85"/>
      <c r="J609" s="85"/>
      <c r="K609" s="85"/>
      <c r="L609" s="85"/>
      <c r="M609" s="85"/>
      <c r="N609" s="85"/>
      <c r="O609" s="85"/>
      <c r="P609" s="85"/>
      <c r="Q609" s="85"/>
      <c r="R609" s="85"/>
      <c r="S609" s="20"/>
      <c r="T609" s="20"/>
      <c r="U609" s="20"/>
      <c r="V609" s="20"/>
      <c r="W609" s="20"/>
      <c r="X609" s="20"/>
      <c r="Y609" s="20"/>
      <c r="Z609" s="20"/>
    </row>
    <row r="610" spans="1:26" ht="13.5" customHeight="1">
      <c r="A610" s="20"/>
      <c r="B610" s="20"/>
      <c r="C610" s="85"/>
      <c r="D610" s="85"/>
      <c r="E610" s="85"/>
      <c r="F610" s="85"/>
      <c r="G610" s="85"/>
      <c r="H610" s="85"/>
      <c r="I610" s="85"/>
      <c r="J610" s="85"/>
      <c r="K610" s="85"/>
      <c r="L610" s="85"/>
      <c r="M610" s="85"/>
      <c r="N610" s="85"/>
      <c r="O610" s="85"/>
      <c r="P610" s="85"/>
      <c r="Q610" s="85"/>
      <c r="R610" s="85"/>
      <c r="S610" s="20"/>
      <c r="T610" s="20"/>
      <c r="U610" s="20"/>
      <c r="V610" s="20"/>
      <c r="W610" s="20"/>
      <c r="X610" s="20"/>
      <c r="Y610" s="20"/>
      <c r="Z610" s="20"/>
    </row>
    <row r="611" spans="1:26" ht="13.5" customHeight="1">
      <c r="A611" s="20"/>
      <c r="B611" s="20"/>
      <c r="C611" s="85"/>
      <c r="D611" s="85"/>
      <c r="E611" s="85"/>
      <c r="F611" s="85"/>
      <c r="G611" s="85"/>
      <c r="H611" s="85"/>
      <c r="I611" s="85"/>
      <c r="J611" s="85"/>
      <c r="K611" s="85"/>
      <c r="L611" s="85"/>
      <c r="M611" s="85"/>
      <c r="N611" s="85"/>
      <c r="O611" s="85"/>
      <c r="P611" s="85"/>
      <c r="Q611" s="85"/>
      <c r="R611" s="85"/>
      <c r="S611" s="20"/>
      <c r="T611" s="20"/>
      <c r="U611" s="20"/>
      <c r="V611" s="20"/>
      <c r="W611" s="20"/>
      <c r="X611" s="20"/>
      <c r="Y611" s="20"/>
      <c r="Z611" s="20"/>
    </row>
    <row r="612" spans="1:26" ht="13.5" customHeight="1">
      <c r="A612" s="20"/>
      <c r="B612" s="20"/>
      <c r="C612" s="85"/>
      <c r="D612" s="85"/>
      <c r="E612" s="85"/>
      <c r="F612" s="85"/>
      <c r="G612" s="85"/>
      <c r="H612" s="85"/>
      <c r="I612" s="85"/>
      <c r="J612" s="85"/>
      <c r="K612" s="85"/>
      <c r="L612" s="85"/>
      <c r="M612" s="85"/>
      <c r="N612" s="85"/>
      <c r="O612" s="85"/>
      <c r="P612" s="85"/>
      <c r="Q612" s="85"/>
      <c r="R612" s="85"/>
      <c r="S612" s="20"/>
      <c r="T612" s="20"/>
      <c r="U612" s="20"/>
      <c r="V612" s="20"/>
      <c r="W612" s="20"/>
      <c r="X612" s="20"/>
      <c r="Y612" s="20"/>
      <c r="Z612" s="20"/>
    </row>
    <row r="613" spans="1:26" ht="13.5" customHeight="1">
      <c r="A613" s="20"/>
      <c r="B613" s="20"/>
      <c r="C613" s="85"/>
      <c r="D613" s="85"/>
      <c r="E613" s="85"/>
      <c r="F613" s="85"/>
      <c r="G613" s="85"/>
      <c r="H613" s="85"/>
      <c r="I613" s="85"/>
      <c r="J613" s="85"/>
      <c r="K613" s="85"/>
      <c r="L613" s="85"/>
      <c r="M613" s="85"/>
      <c r="N613" s="85"/>
      <c r="O613" s="85"/>
      <c r="P613" s="85"/>
      <c r="Q613" s="85"/>
      <c r="R613" s="85"/>
      <c r="S613" s="20"/>
      <c r="T613" s="20"/>
      <c r="U613" s="20"/>
      <c r="V613" s="20"/>
      <c r="W613" s="20"/>
      <c r="X613" s="20"/>
      <c r="Y613" s="20"/>
      <c r="Z613" s="20"/>
    </row>
    <row r="614" spans="1:26" ht="13.5" customHeight="1">
      <c r="A614" s="20"/>
      <c r="B614" s="20"/>
      <c r="C614" s="85"/>
      <c r="D614" s="85"/>
      <c r="E614" s="85"/>
      <c r="F614" s="85"/>
      <c r="G614" s="85"/>
      <c r="H614" s="85"/>
      <c r="I614" s="85"/>
      <c r="J614" s="85"/>
      <c r="K614" s="85"/>
      <c r="L614" s="85"/>
      <c r="M614" s="85"/>
      <c r="N614" s="85"/>
      <c r="O614" s="85"/>
      <c r="P614" s="85"/>
      <c r="Q614" s="85"/>
      <c r="R614" s="85"/>
      <c r="S614" s="20"/>
      <c r="T614" s="20"/>
      <c r="U614" s="20"/>
      <c r="V614" s="20"/>
      <c r="W614" s="20"/>
      <c r="X614" s="20"/>
      <c r="Y614" s="20"/>
      <c r="Z614" s="20"/>
    </row>
    <row r="615" spans="1:26" ht="13.5" customHeight="1">
      <c r="A615" s="20"/>
      <c r="B615" s="20"/>
      <c r="C615" s="85"/>
      <c r="D615" s="85"/>
      <c r="E615" s="85"/>
      <c r="F615" s="85"/>
      <c r="G615" s="85"/>
      <c r="H615" s="85"/>
      <c r="I615" s="85"/>
      <c r="J615" s="85"/>
      <c r="K615" s="85"/>
      <c r="L615" s="85"/>
      <c r="M615" s="85"/>
      <c r="N615" s="85"/>
      <c r="O615" s="85"/>
      <c r="P615" s="85"/>
      <c r="Q615" s="85"/>
      <c r="R615" s="85"/>
      <c r="S615" s="20"/>
      <c r="T615" s="20"/>
      <c r="U615" s="20"/>
      <c r="V615" s="20"/>
      <c r="W615" s="20"/>
      <c r="X615" s="20"/>
      <c r="Y615" s="20"/>
      <c r="Z615" s="20"/>
    </row>
    <row r="616" spans="1:26" ht="13.5" customHeight="1">
      <c r="A616" s="20"/>
      <c r="B616" s="20"/>
      <c r="C616" s="85"/>
      <c r="D616" s="85"/>
      <c r="E616" s="85"/>
      <c r="F616" s="85"/>
      <c r="G616" s="85"/>
      <c r="H616" s="85"/>
      <c r="I616" s="85"/>
      <c r="J616" s="85"/>
      <c r="K616" s="85"/>
      <c r="L616" s="85"/>
      <c r="M616" s="85"/>
      <c r="N616" s="85"/>
      <c r="O616" s="85"/>
      <c r="P616" s="85"/>
      <c r="Q616" s="85"/>
      <c r="R616" s="85"/>
      <c r="S616" s="20"/>
      <c r="T616" s="20"/>
      <c r="U616" s="20"/>
      <c r="V616" s="20"/>
      <c r="W616" s="20"/>
      <c r="X616" s="20"/>
      <c r="Y616" s="20"/>
      <c r="Z616" s="20"/>
    </row>
    <row r="617" spans="1:26" ht="13.5" customHeight="1">
      <c r="A617" s="20"/>
      <c r="B617" s="20"/>
      <c r="C617" s="85"/>
      <c r="D617" s="85"/>
      <c r="E617" s="85"/>
      <c r="F617" s="85"/>
      <c r="G617" s="85"/>
      <c r="H617" s="85"/>
      <c r="I617" s="85"/>
      <c r="J617" s="85"/>
      <c r="K617" s="85"/>
      <c r="L617" s="85"/>
      <c r="M617" s="85"/>
      <c r="N617" s="85"/>
      <c r="O617" s="85"/>
      <c r="P617" s="85"/>
      <c r="Q617" s="85"/>
      <c r="R617" s="85"/>
      <c r="S617" s="20"/>
      <c r="T617" s="20"/>
      <c r="U617" s="20"/>
      <c r="V617" s="20"/>
      <c r="W617" s="20"/>
      <c r="X617" s="20"/>
      <c r="Y617" s="20"/>
      <c r="Z617" s="20"/>
    </row>
    <row r="618" spans="1:26" ht="13.5" customHeight="1">
      <c r="A618" s="20"/>
      <c r="B618" s="20"/>
      <c r="C618" s="85"/>
      <c r="D618" s="85"/>
      <c r="E618" s="85"/>
      <c r="F618" s="85"/>
      <c r="G618" s="85"/>
      <c r="H618" s="85"/>
      <c r="I618" s="85"/>
      <c r="J618" s="85"/>
      <c r="K618" s="85"/>
      <c r="L618" s="85"/>
      <c r="M618" s="85"/>
      <c r="N618" s="85"/>
      <c r="O618" s="85"/>
      <c r="P618" s="85"/>
      <c r="Q618" s="85"/>
      <c r="R618" s="85"/>
      <c r="S618" s="20"/>
      <c r="T618" s="20"/>
      <c r="U618" s="20"/>
      <c r="V618" s="20"/>
      <c r="W618" s="20"/>
      <c r="X618" s="20"/>
      <c r="Y618" s="20"/>
      <c r="Z618" s="20"/>
    </row>
    <row r="619" spans="1:26" ht="13.5" customHeight="1">
      <c r="A619" s="20"/>
      <c r="B619" s="20"/>
      <c r="C619" s="85"/>
      <c r="D619" s="85"/>
      <c r="E619" s="85"/>
      <c r="F619" s="85"/>
      <c r="G619" s="85"/>
      <c r="H619" s="85"/>
      <c r="I619" s="85"/>
      <c r="J619" s="85"/>
      <c r="K619" s="85"/>
      <c r="L619" s="85"/>
      <c r="M619" s="85"/>
      <c r="N619" s="85"/>
      <c r="O619" s="85"/>
      <c r="P619" s="85"/>
      <c r="Q619" s="85"/>
      <c r="R619" s="85"/>
      <c r="S619" s="20"/>
      <c r="T619" s="20"/>
      <c r="U619" s="20"/>
      <c r="V619" s="20"/>
      <c r="W619" s="20"/>
      <c r="X619" s="20"/>
      <c r="Y619" s="20"/>
      <c r="Z619" s="20"/>
    </row>
    <row r="620" spans="1:26" ht="13.5" customHeight="1">
      <c r="A620" s="20"/>
      <c r="B620" s="20"/>
      <c r="C620" s="85"/>
      <c r="D620" s="85"/>
      <c r="E620" s="85"/>
      <c r="F620" s="85"/>
      <c r="G620" s="85"/>
      <c r="H620" s="85"/>
      <c r="I620" s="85"/>
      <c r="J620" s="85"/>
      <c r="K620" s="85"/>
      <c r="L620" s="85"/>
      <c r="M620" s="85"/>
      <c r="N620" s="85"/>
      <c r="O620" s="85"/>
      <c r="P620" s="85"/>
      <c r="Q620" s="85"/>
      <c r="R620" s="85"/>
      <c r="S620" s="20"/>
      <c r="T620" s="20"/>
      <c r="U620" s="20"/>
      <c r="V620" s="20"/>
      <c r="W620" s="20"/>
      <c r="X620" s="20"/>
      <c r="Y620" s="20"/>
      <c r="Z620" s="20"/>
    </row>
    <row r="621" spans="1:26" ht="13.5" customHeight="1">
      <c r="A621" s="20"/>
      <c r="B621" s="20"/>
      <c r="C621" s="85"/>
      <c r="D621" s="85"/>
      <c r="E621" s="85"/>
      <c r="F621" s="85"/>
      <c r="G621" s="85"/>
      <c r="H621" s="85"/>
      <c r="I621" s="85"/>
      <c r="J621" s="85"/>
      <c r="K621" s="85"/>
      <c r="L621" s="85"/>
      <c r="M621" s="85"/>
      <c r="N621" s="85"/>
      <c r="O621" s="85"/>
      <c r="P621" s="85"/>
      <c r="Q621" s="85"/>
      <c r="R621" s="85"/>
      <c r="S621" s="20"/>
      <c r="T621" s="20"/>
      <c r="U621" s="20"/>
      <c r="V621" s="20"/>
      <c r="W621" s="20"/>
      <c r="X621" s="20"/>
      <c r="Y621" s="20"/>
      <c r="Z621" s="20"/>
    </row>
    <row r="622" spans="1:26" ht="13.5" customHeight="1">
      <c r="A622" s="20"/>
      <c r="B622" s="20"/>
      <c r="C622" s="85"/>
      <c r="D622" s="85"/>
      <c r="E622" s="85"/>
      <c r="F622" s="85"/>
      <c r="G622" s="85"/>
      <c r="H622" s="85"/>
      <c r="I622" s="85"/>
      <c r="J622" s="85"/>
      <c r="K622" s="85"/>
      <c r="L622" s="85"/>
      <c r="M622" s="85"/>
      <c r="N622" s="85"/>
      <c r="O622" s="85"/>
      <c r="P622" s="85"/>
      <c r="Q622" s="85"/>
      <c r="R622" s="85"/>
      <c r="S622" s="20"/>
      <c r="T622" s="20"/>
      <c r="U622" s="20"/>
      <c r="V622" s="20"/>
      <c r="W622" s="20"/>
      <c r="X622" s="20"/>
      <c r="Y622" s="20"/>
      <c r="Z622" s="20"/>
    </row>
    <row r="623" spans="1:26" ht="13.5" customHeight="1">
      <c r="A623" s="20"/>
      <c r="B623" s="20"/>
      <c r="C623" s="85"/>
      <c r="D623" s="85"/>
      <c r="E623" s="85"/>
      <c r="F623" s="85"/>
      <c r="G623" s="85"/>
      <c r="H623" s="85"/>
      <c r="I623" s="85"/>
      <c r="J623" s="85"/>
      <c r="K623" s="85"/>
      <c r="L623" s="85"/>
      <c r="M623" s="85"/>
      <c r="N623" s="85"/>
      <c r="O623" s="85"/>
      <c r="P623" s="85"/>
      <c r="Q623" s="85"/>
      <c r="R623" s="85"/>
      <c r="S623" s="20"/>
      <c r="T623" s="20"/>
      <c r="U623" s="20"/>
      <c r="V623" s="20"/>
      <c r="W623" s="20"/>
      <c r="X623" s="20"/>
      <c r="Y623" s="20"/>
      <c r="Z623" s="20"/>
    </row>
    <row r="624" spans="1:26" ht="13.5" customHeight="1">
      <c r="A624" s="20"/>
      <c r="B624" s="20"/>
      <c r="C624" s="85"/>
      <c r="D624" s="85"/>
      <c r="E624" s="85"/>
      <c r="F624" s="85"/>
      <c r="G624" s="85"/>
      <c r="H624" s="85"/>
      <c r="I624" s="85"/>
      <c r="J624" s="85"/>
      <c r="K624" s="85"/>
      <c r="L624" s="85"/>
      <c r="M624" s="85"/>
      <c r="N624" s="85"/>
      <c r="O624" s="85"/>
      <c r="P624" s="85"/>
      <c r="Q624" s="85"/>
      <c r="R624" s="85"/>
      <c r="S624" s="20"/>
      <c r="T624" s="20"/>
      <c r="U624" s="20"/>
      <c r="V624" s="20"/>
      <c r="W624" s="20"/>
      <c r="X624" s="20"/>
      <c r="Y624" s="20"/>
      <c r="Z624" s="20"/>
    </row>
    <row r="625" spans="1:26" ht="13.5" customHeight="1">
      <c r="A625" s="20"/>
      <c r="B625" s="20"/>
      <c r="C625" s="85"/>
      <c r="D625" s="85"/>
      <c r="E625" s="85"/>
      <c r="F625" s="85"/>
      <c r="G625" s="85"/>
      <c r="H625" s="85"/>
      <c r="I625" s="85"/>
      <c r="J625" s="85"/>
      <c r="K625" s="85"/>
      <c r="L625" s="85"/>
      <c r="M625" s="85"/>
      <c r="N625" s="85"/>
      <c r="O625" s="85"/>
      <c r="P625" s="85"/>
      <c r="Q625" s="85"/>
      <c r="R625" s="85"/>
      <c r="S625" s="20"/>
      <c r="T625" s="20"/>
      <c r="U625" s="20"/>
      <c r="V625" s="20"/>
      <c r="W625" s="20"/>
      <c r="X625" s="20"/>
      <c r="Y625" s="20"/>
      <c r="Z625" s="20"/>
    </row>
    <row r="626" spans="1:26" ht="13.5" customHeight="1">
      <c r="A626" s="20"/>
      <c r="B626" s="20"/>
      <c r="C626" s="85"/>
      <c r="D626" s="85"/>
      <c r="E626" s="85"/>
      <c r="F626" s="85"/>
      <c r="G626" s="85"/>
      <c r="H626" s="85"/>
      <c r="I626" s="85"/>
      <c r="J626" s="85"/>
      <c r="K626" s="85"/>
      <c r="L626" s="85"/>
      <c r="M626" s="85"/>
      <c r="N626" s="85"/>
      <c r="O626" s="85"/>
      <c r="P626" s="85"/>
      <c r="Q626" s="85"/>
      <c r="R626" s="85"/>
      <c r="S626" s="20"/>
      <c r="T626" s="20"/>
      <c r="U626" s="20"/>
      <c r="V626" s="20"/>
      <c r="W626" s="20"/>
      <c r="X626" s="20"/>
      <c r="Y626" s="20"/>
      <c r="Z626" s="20"/>
    </row>
    <row r="627" spans="1:26" ht="13.5" customHeight="1">
      <c r="A627" s="20"/>
      <c r="B627" s="20"/>
      <c r="C627" s="85"/>
      <c r="D627" s="85"/>
      <c r="E627" s="85"/>
      <c r="F627" s="85"/>
      <c r="G627" s="85"/>
      <c r="H627" s="85"/>
      <c r="I627" s="85"/>
      <c r="J627" s="85"/>
      <c r="K627" s="85"/>
      <c r="L627" s="85"/>
      <c r="M627" s="85"/>
      <c r="N627" s="85"/>
      <c r="O627" s="85"/>
      <c r="P627" s="85"/>
      <c r="Q627" s="85"/>
      <c r="R627" s="85"/>
      <c r="S627" s="20"/>
      <c r="T627" s="20"/>
      <c r="U627" s="20"/>
      <c r="V627" s="20"/>
      <c r="W627" s="20"/>
      <c r="X627" s="20"/>
      <c r="Y627" s="20"/>
      <c r="Z627" s="20"/>
    </row>
    <row r="628" spans="1:26" ht="13.5" customHeight="1">
      <c r="A628" s="20"/>
      <c r="B628" s="20"/>
      <c r="C628" s="85"/>
      <c r="D628" s="85"/>
      <c r="E628" s="85"/>
      <c r="F628" s="85"/>
      <c r="G628" s="85"/>
      <c r="H628" s="85"/>
      <c r="I628" s="85"/>
      <c r="J628" s="85"/>
      <c r="K628" s="85"/>
      <c r="L628" s="85"/>
      <c r="M628" s="85"/>
      <c r="N628" s="85"/>
      <c r="O628" s="85"/>
      <c r="P628" s="85"/>
      <c r="Q628" s="85"/>
      <c r="R628" s="85"/>
      <c r="S628" s="20"/>
      <c r="T628" s="20"/>
      <c r="U628" s="20"/>
      <c r="V628" s="20"/>
      <c r="W628" s="20"/>
      <c r="X628" s="20"/>
      <c r="Y628" s="20"/>
      <c r="Z628" s="20"/>
    </row>
    <row r="629" spans="1:26" ht="13.5" customHeight="1">
      <c r="A629" s="20"/>
      <c r="B629" s="20"/>
      <c r="C629" s="85"/>
      <c r="D629" s="85"/>
      <c r="E629" s="85"/>
      <c r="F629" s="85"/>
      <c r="G629" s="85"/>
      <c r="H629" s="85"/>
      <c r="I629" s="85"/>
      <c r="J629" s="85"/>
      <c r="K629" s="85"/>
      <c r="L629" s="85"/>
      <c r="M629" s="85"/>
      <c r="N629" s="85"/>
      <c r="O629" s="85"/>
      <c r="P629" s="85"/>
      <c r="Q629" s="85"/>
      <c r="R629" s="85"/>
      <c r="S629" s="20"/>
      <c r="T629" s="20"/>
      <c r="U629" s="20"/>
      <c r="V629" s="20"/>
      <c r="W629" s="20"/>
      <c r="X629" s="20"/>
      <c r="Y629" s="20"/>
      <c r="Z629" s="20"/>
    </row>
    <row r="630" spans="1:26" ht="13.5" customHeight="1">
      <c r="A630" s="20"/>
      <c r="B630" s="20"/>
      <c r="C630" s="85"/>
      <c r="D630" s="85"/>
      <c r="E630" s="85"/>
      <c r="F630" s="85"/>
      <c r="G630" s="85"/>
      <c r="H630" s="85"/>
      <c r="I630" s="85"/>
      <c r="J630" s="85"/>
      <c r="K630" s="85"/>
      <c r="L630" s="85"/>
      <c r="M630" s="85"/>
      <c r="N630" s="85"/>
      <c r="O630" s="85"/>
      <c r="P630" s="85"/>
      <c r="Q630" s="85"/>
      <c r="R630" s="85"/>
      <c r="S630" s="20"/>
      <c r="T630" s="20"/>
      <c r="U630" s="20"/>
      <c r="V630" s="20"/>
      <c r="W630" s="20"/>
      <c r="X630" s="20"/>
      <c r="Y630" s="20"/>
      <c r="Z630" s="20"/>
    </row>
    <row r="631" spans="1:26" ht="13.5" customHeight="1">
      <c r="A631" s="20"/>
      <c r="B631" s="20"/>
      <c r="C631" s="85"/>
      <c r="D631" s="85"/>
      <c r="E631" s="85"/>
      <c r="F631" s="85"/>
      <c r="G631" s="85"/>
      <c r="H631" s="85"/>
      <c r="I631" s="85"/>
      <c r="J631" s="85"/>
      <c r="K631" s="85"/>
      <c r="L631" s="85"/>
      <c r="M631" s="85"/>
      <c r="N631" s="85"/>
      <c r="O631" s="85"/>
      <c r="P631" s="85"/>
      <c r="Q631" s="85"/>
      <c r="R631" s="85"/>
      <c r="S631" s="20"/>
      <c r="T631" s="20"/>
      <c r="U631" s="20"/>
      <c r="V631" s="20"/>
      <c r="W631" s="20"/>
      <c r="X631" s="20"/>
      <c r="Y631" s="20"/>
      <c r="Z631" s="20"/>
    </row>
    <row r="632" spans="1:26" ht="13.5" customHeight="1">
      <c r="A632" s="20"/>
      <c r="B632" s="20"/>
      <c r="C632" s="85"/>
      <c r="D632" s="85"/>
      <c r="E632" s="85"/>
      <c r="F632" s="85"/>
      <c r="G632" s="85"/>
      <c r="H632" s="85"/>
      <c r="I632" s="85"/>
      <c r="J632" s="85"/>
      <c r="K632" s="85"/>
      <c r="L632" s="85"/>
      <c r="M632" s="85"/>
      <c r="N632" s="85"/>
      <c r="O632" s="85"/>
      <c r="P632" s="85"/>
      <c r="Q632" s="85"/>
      <c r="R632" s="85"/>
      <c r="S632" s="20"/>
      <c r="T632" s="20"/>
      <c r="U632" s="20"/>
      <c r="V632" s="20"/>
      <c r="W632" s="20"/>
      <c r="X632" s="20"/>
      <c r="Y632" s="20"/>
      <c r="Z632" s="20"/>
    </row>
    <row r="633" spans="1:26" ht="13.5" customHeight="1">
      <c r="A633" s="20"/>
      <c r="B633" s="20"/>
      <c r="C633" s="85"/>
      <c r="D633" s="85"/>
      <c r="E633" s="85"/>
      <c r="F633" s="85"/>
      <c r="G633" s="85"/>
      <c r="H633" s="85"/>
      <c r="I633" s="85"/>
      <c r="J633" s="85"/>
      <c r="K633" s="85"/>
      <c r="L633" s="85"/>
      <c r="M633" s="85"/>
      <c r="N633" s="85"/>
      <c r="O633" s="85"/>
      <c r="P633" s="85"/>
      <c r="Q633" s="85"/>
      <c r="R633" s="85"/>
      <c r="S633" s="20"/>
      <c r="T633" s="20"/>
      <c r="U633" s="20"/>
      <c r="V633" s="20"/>
      <c r="W633" s="20"/>
      <c r="X633" s="20"/>
      <c r="Y633" s="20"/>
      <c r="Z633" s="20"/>
    </row>
    <row r="634" spans="1:26" ht="13.5" customHeight="1">
      <c r="A634" s="20"/>
      <c r="B634" s="20"/>
      <c r="C634" s="85"/>
      <c r="D634" s="85"/>
      <c r="E634" s="85"/>
      <c r="F634" s="85"/>
      <c r="G634" s="85"/>
      <c r="H634" s="85"/>
      <c r="I634" s="85"/>
      <c r="J634" s="85"/>
      <c r="K634" s="85"/>
      <c r="L634" s="85"/>
      <c r="M634" s="85"/>
      <c r="N634" s="85"/>
      <c r="O634" s="85"/>
      <c r="P634" s="85"/>
      <c r="Q634" s="85"/>
      <c r="R634" s="85"/>
      <c r="S634" s="20"/>
      <c r="T634" s="20"/>
      <c r="U634" s="20"/>
      <c r="V634" s="20"/>
      <c r="W634" s="20"/>
      <c r="X634" s="20"/>
      <c r="Y634" s="20"/>
      <c r="Z634" s="20"/>
    </row>
    <row r="635" spans="1:26" ht="13.5" customHeight="1">
      <c r="A635" s="20"/>
      <c r="B635" s="20"/>
      <c r="C635" s="85"/>
      <c r="D635" s="85"/>
      <c r="E635" s="85"/>
      <c r="F635" s="85"/>
      <c r="G635" s="85"/>
      <c r="H635" s="85"/>
      <c r="I635" s="85"/>
      <c r="J635" s="85"/>
      <c r="K635" s="85"/>
      <c r="L635" s="85"/>
      <c r="M635" s="85"/>
      <c r="N635" s="85"/>
      <c r="O635" s="85"/>
      <c r="P635" s="85"/>
      <c r="Q635" s="85"/>
      <c r="R635" s="85"/>
      <c r="S635" s="20"/>
      <c r="T635" s="20"/>
      <c r="U635" s="20"/>
      <c r="V635" s="20"/>
      <c r="W635" s="20"/>
      <c r="X635" s="20"/>
      <c r="Y635" s="20"/>
      <c r="Z635" s="20"/>
    </row>
    <row r="636" spans="1:26" ht="13.5" customHeight="1">
      <c r="A636" s="20"/>
      <c r="B636" s="20"/>
      <c r="C636" s="85"/>
      <c r="D636" s="85"/>
      <c r="E636" s="85"/>
      <c r="F636" s="85"/>
      <c r="G636" s="85"/>
      <c r="H636" s="85"/>
      <c r="I636" s="85"/>
      <c r="J636" s="85"/>
      <c r="K636" s="85"/>
      <c r="L636" s="85"/>
      <c r="M636" s="85"/>
      <c r="N636" s="85"/>
      <c r="O636" s="85"/>
      <c r="P636" s="85"/>
      <c r="Q636" s="85"/>
      <c r="R636" s="85"/>
      <c r="S636" s="20"/>
      <c r="T636" s="20"/>
      <c r="U636" s="20"/>
      <c r="V636" s="20"/>
      <c r="W636" s="20"/>
      <c r="X636" s="20"/>
      <c r="Y636" s="20"/>
      <c r="Z636" s="20"/>
    </row>
    <row r="637" spans="1:26" ht="13.5" customHeight="1">
      <c r="A637" s="20"/>
      <c r="B637" s="20"/>
      <c r="C637" s="85"/>
      <c r="D637" s="85"/>
      <c r="E637" s="85"/>
      <c r="F637" s="85"/>
      <c r="G637" s="85"/>
      <c r="H637" s="85"/>
      <c r="I637" s="85"/>
      <c r="J637" s="85"/>
      <c r="K637" s="85"/>
      <c r="L637" s="85"/>
      <c r="M637" s="85"/>
      <c r="N637" s="85"/>
      <c r="O637" s="85"/>
      <c r="P637" s="85"/>
      <c r="Q637" s="85"/>
      <c r="R637" s="85"/>
      <c r="S637" s="20"/>
      <c r="T637" s="20"/>
      <c r="U637" s="20"/>
      <c r="V637" s="20"/>
      <c r="W637" s="20"/>
      <c r="X637" s="20"/>
      <c r="Y637" s="20"/>
      <c r="Z637" s="20"/>
    </row>
    <row r="638" spans="1:26" ht="13.5" customHeight="1">
      <c r="A638" s="20"/>
      <c r="B638" s="20"/>
      <c r="C638" s="85"/>
      <c r="D638" s="85"/>
      <c r="E638" s="85"/>
      <c r="F638" s="85"/>
      <c r="G638" s="85"/>
      <c r="H638" s="85"/>
      <c r="I638" s="85"/>
      <c r="J638" s="85"/>
      <c r="K638" s="85"/>
      <c r="L638" s="85"/>
      <c r="M638" s="85"/>
      <c r="N638" s="85"/>
      <c r="O638" s="85"/>
      <c r="P638" s="85"/>
      <c r="Q638" s="85"/>
      <c r="R638" s="85"/>
      <c r="S638" s="20"/>
      <c r="T638" s="20"/>
      <c r="U638" s="20"/>
      <c r="V638" s="20"/>
      <c r="W638" s="20"/>
      <c r="X638" s="20"/>
      <c r="Y638" s="20"/>
      <c r="Z638" s="20"/>
    </row>
    <row r="639" spans="1:26" ht="13.5" customHeight="1">
      <c r="A639" s="20"/>
      <c r="B639" s="20"/>
      <c r="C639" s="85"/>
      <c r="D639" s="85"/>
      <c r="E639" s="85"/>
      <c r="F639" s="85"/>
      <c r="G639" s="85"/>
      <c r="H639" s="85"/>
      <c r="I639" s="85"/>
      <c r="J639" s="85"/>
      <c r="K639" s="85"/>
      <c r="L639" s="85"/>
      <c r="M639" s="85"/>
      <c r="N639" s="85"/>
      <c r="O639" s="85"/>
      <c r="P639" s="85"/>
      <c r="Q639" s="85"/>
      <c r="R639" s="85"/>
      <c r="S639" s="20"/>
      <c r="T639" s="20"/>
      <c r="U639" s="20"/>
      <c r="V639" s="20"/>
      <c r="W639" s="20"/>
      <c r="X639" s="20"/>
      <c r="Y639" s="20"/>
      <c r="Z639" s="20"/>
    </row>
    <row r="640" spans="1:26" ht="13.5" customHeight="1">
      <c r="A640" s="20"/>
      <c r="B640" s="20"/>
      <c r="C640" s="85"/>
      <c r="D640" s="85"/>
      <c r="E640" s="85"/>
      <c r="F640" s="85"/>
      <c r="G640" s="85"/>
      <c r="H640" s="85"/>
      <c r="I640" s="85"/>
      <c r="J640" s="85"/>
      <c r="K640" s="85"/>
      <c r="L640" s="85"/>
      <c r="M640" s="85"/>
      <c r="N640" s="85"/>
      <c r="O640" s="85"/>
      <c r="P640" s="85"/>
      <c r="Q640" s="85"/>
      <c r="R640" s="85"/>
      <c r="S640" s="20"/>
      <c r="T640" s="20"/>
      <c r="U640" s="20"/>
      <c r="V640" s="20"/>
      <c r="W640" s="20"/>
      <c r="X640" s="20"/>
      <c r="Y640" s="20"/>
      <c r="Z640" s="20"/>
    </row>
    <row r="641" spans="1:26" ht="13.5" customHeight="1">
      <c r="A641" s="20"/>
      <c r="B641" s="20"/>
      <c r="C641" s="85"/>
      <c r="D641" s="85"/>
      <c r="E641" s="85"/>
      <c r="F641" s="85"/>
      <c r="G641" s="85"/>
      <c r="H641" s="85"/>
      <c r="I641" s="85"/>
      <c r="J641" s="85"/>
      <c r="K641" s="85"/>
      <c r="L641" s="85"/>
      <c r="M641" s="85"/>
      <c r="N641" s="85"/>
      <c r="O641" s="85"/>
      <c r="P641" s="85"/>
      <c r="Q641" s="85"/>
      <c r="R641" s="85"/>
      <c r="S641" s="20"/>
      <c r="T641" s="20"/>
      <c r="U641" s="20"/>
      <c r="V641" s="20"/>
      <c r="W641" s="20"/>
      <c r="X641" s="20"/>
      <c r="Y641" s="20"/>
      <c r="Z641" s="20"/>
    </row>
    <row r="642" spans="1:26" ht="13.5" customHeight="1">
      <c r="A642" s="20"/>
      <c r="B642" s="20"/>
      <c r="C642" s="85"/>
      <c r="D642" s="85"/>
      <c r="E642" s="85"/>
      <c r="F642" s="85"/>
      <c r="G642" s="85"/>
      <c r="H642" s="85"/>
      <c r="I642" s="85"/>
      <c r="J642" s="85"/>
      <c r="K642" s="85"/>
      <c r="L642" s="85"/>
      <c r="M642" s="85"/>
      <c r="N642" s="85"/>
      <c r="O642" s="85"/>
      <c r="P642" s="85"/>
      <c r="Q642" s="85"/>
      <c r="R642" s="85"/>
      <c r="S642" s="20"/>
      <c r="T642" s="20"/>
      <c r="U642" s="20"/>
      <c r="V642" s="20"/>
      <c r="W642" s="20"/>
      <c r="X642" s="20"/>
      <c r="Y642" s="20"/>
      <c r="Z642" s="20"/>
    </row>
    <row r="643" spans="1:26" ht="13.5" customHeight="1">
      <c r="A643" s="20"/>
      <c r="B643" s="20"/>
      <c r="C643" s="85"/>
      <c r="D643" s="85"/>
      <c r="E643" s="85"/>
      <c r="F643" s="85"/>
      <c r="G643" s="85"/>
      <c r="H643" s="85"/>
      <c r="I643" s="85"/>
      <c r="J643" s="85"/>
      <c r="K643" s="85"/>
      <c r="L643" s="85"/>
      <c r="M643" s="85"/>
      <c r="N643" s="85"/>
      <c r="O643" s="85"/>
      <c r="P643" s="85"/>
      <c r="Q643" s="85"/>
      <c r="R643" s="85"/>
      <c r="S643" s="20"/>
      <c r="T643" s="20"/>
      <c r="U643" s="20"/>
      <c r="V643" s="20"/>
      <c r="W643" s="20"/>
      <c r="X643" s="20"/>
      <c r="Y643" s="20"/>
      <c r="Z643" s="20"/>
    </row>
    <row r="644" spans="1:26" ht="13.5" customHeight="1">
      <c r="A644" s="20"/>
      <c r="B644" s="20"/>
      <c r="C644" s="85"/>
      <c r="D644" s="85"/>
      <c r="E644" s="85"/>
      <c r="F644" s="85"/>
      <c r="G644" s="85"/>
      <c r="H644" s="85"/>
      <c r="I644" s="85"/>
      <c r="J644" s="85"/>
      <c r="K644" s="85"/>
      <c r="L644" s="85"/>
      <c r="M644" s="85"/>
      <c r="N644" s="85"/>
      <c r="O644" s="85"/>
      <c r="P644" s="85"/>
      <c r="Q644" s="85"/>
      <c r="R644" s="85"/>
      <c r="S644" s="20"/>
      <c r="T644" s="20"/>
      <c r="U644" s="20"/>
      <c r="V644" s="20"/>
      <c r="W644" s="20"/>
      <c r="X644" s="20"/>
      <c r="Y644" s="20"/>
      <c r="Z644" s="20"/>
    </row>
    <row r="645" spans="1:26" ht="13.5" customHeight="1">
      <c r="A645" s="20"/>
      <c r="B645" s="20"/>
      <c r="C645" s="85"/>
      <c r="D645" s="85"/>
      <c r="E645" s="85"/>
      <c r="F645" s="85"/>
      <c r="G645" s="85"/>
      <c r="H645" s="85"/>
      <c r="I645" s="85"/>
      <c r="J645" s="85"/>
      <c r="K645" s="85"/>
      <c r="L645" s="85"/>
      <c r="M645" s="85"/>
      <c r="N645" s="85"/>
      <c r="O645" s="85"/>
      <c r="P645" s="85"/>
      <c r="Q645" s="85"/>
      <c r="R645" s="85"/>
      <c r="S645" s="20"/>
      <c r="T645" s="20"/>
      <c r="U645" s="20"/>
      <c r="V645" s="20"/>
      <c r="W645" s="20"/>
      <c r="X645" s="20"/>
      <c r="Y645" s="20"/>
      <c r="Z645" s="20"/>
    </row>
    <row r="646" spans="1:26" ht="13.5" customHeight="1">
      <c r="A646" s="20"/>
      <c r="B646" s="20"/>
      <c r="C646" s="85"/>
      <c r="D646" s="85"/>
      <c r="E646" s="85"/>
      <c r="F646" s="85"/>
      <c r="G646" s="85"/>
      <c r="H646" s="85"/>
      <c r="I646" s="85"/>
      <c r="J646" s="85"/>
      <c r="K646" s="85"/>
      <c r="L646" s="85"/>
      <c r="M646" s="85"/>
      <c r="N646" s="85"/>
      <c r="O646" s="85"/>
      <c r="P646" s="85"/>
      <c r="Q646" s="85"/>
      <c r="R646" s="85"/>
      <c r="S646" s="20"/>
      <c r="T646" s="20"/>
      <c r="U646" s="20"/>
      <c r="V646" s="20"/>
      <c r="W646" s="20"/>
      <c r="X646" s="20"/>
      <c r="Y646" s="20"/>
      <c r="Z646" s="20"/>
    </row>
    <row r="647" spans="1:26" ht="13.5" customHeight="1">
      <c r="A647" s="20"/>
      <c r="B647" s="20"/>
      <c r="C647" s="85"/>
      <c r="D647" s="85"/>
      <c r="E647" s="85"/>
      <c r="F647" s="85"/>
      <c r="G647" s="85"/>
      <c r="H647" s="85"/>
      <c r="I647" s="85"/>
      <c r="J647" s="85"/>
      <c r="K647" s="85"/>
      <c r="L647" s="85"/>
      <c r="M647" s="85"/>
      <c r="N647" s="85"/>
      <c r="O647" s="85"/>
      <c r="P647" s="85"/>
      <c r="Q647" s="85"/>
      <c r="R647" s="85"/>
      <c r="S647" s="20"/>
      <c r="T647" s="20"/>
      <c r="U647" s="20"/>
      <c r="V647" s="20"/>
      <c r="W647" s="20"/>
      <c r="X647" s="20"/>
      <c r="Y647" s="20"/>
      <c r="Z647" s="20"/>
    </row>
    <row r="648" spans="1:26" ht="13.5" customHeight="1">
      <c r="A648" s="20"/>
      <c r="B648" s="20"/>
      <c r="C648" s="85"/>
      <c r="D648" s="85"/>
      <c r="E648" s="85"/>
      <c r="F648" s="85"/>
      <c r="G648" s="85"/>
      <c r="H648" s="85"/>
      <c r="I648" s="85"/>
      <c r="J648" s="85"/>
      <c r="K648" s="85"/>
      <c r="L648" s="85"/>
      <c r="M648" s="85"/>
      <c r="N648" s="85"/>
      <c r="O648" s="85"/>
      <c r="P648" s="85"/>
      <c r="Q648" s="85"/>
      <c r="R648" s="85"/>
      <c r="S648" s="20"/>
      <c r="T648" s="20"/>
      <c r="U648" s="20"/>
      <c r="V648" s="20"/>
      <c r="W648" s="20"/>
      <c r="X648" s="20"/>
      <c r="Y648" s="20"/>
      <c r="Z648" s="20"/>
    </row>
    <row r="649" spans="1:26" ht="13.5" customHeight="1">
      <c r="A649" s="20"/>
      <c r="B649" s="20"/>
      <c r="C649" s="85"/>
      <c r="D649" s="85"/>
      <c r="E649" s="85"/>
      <c r="F649" s="85"/>
      <c r="G649" s="85"/>
      <c r="H649" s="85"/>
      <c r="I649" s="85"/>
      <c r="J649" s="85"/>
      <c r="K649" s="85"/>
      <c r="L649" s="85"/>
      <c r="M649" s="85"/>
      <c r="N649" s="85"/>
      <c r="O649" s="85"/>
      <c r="P649" s="85"/>
      <c r="Q649" s="85"/>
      <c r="R649" s="85"/>
      <c r="S649" s="20"/>
      <c r="T649" s="20"/>
      <c r="U649" s="20"/>
      <c r="V649" s="20"/>
      <c r="W649" s="20"/>
      <c r="X649" s="20"/>
      <c r="Y649" s="20"/>
      <c r="Z649" s="20"/>
    </row>
    <row r="650" spans="1:26" ht="13.5" customHeight="1">
      <c r="A650" s="20"/>
      <c r="B650" s="20"/>
      <c r="C650" s="85"/>
      <c r="D650" s="85"/>
      <c r="E650" s="85"/>
      <c r="F650" s="85"/>
      <c r="G650" s="85"/>
      <c r="H650" s="85"/>
      <c r="I650" s="85"/>
      <c r="J650" s="85"/>
      <c r="K650" s="85"/>
      <c r="L650" s="85"/>
      <c r="M650" s="85"/>
      <c r="N650" s="85"/>
      <c r="O650" s="85"/>
      <c r="P650" s="85"/>
      <c r="Q650" s="85"/>
      <c r="R650" s="85"/>
      <c r="S650" s="20"/>
      <c r="T650" s="20"/>
      <c r="U650" s="20"/>
      <c r="V650" s="20"/>
      <c r="W650" s="20"/>
      <c r="X650" s="20"/>
      <c r="Y650" s="20"/>
      <c r="Z650" s="20"/>
    </row>
    <row r="651" spans="1:26" ht="13.5" customHeight="1">
      <c r="A651" s="20"/>
      <c r="B651" s="20"/>
      <c r="C651" s="85"/>
      <c r="D651" s="85"/>
      <c r="E651" s="85"/>
      <c r="F651" s="85"/>
      <c r="G651" s="85"/>
      <c r="H651" s="85"/>
      <c r="I651" s="85"/>
      <c r="J651" s="85"/>
      <c r="K651" s="85"/>
      <c r="L651" s="85"/>
      <c r="M651" s="85"/>
      <c r="N651" s="85"/>
      <c r="O651" s="85"/>
      <c r="P651" s="85"/>
      <c r="Q651" s="85"/>
      <c r="R651" s="85"/>
      <c r="S651" s="20"/>
      <c r="T651" s="20"/>
      <c r="U651" s="20"/>
      <c r="V651" s="20"/>
      <c r="W651" s="20"/>
      <c r="X651" s="20"/>
      <c r="Y651" s="20"/>
      <c r="Z651" s="20"/>
    </row>
    <row r="652" spans="1:26" ht="13.5" customHeight="1">
      <c r="A652" s="20"/>
      <c r="B652" s="20"/>
      <c r="C652" s="85"/>
      <c r="D652" s="85"/>
      <c r="E652" s="85"/>
      <c r="F652" s="85"/>
      <c r="G652" s="85"/>
      <c r="H652" s="85"/>
      <c r="I652" s="85"/>
      <c r="J652" s="85"/>
      <c r="K652" s="85"/>
      <c r="L652" s="85"/>
      <c r="M652" s="85"/>
      <c r="N652" s="85"/>
      <c r="O652" s="85"/>
      <c r="P652" s="85"/>
      <c r="Q652" s="85"/>
      <c r="R652" s="85"/>
      <c r="S652" s="20"/>
      <c r="T652" s="20"/>
      <c r="U652" s="20"/>
      <c r="V652" s="20"/>
      <c r="W652" s="20"/>
      <c r="X652" s="20"/>
      <c r="Y652" s="20"/>
      <c r="Z652" s="20"/>
    </row>
    <row r="653" spans="1:26" ht="13.5" customHeight="1">
      <c r="A653" s="20"/>
      <c r="B653" s="20"/>
      <c r="C653" s="85"/>
      <c r="D653" s="85"/>
      <c r="E653" s="85"/>
      <c r="F653" s="85"/>
      <c r="G653" s="85"/>
      <c r="H653" s="85"/>
      <c r="I653" s="85"/>
      <c r="J653" s="85"/>
      <c r="K653" s="85"/>
      <c r="L653" s="85"/>
      <c r="M653" s="85"/>
      <c r="N653" s="85"/>
      <c r="O653" s="85"/>
      <c r="P653" s="85"/>
      <c r="Q653" s="85"/>
      <c r="R653" s="85"/>
      <c r="S653" s="20"/>
      <c r="T653" s="20"/>
      <c r="U653" s="20"/>
      <c r="V653" s="20"/>
      <c r="W653" s="20"/>
      <c r="X653" s="20"/>
      <c r="Y653" s="20"/>
      <c r="Z653" s="20"/>
    </row>
    <row r="654" spans="1:26" ht="13.5" customHeight="1">
      <c r="A654" s="20"/>
      <c r="B654" s="20"/>
      <c r="C654" s="85"/>
      <c r="D654" s="85"/>
      <c r="E654" s="85"/>
      <c r="F654" s="85"/>
      <c r="G654" s="85"/>
      <c r="H654" s="85"/>
      <c r="I654" s="85"/>
      <c r="J654" s="85"/>
      <c r="K654" s="85"/>
      <c r="L654" s="85"/>
      <c r="M654" s="85"/>
      <c r="N654" s="85"/>
      <c r="O654" s="85"/>
      <c r="P654" s="85"/>
      <c r="Q654" s="85"/>
      <c r="R654" s="85"/>
      <c r="S654" s="20"/>
      <c r="T654" s="20"/>
      <c r="U654" s="20"/>
      <c r="V654" s="20"/>
      <c r="W654" s="20"/>
      <c r="X654" s="20"/>
      <c r="Y654" s="20"/>
      <c r="Z654" s="20"/>
    </row>
    <row r="655" spans="1:26" ht="13.5" customHeight="1">
      <c r="A655" s="20"/>
      <c r="B655" s="20"/>
      <c r="C655" s="85"/>
      <c r="D655" s="85"/>
      <c r="E655" s="85"/>
      <c r="F655" s="85"/>
      <c r="G655" s="85"/>
      <c r="H655" s="85"/>
      <c r="I655" s="85"/>
      <c r="J655" s="85"/>
      <c r="K655" s="85"/>
      <c r="L655" s="85"/>
      <c r="M655" s="85"/>
      <c r="N655" s="85"/>
      <c r="O655" s="85"/>
      <c r="P655" s="85"/>
      <c r="Q655" s="85"/>
      <c r="R655" s="85"/>
      <c r="S655" s="20"/>
      <c r="T655" s="20"/>
      <c r="U655" s="20"/>
      <c r="V655" s="20"/>
      <c r="W655" s="20"/>
      <c r="X655" s="20"/>
      <c r="Y655" s="20"/>
      <c r="Z655" s="20"/>
    </row>
    <row r="656" spans="1:26" ht="13.5" customHeight="1">
      <c r="A656" s="20"/>
      <c r="B656" s="20"/>
      <c r="C656" s="85"/>
      <c r="D656" s="85"/>
      <c r="E656" s="85"/>
      <c r="F656" s="85"/>
      <c r="G656" s="85"/>
      <c r="H656" s="85"/>
      <c r="I656" s="85"/>
      <c r="J656" s="85"/>
      <c r="K656" s="85"/>
      <c r="L656" s="85"/>
      <c r="M656" s="85"/>
      <c r="N656" s="85"/>
      <c r="O656" s="85"/>
      <c r="P656" s="85"/>
      <c r="Q656" s="85"/>
      <c r="R656" s="85"/>
      <c r="S656" s="20"/>
      <c r="T656" s="20"/>
      <c r="U656" s="20"/>
      <c r="V656" s="20"/>
      <c r="W656" s="20"/>
      <c r="X656" s="20"/>
      <c r="Y656" s="20"/>
      <c r="Z656" s="20"/>
    </row>
    <row r="657" spans="1:26" ht="13.5" customHeight="1">
      <c r="A657" s="20"/>
      <c r="B657" s="20"/>
      <c r="C657" s="85"/>
      <c r="D657" s="85"/>
      <c r="E657" s="85"/>
      <c r="F657" s="85"/>
      <c r="G657" s="85"/>
      <c r="H657" s="85"/>
      <c r="I657" s="85"/>
      <c r="J657" s="85"/>
      <c r="K657" s="85"/>
      <c r="L657" s="85"/>
      <c r="M657" s="85"/>
      <c r="N657" s="85"/>
      <c r="O657" s="85"/>
      <c r="P657" s="85"/>
      <c r="Q657" s="85"/>
      <c r="R657" s="85"/>
      <c r="S657" s="20"/>
      <c r="T657" s="20"/>
      <c r="U657" s="20"/>
      <c r="V657" s="20"/>
      <c r="W657" s="20"/>
      <c r="X657" s="20"/>
      <c r="Y657" s="20"/>
      <c r="Z657" s="20"/>
    </row>
    <row r="658" spans="1:26" ht="13.5" customHeight="1">
      <c r="A658" s="20"/>
      <c r="B658" s="20"/>
      <c r="C658" s="85"/>
      <c r="D658" s="85"/>
      <c r="E658" s="85"/>
      <c r="F658" s="85"/>
      <c r="G658" s="85"/>
      <c r="H658" s="85"/>
      <c r="I658" s="85"/>
      <c r="J658" s="85"/>
      <c r="K658" s="85"/>
      <c r="L658" s="85"/>
      <c r="M658" s="85"/>
      <c r="N658" s="85"/>
      <c r="O658" s="85"/>
      <c r="P658" s="85"/>
      <c r="Q658" s="85"/>
      <c r="R658" s="85"/>
      <c r="S658" s="20"/>
      <c r="T658" s="20"/>
      <c r="U658" s="20"/>
      <c r="V658" s="20"/>
      <c r="W658" s="20"/>
      <c r="X658" s="20"/>
      <c r="Y658" s="20"/>
      <c r="Z658" s="20"/>
    </row>
    <row r="659" spans="1:26" ht="13.5" customHeight="1">
      <c r="A659" s="20"/>
      <c r="B659" s="20"/>
      <c r="C659" s="85"/>
      <c r="D659" s="85"/>
      <c r="E659" s="85"/>
      <c r="F659" s="85"/>
      <c r="G659" s="85"/>
      <c r="H659" s="85"/>
      <c r="I659" s="85"/>
      <c r="J659" s="85"/>
      <c r="K659" s="85"/>
      <c r="L659" s="85"/>
      <c r="M659" s="85"/>
      <c r="N659" s="85"/>
      <c r="O659" s="85"/>
      <c r="P659" s="85"/>
      <c r="Q659" s="85"/>
      <c r="R659" s="85"/>
      <c r="S659" s="20"/>
      <c r="T659" s="20"/>
      <c r="U659" s="20"/>
      <c r="V659" s="20"/>
      <c r="W659" s="20"/>
      <c r="X659" s="20"/>
      <c r="Y659" s="20"/>
      <c r="Z659" s="20"/>
    </row>
    <row r="660" spans="1:26" ht="13.5" customHeight="1">
      <c r="A660" s="20"/>
      <c r="B660" s="20"/>
      <c r="C660" s="85"/>
      <c r="D660" s="85"/>
      <c r="E660" s="85"/>
      <c r="F660" s="85"/>
      <c r="G660" s="85"/>
      <c r="H660" s="85"/>
      <c r="I660" s="85"/>
      <c r="J660" s="85"/>
      <c r="K660" s="85"/>
      <c r="L660" s="85"/>
      <c r="M660" s="85"/>
      <c r="N660" s="85"/>
      <c r="O660" s="85"/>
      <c r="P660" s="85"/>
      <c r="Q660" s="85"/>
      <c r="R660" s="85"/>
      <c r="S660" s="20"/>
      <c r="T660" s="20"/>
      <c r="U660" s="20"/>
      <c r="V660" s="20"/>
      <c r="W660" s="20"/>
      <c r="X660" s="20"/>
      <c r="Y660" s="20"/>
      <c r="Z660" s="20"/>
    </row>
    <row r="661" spans="1:26" ht="13.5" customHeight="1">
      <c r="A661" s="20"/>
      <c r="B661" s="20"/>
      <c r="C661" s="85"/>
      <c r="D661" s="85"/>
      <c r="E661" s="85"/>
      <c r="F661" s="85"/>
      <c r="G661" s="85"/>
      <c r="H661" s="85"/>
      <c r="I661" s="85"/>
      <c r="J661" s="85"/>
      <c r="K661" s="85"/>
      <c r="L661" s="85"/>
      <c r="M661" s="85"/>
      <c r="N661" s="85"/>
      <c r="O661" s="85"/>
      <c r="P661" s="85"/>
      <c r="Q661" s="85"/>
      <c r="R661" s="85"/>
      <c r="S661" s="20"/>
      <c r="T661" s="20"/>
      <c r="U661" s="20"/>
      <c r="V661" s="20"/>
      <c r="W661" s="20"/>
      <c r="X661" s="20"/>
      <c r="Y661" s="20"/>
      <c r="Z661" s="20"/>
    </row>
    <row r="662" spans="1:26" ht="13.5" customHeight="1">
      <c r="A662" s="20"/>
      <c r="B662" s="20"/>
      <c r="C662" s="85"/>
      <c r="D662" s="85"/>
      <c r="E662" s="85"/>
      <c r="F662" s="85"/>
      <c r="G662" s="85"/>
      <c r="H662" s="85"/>
      <c r="I662" s="85"/>
      <c r="J662" s="85"/>
      <c r="K662" s="85"/>
      <c r="L662" s="85"/>
      <c r="M662" s="85"/>
      <c r="N662" s="85"/>
      <c r="O662" s="85"/>
      <c r="P662" s="85"/>
      <c r="Q662" s="85"/>
      <c r="R662" s="85"/>
      <c r="S662" s="20"/>
      <c r="T662" s="20"/>
      <c r="U662" s="20"/>
      <c r="V662" s="20"/>
      <c r="W662" s="20"/>
      <c r="X662" s="20"/>
      <c r="Y662" s="20"/>
      <c r="Z662" s="20"/>
    </row>
    <row r="663" spans="1:26" ht="13.5" customHeight="1">
      <c r="A663" s="20"/>
      <c r="B663" s="20"/>
      <c r="C663" s="85"/>
      <c r="D663" s="85"/>
      <c r="E663" s="85"/>
      <c r="F663" s="85"/>
      <c r="G663" s="85"/>
      <c r="H663" s="85"/>
      <c r="I663" s="85"/>
      <c r="J663" s="85"/>
      <c r="K663" s="85"/>
      <c r="L663" s="85"/>
      <c r="M663" s="85"/>
      <c r="N663" s="85"/>
      <c r="O663" s="85"/>
      <c r="P663" s="85"/>
      <c r="Q663" s="85"/>
      <c r="R663" s="85"/>
      <c r="S663" s="20"/>
      <c r="T663" s="20"/>
      <c r="U663" s="20"/>
      <c r="V663" s="20"/>
      <c r="W663" s="20"/>
      <c r="X663" s="20"/>
      <c r="Y663" s="20"/>
      <c r="Z663" s="20"/>
    </row>
    <row r="664" spans="1:26" ht="13.5" customHeight="1">
      <c r="A664" s="20"/>
      <c r="B664" s="20"/>
      <c r="C664" s="85"/>
      <c r="D664" s="85"/>
      <c r="E664" s="85"/>
      <c r="F664" s="85"/>
      <c r="G664" s="85"/>
      <c r="H664" s="85"/>
      <c r="I664" s="85"/>
      <c r="J664" s="85"/>
      <c r="K664" s="85"/>
      <c r="L664" s="85"/>
      <c r="M664" s="85"/>
      <c r="N664" s="85"/>
      <c r="O664" s="85"/>
      <c r="P664" s="85"/>
      <c r="Q664" s="85"/>
      <c r="R664" s="85"/>
      <c r="S664" s="20"/>
      <c r="T664" s="20"/>
      <c r="U664" s="20"/>
      <c r="V664" s="20"/>
      <c r="W664" s="20"/>
      <c r="X664" s="20"/>
      <c r="Y664" s="20"/>
      <c r="Z664" s="20"/>
    </row>
    <row r="665" spans="1:26" ht="13.5" customHeight="1">
      <c r="A665" s="20"/>
      <c r="B665" s="20"/>
      <c r="C665" s="85"/>
      <c r="D665" s="85"/>
      <c r="E665" s="85"/>
      <c r="F665" s="85"/>
      <c r="G665" s="85"/>
      <c r="H665" s="85"/>
      <c r="I665" s="85"/>
      <c r="J665" s="85"/>
      <c r="K665" s="85"/>
      <c r="L665" s="85"/>
      <c r="M665" s="85"/>
      <c r="N665" s="85"/>
      <c r="O665" s="85"/>
      <c r="P665" s="85"/>
      <c r="Q665" s="85"/>
      <c r="R665" s="85"/>
      <c r="S665" s="20"/>
      <c r="T665" s="20"/>
      <c r="U665" s="20"/>
      <c r="V665" s="20"/>
      <c r="W665" s="20"/>
      <c r="X665" s="20"/>
      <c r="Y665" s="20"/>
      <c r="Z665" s="20"/>
    </row>
    <row r="666" spans="1:26" ht="13.5" customHeight="1">
      <c r="A666" s="20"/>
      <c r="B666" s="20"/>
      <c r="C666" s="85"/>
      <c r="D666" s="85"/>
      <c r="E666" s="85"/>
      <c r="F666" s="85"/>
      <c r="G666" s="85"/>
      <c r="H666" s="85"/>
      <c r="I666" s="85"/>
      <c r="J666" s="85"/>
      <c r="K666" s="85"/>
      <c r="L666" s="85"/>
      <c r="M666" s="85"/>
      <c r="N666" s="85"/>
      <c r="O666" s="85"/>
      <c r="P666" s="85"/>
      <c r="Q666" s="85"/>
      <c r="R666" s="85"/>
      <c r="S666" s="20"/>
      <c r="T666" s="20"/>
      <c r="U666" s="20"/>
      <c r="V666" s="20"/>
      <c r="W666" s="20"/>
      <c r="X666" s="20"/>
      <c r="Y666" s="20"/>
      <c r="Z666" s="20"/>
    </row>
    <row r="667" spans="1:26" ht="13.5" customHeight="1">
      <c r="A667" s="20"/>
      <c r="B667" s="20"/>
      <c r="C667" s="85"/>
      <c r="D667" s="85"/>
      <c r="E667" s="85"/>
      <c r="F667" s="85"/>
      <c r="G667" s="85"/>
      <c r="H667" s="85"/>
      <c r="I667" s="85"/>
      <c r="J667" s="85"/>
      <c r="K667" s="85"/>
      <c r="L667" s="85"/>
      <c r="M667" s="85"/>
      <c r="N667" s="85"/>
      <c r="O667" s="85"/>
      <c r="P667" s="85"/>
      <c r="Q667" s="85"/>
      <c r="R667" s="85"/>
      <c r="S667" s="20"/>
      <c r="T667" s="20"/>
      <c r="U667" s="20"/>
      <c r="V667" s="20"/>
      <c r="W667" s="20"/>
      <c r="X667" s="20"/>
      <c r="Y667" s="20"/>
      <c r="Z667" s="20"/>
    </row>
    <row r="668" spans="1:26" ht="13.5" customHeight="1">
      <c r="A668" s="20"/>
      <c r="B668" s="20"/>
      <c r="C668" s="85"/>
      <c r="D668" s="85"/>
      <c r="E668" s="85"/>
      <c r="F668" s="85"/>
      <c r="G668" s="85"/>
      <c r="H668" s="85"/>
      <c r="I668" s="85"/>
      <c r="J668" s="85"/>
      <c r="K668" s="85"/>
      <c r="L668" s="85"/>
      <c r="M668" s="85"/>
      <c r="N668" s="85"/>
      <c r="O668" s="85"/>
      <c r="P668" s="85"/>
      <c r="Q668" s="85"/>
      <c r="R668" s="85"/>
      <c r="S668" s="20"/>
      <c r="T668" s="20"/>
      <c r="U668" s="20"/>
      <c r="V668" s="20"/>
      <c r="W668" s="20"/>
      <c r="X668" s="20"/>
      <c r="Y668" s="20"/>
      <c r="Z668" s="20"/>
    </row>
    <row r="669" spans="1:26" ht="13.5" customHeight="1">
      <c r="A669" s="20"/>
      <c r="B669" s="20"/>
      <c r="C669" s="85"/>
      <c r="D669" s="85"/>
      <c r="E669" s="85"/>
      <c r="F669" s="85"/>
      <c r="G669" s="85"/>
      <c r="H669" s="85"/>
      <c r="I669" s="85"/>
      <c r="J669" s="85"/>
      <c r="K669" s="85"/>
      <c r="L669" s="85"/>
      <c r="M669" s="85"/>
      <c r="N669" s="85"/>
      <c r="O669" s="85"/>
      <c r="P669" s="85"/>
      <c r="Q669" s="85"/>
      <c r="R669" s="85"/>
      <c r="S669" s="20"/>
      <c r="T669" s="20"/>
      <c r="U669" s="20"/>
      <c r="V669" s="20"/>
      <c r="W669" s="20"/>
      <c r="X669" s="20"/>
      <c r="Y669" s="20"/>
      <c r="Z669" s="20"/>
    </row>
    <row r="670" spans="1:26" ht="13.5" customHeight="1">
      <c r="A670" s="20"/>
      <c r="B670" s="20"/>
      <c r="C670" s="85"/>
      <c r="D670" s="85"/>
      <c r="E670" s="85"/>
      <c r="F670" s="85"/>
      <c r="G670" s="85"/>
      <c r="H670" s="85"/>
      <c r="I670" s="85"/>
      <c r="J670" s="85"/>
      <c r="K670" s="85"/>
      <c r="L670" s="85"/>
      <c r="M670" s="85"/>
      <c r="N670" s="85"/>
      <c r="O670" s="85"/>
      <c r="P670" s="85"/>
      <c r="Q670" s="85"/>
      <c r="R670" s="85"/>
      <c r="S670" s="20"/>
      <c r="T670" s="20"/>
      <c r="U670" s="20"/>
      <c r="V670" s="20"/>
      <c r="W670" s="20"/>
      <c r="X670" s="20"/>
      <c r="Y670" s="20"/>
      <c r="Z670" s="20"/>
    </row>
    <row r="671" spans="1:26" ht="13.5" customHeight="1">
      <c r="A671" s="20"/>
      <c r="B671" s="20"/>
      <c r="C671" s="85"/>
      <c r="D671" s="85"/>
      <c r="E671" s="85"/>
      <c r="F671" s="85"/>
      <c r="G671" s="85"/>
      <c r="H671" s="85"/>
      <c r="I671" s="85"/>
      <c r="J671" s="85"/>
      <c r="K671" s="85"/>
      <c r="L671" s="85"/>
      <c r="M671" s="85"/>
      <c r="N671" s="85"/>
      <c r="O671" s="85"/>
      <c r="P671" s="85"/>
      <c r="Q671" s="85"/>
      <c r="R671" s="85"/>
      <c r="S671" s="20"/>
      <c r="T671" s="20"/>
      <c r="U671" s="20"/>
      <c r="V671" s="20"/>
      <c r="W671" s="20"/>
      <c r="X671" s="20"/>
      <c r="Y671" s="20"/>
      <c r="Z671" s="20"/>
    </row>
    <row r="672" spans="1:26" ht="13.5" customHeight="1">
      <c r="A672" s="20"/>
      <c r="B672" s="20"/>
      <c r="C672" s="85"/>
      <c r="D672" s="85"/>
      <c r="E672" s="85"/>
      <c r="F672" s="85"/>
      <c r="G672" s="85"/>
      <c r="H672" s="85"/>
      <c r="I672" s="85"/>
      <c r="J672" s="85"/>
      <c r="K672" s="85"/>
      <c r="L672" s="85"/>
      <c r="M672" s="85"/>
      <c r="N672" s="85"/>
      <c r="O672" s="85"/>
      <c r="P672" s="85"/>
      <c r="Q672" s="85"/>
      <c r="R672" s="85"/>
      <c r="S672" s="20"/>
      <c r="T672" s="20"/>
      <c r="U672" s="20"/>
      <c r="V672" s="20"/>
      <c r="W672" s="20"/>
      <c r="X672" s="20"/>
      <c r="Y672" s="20"/>
      <c r="Z672" s="20"/>
    </row>
    <row r="673" spans="1:26" ht="13.5" customHeight="1">
      <c r="A673" s="20"/>
      <c r="B673" s="20"/>
      <c r="C673" s="85"/>
      <c r="D673" s="85"/>
      <c r="E673" s="85"/>
      <c r="F673" s="85"/>
      <c r="G673" s="85"/>
      <c r="H673" s="85"/>
      <c r="I673" s="85"/>
      <c r="J673" s="85"/>
      <c r="K673" s="85"/>
      <c r="L673" s="85"/>
      <c r="M673" s="85"/>
      <c r="N673" s="85"/>
      <c r="O673" s="85"/>
      <c r="P673" s="85"/>
      <c r="Q673" s="85"/>
      <c r="R673" s="85"/>
      <c r="S673" s="20"/>
      <c r="T673" s="20"/>
      <c r="U673" s="20"/>
      <c r="V673" s="20"/>
      <c r="W673" s="20"/>
      <c r="X673" s="20"/>
      <c r="Y673" s="20"/>
      <c r="Z673" s="20"/>
    </row>
    <row r="674" spans="1:26" ht="13.5" customHeight="1">
      <c r="A674" s="20"/>
      <c r="B674" s="20"/>
      <c r="C674" s="85"/>
      <c r="D674" s="85"/>
      <c r="E674" s="85"/>
      <c r="F674" s="85"/>
      <c r="G674" s="85"/>
      <c r="H674" s="85"/>
      <c r="I674" s="85"/>
      <c r="J674" s="85"/>
      <c r="K674" s="85"/>
      <c r="L674" s="85"/>
      <c r="M674" s="85"/>
      <c r="N674" s="85"/>
      <c r="O674" s="85"/>
      <c r="P674" s="85"/>
      <c r="Q674" s="85"/>
      <c r="R674" s="85"/>
      <c r="S674" s="20"/>
      <c r="T674" s="20"/>
      <c r="U674" s="20"/>
      <c r="V674" s="20"/>
      <c r="W674" s="20"/>
      <c r="X674" s="20"/>
      <c r="Y674" s="20"/>
      <c r="Z674" s="20"/>
    </row>
    <row r="675" spans="1:26" ht="13.5" customHeight="1">
      <c r="A675" s="20"/>
      <c r="B675" s="20"/>
      <c r="C675" s="85"/>
      <c r="D675" s="85"/>
      <c r="E675" s="85"/>
      <c r="F675" s="85"/>
      <c r="G675" s="85"/>
      <c r="H675" s="85"/>
      <c r="I675" s="85"/>
      <c r="J675" s="85"/>
      <c r="K675" s="85"/>
      <c r="L675" s="85"/>
      <c r="M675" s="85"/>
      <c r="N675" s="85"/>
      <c r="O675" s="85"/>
      <c r="P675" s="85"/>
      <c r="Q675" s="85"/>
      <c r="R675" s="85"/>
      <c r="S675" s="20"/>
      <c r="T675" s="20"/>
      <c r="U675" s="20"/>
      <c r="V675" s="20"/>
      <c r="W675" s="20"/>
      <c r="X675" s="20"/>
      <c r="Y675" s="20"/>
      <c r="Z675" s="20"/>
    </row>
    <row r="676" spans="1:26" ht="13.5" customHeight="1">
      <c r="A676" s="20"/>
      <c r="B676" s="20"/>
      <c r="C676" s="85"/>
      <c r="D676" s="85"/>
      <c r="E676" s="85"/>
      <c r="F676" s="85"/>
      <c r="G676" s="85"/>
      <c r="H676" s="85"/>
      <c r="I676" s="85"/>
      <c r="J676" s="85"/>
      <c r="K676" s="85"/>
      <c r="L676" s="85"/>
      <c r="M676" s="85"/>
      <c r="N676" s="85"/>
      <c r="O676" s="85"/>
      <c r="P676" s="85"/>
      <c r="Q676" s="85"/>
      <c r="R676" s="85"/>
      <c r="S676" s="20"/>
      <c r="T676" s="20"/>
      <c r="U676" s="20"/>
      <c r="V676" s="20"/>
      <c r="W676" s="20"/>
      <c r="X676" s="20"/>
      <c r="Y676" s="20"/>
      <c r="Z676" s="20"/>
    </row>
    <row r="677" spans="1:26" ht="13.5" customHeight="1">
      <c r="A677" s="20"/>
      <c r="B677" s="20"/>
      <c r="C677" s="85"/>
      <c r="D677" s="85"/>
      <c r="E677" s="85"/>
      <c r="F677" s="85"/>
      <c r="G677" s="85"/>
      <c r="H677" s="85"/>
      <c r="I677" s="85"/>
      <c r="J677" s="85"/>
      <c r="K677" s="85"/>
      <c r="L677" s="85"/>
      <c r="M677" s="85"/>
      <c r="N677" s="85"/>
      <c r="O677" s="85"/>
      <c r="P677" s="85"/>
      <c r="Q677" s="85"/>
      <c r="R677" s="85"/>
      <c r="S677" s="20"/>
      <c r="T677" s="20"/>
      <c r="U677" s="20"/>
      <c r="V677" s="20"/>
      <c r="W677" s="20"/>
      <c r="X677" s="20"/>
      <c r="Y677" s="20"/>
      <c r="Z677" s="20"/>
    </row>
    <row r="678" spans="1:26" ht="13.5" customHeight="1">
      <c r="A678" s="20"/>
      <c r="B678" s="20"/>
      <c r="C678" s="85"/>
      <c r="D678" s="85"/>
      <c r="E678" s="85"/>
      <c r="F678" s="85"/>
      <c r="G678" s="85"/>
      <c r="H678" s="85"/>
      <c r="I678" s="85"/>
      <c r="J678" s="85"/>
      <c r="K678" s="85"/>
      <c r="L678" s="85"/>
      <c r="M678" s="85"/>
      <c r="N678" s="85"/>
      <c r="O678" s="85"/>
      <c r="P678" s="85"/>
      <c r="Q678" s="85"/>
      <c r="R678" s="85"/>
      <c r="S678" s="20"/>
      <c r="T678" s="20"/>
      <c r="U678" s="20"/>
      <c r="V678" s="20"/>
      <c r="W678" s="20"/>
      <c r="X678" s="20"/>
      <c r="Y678" s="20"/>
      <c r="Z678" s="20"/>
    </row>
    <row r="679" spans="1:26" ht="13.5" customHeight="1">
      <c r="A679" s="20"/>
      <c r="B679" s="20"/>
      <c r="C679" s="85"/>
      <c r="D679" s="85"/>
      <c r="E679" s="85"/>
      <c r="F679" s="85"/>
      <c r="G679" s="85"/>
      <c r="H679" s="85"/>
      <c r="I679" s="85"/>
      <c r="J679" s="85"/>
      <c r="K679" s="85"/>
      <c r="L679" s="85"/>
      <c r="M679" s="85"/>
      <c r="N679" s="85"/>
      <c r="O679" s="85"/>
      <c r="P679" s="85"/>
      <c r="Q679" s="85"/>
      <c r="R679" s="85"/>
      <c r="S679" s="20"/>
      <c r="T679" s="20"/>
      <c r="U679" s="20"/>
      <c r="V679" s="20"/>
      <c r="W679" s="20"/>
      <c r="X679" s="20"/>
      <c r="Y679" s="20"/>
      <c r="Z679" s="20"/>
    </row>
    <row r="680" spans="1:26" ht="13.5" customHeight="1">
      <c r="A680" s="20"/>
      <c r="B680" s="20"/>
      <c r="C680" s="85"/>
      <c r="D680" s="85"/>
      <c r="E680" s="85"/>
      <c r="F680" s="85"/>
      <c r="G680" s="85"/>
      <c r="H680" s="85"/>
      <c r="I680" s="85"/>
      <c r="J680" s="85"/>
      <c r="K680" s="85"/>
      <c r="L680" s="85"/>
      <c r="M680" s="85"/>
      <c r="N680" s="85"/>
      <c r="O680" s="85"/>
      <c r="P680" s="85"/>
      <c r="Q680" s="85"/>
      <c r="R680" s="85"/>
      <c r="S680" s="20"/>
      <c r="T680" s="20"/>
      <c r="U680" s="20"/>
      <c r="V680" s="20"/>
      <c r="W680" s="20"/>
      <c r="X680" s="20"/>
      <c r="Y680" s="20"/>
      <c r="Z680" s="20"/>
    </row>
    <row r="681" spans="1:26" ht="13.5" customHeight="1">
      <c r="A681" s="20"/>
      <c r="B681" s="20"/>
      <c r="C681" s="85"/>
      <c r="D681" s="85"/>
      <c r="E681" s="85"/>
      <c r="F681" s="85"/>
      <c r="G681" s="85"/>
      <c r="H681" s="85"/>
      <c r="I681" s="85"/>
      <c r="J681" s="85"/>
      <c r="K681" s="85"/>
      <c r="L681" s="85"/>
      <c r="M681" s="85"/>
      <c r="N681" s="85"/>
      <c r="O681" s="85"/>
      <c r="P681" s="85"/>
      <c r="Q681" s="85"/>
      <c r="R681" s="85"/>
      <c r="S681" s="20"/>
      <c r="T681" s="20"/>
      <c r="U681" s="20"/>
      <c r="V681" s="20"/>
      <c r="W681" s="20"/>
      <c r="X681" s="20"/>
      <c r="Y681" s="20"/>
      <c r="Z681" s="20"/>
    </row>
    <row r="682" spans="1:26" ht="13.5" customHeight="1">
      <c r="A682" s="20"/>
      <c r="B682" s="20"/>
      <c r="C682" s="85"/>
      <c r="D682" s="85"/>
      <c r="E682" s="85"/>
      <c r="F682" s="85"/>
      <c r="G682" s="85"/>
      <c r="H682" s="85"/>
      <c r="I682" s="85"/>
      <c r="J682" s="85"/>
      <c r="K682" s="85"/>
      <c r="L682" s="85"/>
      <c r="M682" s="85"/>
      <c r="N682" s="85"/>
      <c r="O682" s="85"/>
      <c r="P682" s="85"/>
      <c r="Q682" s="85"/>
      <c r="R682" s="85"/>
      <c r="S682" s="20"/>
      <c r="T682" s="20"/>
      <c r="U682" s="20"/>
      <c r="V682" s="20"/>
      <c r="W682" s="20"/>
      <c r="X682" s="20"/>
      <c r="Y682" s="20"/>
      <c r="Z682" s="20"/>
    </row>
    <row r="683" spans="1:26" ht="13.5" customHeight="1">
      <c r="A683" s="20"/>
      <c r="B683" s="20"/>
      <c r="C683" s="85"/>
      <c r="D683" s="85"/>
      <c r="E683" s="85"/>
      <c r="F683" s="85"/>
      <c r="G683" s="85"/>
      <c r="H683" s="85"/>
      <c r="I683" s="85"/>
      <c r="J683" s="85"/>
      <c r="K683" s="85"/>
      <c r="L683" s="85"/>
      <c r="M683" s="85"/>
      <c r="N683" s="85"/>
      <c r="O683" s="85"/>
      <c r="P683" s="85"/>
      <c r="Q683" s="85"/>
      <c r="R683" s="85"/>
      <c r="S683" s="20"/>
      <c r="T683" s="20"/>
      <c r="U683" s="20"/>
      <c r="V683" s="20"/>
      <c r="W683" s="20"/>
      <c r="X683" s="20"/>
      <c r="Y683" s="20"/>
      <c r="Z683" s="20"/>
    </row>
    <row r="684" spans="1:26" ht="13.5" customHeight="1">
      <c r="A684" s="20"/>
      <c r="B684" s="20"/>
      <c r="C684" s="85"/>
      <c r="D684" s="85"/>
      <c r="E684" s="85"/>
      <c r="F684" s="85"/>
      <c r="G684" s="85"/>
      <c r="H684" s="85"/>
      <c r="I684" s="85"/>
      <c r="J684" s="85"/>
      <c r="K684" s="85"/>
      <c r="L684" s="85"/>
      <c r="M684" s="85"/>
      <c r="N684" s="85"/>
      <c r="O684" s="85"/>
      <c r="P684" s="85"/>
      <c r="Q684" s="85"/>
      <c r="R684" s="85"/>
      <c r="S684" s="20"/>
      <c r="T684" s="20"/>
      <c r="U684" s="20"/>
      <c r="V684" s="20"/>
      <c r="W684" s="20"/>
      <c r="X684" s="20"/>
      <c r="Y684" s="20"/>
      <c r="Z684" s="20"/>
    </row>
    <row r="685" spans="1:26" ht="13.5" customHeight="1">
      <c r="A685" s="20"/>
      <c r="B685" s="20"/>
      <c r="C685" s="85"/>
      <c r="D685" s="85"/>
      <c r="E685" s="85"/>
      <c r="F685" s="85"/>
      <c r="G685" s="85"/>
      <c r="H685" s="85"/>
      <c r="I685" s="85"/>
      <c r="J685" s="85"/>
      <c r="K685" s="85"/>
      <c r="L685" s="85"/>
      <c r="M685" s="85"/>
      <c r="N685" s="85"/>
      <c r="O685" s="85"/>
      <c r="P685" s="85"/>
      <c r="Q685" s="85"/>
      <c r="R685" s="85"/>
      <c r="S685" s="20"/>
      <c r="T685" s="20"/>
      <c r="U685" s="20"/>
      <c r="V685" s="20"/>
      <c r="W685" s="20"/>
      <c r="X685" s="20"/>
      <c r="Y685" s="20"/>
      <c r="Z685" s="20"/>
    </row>
    <row r="686" spans="1:26" ht="13.5" customHeight="1">
      <c r="A686" s="20"/>
      <c r="B686" s="20"/>
      <c r="C686" s="85"/>
      <c r="D686" s="85"/>
      <c r="E686" s="85"/>
      <c r="F686" s="85"/>
      <c r="G686" s="85"/>
      <c r="H686" s="85"/>
      <c r="I686" s="85"/>
      <c r="J686" s="85"/>
      <c r="K686" s="85"/>
      <c r="L686" s="85"/>
      <c r="M686" s="85"/>
      <c r="N686" s="85"/>
      <c r="O686" s="85"/>
      <c r="P686" s="85"/>
      <c r="Q686" s="85"/>
      <c r="R686" s="85"/>
      <c r="S686" s="20"/>
      <c r="T686" s="20"/>
      <c r="U686" s="20"/>
      <c r="V686" s="20"/>
      <c r="W686" s="20"/>
      <c r="X686" s="20"/>
      <c r="Y686" s="20"/>
      <c r="Z686" s="20"/>
    </row>
    <row r="687" spans="1:26" ht="13.5" customHeight="1">
      <c r="A687" s="20"/>
      <c r="B687" s="20"/>
      <c r="C687" s="85"/>
      <c r="D687" s="85"/>
      <c r="E687" s="85"/>
      <c r="F687" s="85"/>
      <c r="G687" s="85"/>
      <c r="H687" s="85"/>
      <c r="I687" s="85"/>
      <c r="J687" s="85"/>
      <c r="K687" s="85"/>
      <c r="L687" s="85"/>
      <c r="M687" s="85"/>
      <c r="N687" s="85"/>
      <c r="O687" s="85"/>
      <c r="P687" s="85"/>
      <c r="Q687" s="85"/>
      <c r="R687" s="85"/>
      <c r="S687" s="20"/>
      <c r="T687" s="20"/>
      <c r="U687" s="20"/>
      <c r="V687" s="20"/>
      <c r="W687" s="20"/>
      <c r="X687" s="20"/>
      <c r="Y687" s="20"/>
      <c r="Z687" s="20"/>
    </row>
    <row r="688" spans="1:26" ht="13.5" customHeight="1">
      <c r="A688" s="20"/>
      <c r="B688" s="20"/>
      <c r="C688" s="85"/>
      <c r="D688" s="85"/>
      <c r="E688" s="85"/>
      <c r="F688" s="85"/>
      <c r="G688" s="85"/>
      <c r="H688" s="85"/>
      <c r="I688" s="85"/>
      <c r="J688" s="85"/>
      <c r="K688" s="85"/>
      <c r="L688" s="85"/>
      <c r="M688" s="85"/>
      <c r="N688" s="85"/>
      <c r="O688" s="85"/>
      <c r="P688" s="85"/>
      <c r="Q688" s="85"/>
      <c r="R688" s="85"/>
      <c r="S688" s="20"/>
      <c r="T688" s="20"/>
      <c r="U688" s="20"/>
      <c r="V688" s="20"/>
      <c r="W688" s="20"/>
      <c r="X688" s="20"/>
      <c r="Y688" s="20"/>
      <c r="Z688" s="20"/>
    </row>
    <row r="689" spans="1:26" ht="13.5" customHeight="1">
      <c r="A689" s="20"/>
      <c r="B689" s="20"/>
      <c r="C689" s="85"/>
      <c r="D689" s="85"/>
      <c r="E689" s="85"/>
      <c r="F689" s="85"/>
      <c r="G689" s="85"/>
      <c r="H689" s="85"/>
      <c r="I689" s="85"/>
      <c r="J689" s="85"/>
      <c r="K689" s="85"/>
      <c r="L689" s="85"/>
      <c r="M689" s="85"/>
      <c r="N689" s="85"/>
      <c r="O689" s="85"/>
      <c r="P689" s="85"/>
      <c r="Q689" s="85"/>
      <c r="R689" s="85"/>
      <c r="S689" s="20"/>
      <c r="T689" s="20"/>
      <c r="U689" s="20"/>
      <c r="V689" s="20"/>
      <c r="W689" s="20"/>
      <c r="X689" s="20"/>
      <c r="Y689" s="20"/>
      <c r="Z689" s="20"/>
    </row>
    <row r="690" spans="1:26" ht="13.5" customHeight="1">
      <c r="A690" s="20"/>
      <c r="B690" s="20"/>
      <c r="C690" s="85"/>
      <c r="D690" s="85"/>
      <c r="E690" s="85"/>
      <c r="F690" s="85"/>
      <c r="G690" s="85"/>
      <c r="H690" s="85"/>
      <c r="I690" s="85"/>
      <c r="J690" s="85"/>
      <c r="K690" s="85"/>
      <c r="L690" s="85"/>
      <c r="M690" s="85"/>
      <c r="N690" s="85"/>
      <c r="O690" s="85"/>
      <c r="P690" s="85"/>
      <c r="Q690" s="85"/>
      <c r="R690" s="85"/>
      <c r="S690" s="20"/>
      <c r="T690" s="20"/>
      <c r="U690" s="20"/>
      <c r="V690" s="20"/>
      <c r="W690" s="20"/>
      <c r="X690" s="20"/>
      <c r="Y690" s="20"/>
      <c r="Z690" s="20"/>
    </row>
    <row r="691" spans="1:26" ht="13.5" customHeight="1">
      <c r="A691" s="20"/>
      <c r="B691" s="20"/>
      <c r="C691" s="85"/>
      <c r="D691" s="85"/>
      <c r="E691" s="85"/>
      <c r="F691" s="85"/>
      <c r="G691" s="85"/>
      <c r="H691" s="85"/>
      <c r="I691" s="85"/>
      <c r="J691" s="85"/>
      <c r="K691" s="85"/>
      <c r="L691" s="85"/>
      <c r="M691" s="85"/>
      <c r="N691" s="85"/>
      <c r="O691" s="85"/>
      <c r="P691" s="85"/>
      <c r="Q691" s="85"/>
      <c r="R691" s="85"/>
      <c r="S691" s="20"/>
      <c r="T691" s="20"/>
      <c r="U691" s="20"/>
      <c r="V691" s="20"/>
      <c r="W691" s="20"/>
      <c r="X691" s="20"/>
      <c r="Y691" s="20"/>
      <c r="Z691" s="20"/>
    </row>
    <row r="692" spans="1:26" ht="13.5" customHeight="1">
      <c r="A692" s="20"/>
      <c r="B692" s="20"/>
      <c r="C692" s="85"/>
      <c r="D692" s="85"/>
      <c r="E692" s="85"/>
      <c r="F692" s="85"/>
      <c r="G692" s="85"/>
      <c r="H692" s="85"/>
      <c r="I692" s="85"/>
      <c r="J692" s="85"/>
      <c r="K692" s="85"/>
      <c r="L692" s="85"/>
      <c r="M692" s="85"/>
      <c r="N692" s="85"/>
      <c r="O692" s="85"/>
      <c r="P692" s="85"/>
      <c r="Q692" s="85"/>
      <c r="R692" s="85"/>
      <c r="S692" s="20"/>
      <c r="T692" s="20"/>
      <c r="U692" s="20"/>
      <c r="V692" s="20"/>
      <c r="W692" s="20"/>
      <c r="X692" s="20"/>
      <c r="Y692" s="20"/>
      <c r="Z692" s="20"/>
    </row>
    <row r="693" spans="1:26" ht="13.5" customHeight="1">
      <c r="A693" s="20"/>
      <c r="B693" s="20"/>
      <c r="C693" s="85"/>
      <c r="D693" s="85"/>
      <c r="E693" s="85"/>
      <c r="F693" s="85"/>
      <c r="G693" s="85"/>
      <c r="H693" s="85"/>
      <c r="I693" s="85"/>
      <c r="J693" s="85"/>
      <c r="K693" s="85"/>
      <c r="L693" s="85"/>
      <c r="M693" s="85"/>
      <c r="N693" s="85"/>
      <c r="O693" s="85"/>
      <c r="P693" s="85"/>
      <c r="Q693" s="85"/>
      <c r="R693" s="85"/>
      <c r="S693" s="20"/>
      <c r="T693" s="20"/>
      <c r="U693" s="20"/>
      <c r="V693" s="20"/>
      <c r="W693" s="20"/>
      <c r="X693" s="20"/>
      <c r="Y693" s="20"/>
      <c r="Z693" s="20"/>
    </row>
    <row r="694" spans="1:26" ht="13.5" customHeight="1">
      <c r="A694" s="20"/>
      <c r="B694" s="20"/>
      <c r="C694" s="85"/>
      <c r="D694" s="85"/>
      <c r="E694" s="85"/>
      <c r="F694" s="85"/>
      <c r="G694" s="85"/>
      <c r="H694" s="85"/>
      <c r="I694" s="85"/>
      <c r="J694" s="85"/>
      <c r="K694" s="85"/>
      <c r="L694" s="85"/>
      <c r="M694" s="85"/>
      <c r="N694" s="85"/>
      <c r="O694" s="85"/>
      <c r="P694" s="85"/>
      <c r="Q694" s="85"/>
      <c r="R694" s="85"/>
      <c r="S694" s="20"/>
      <c r="T694" s="20"/>
      <c r="U694" s="20"/>
      <c r="V694" s="20"/>
      <c r="W694" s="20"/>
      <c r="X694" s="20"/>
      <c r="Y694" s="20"/>
      <c r="Z694" s="20"/>
    </row>
    <row r="695" spans="1:26" ht="13.5" customHeight="1">
      <c r="A695" s="20"/>
      <c r="B695" s="20"/>
      <c r="C695" s="85"/>
      <c r="D695" s="85"/>
      <c r="E695" s="85"/>
      <c r="F695" s="85"/>
      <c r="G695" s="85"/>
      <c r="H695" s="85"/>
      <c r="I695" s="85"/>
      <c r="J695" s="85"/>
      <c r="K695" s="85"/>
      <c r="L695" s="85"/>
      <c r="M695" s="85"/>
      <c r="N695" s="85"/>
      <c r="O695" s="85"/>
      <c r="P695" s="85"/>
      <c r="Q695" s="85"/>
      <c r="R695" s="85"/>
      <c r="S695" s="20"/>
      <c r="T695" s="20"/>
      <c r="U695" s="20"/>
      <c r="V695" s="20"/>
      <c r="W695" s="20"/>
      <c r="X695" s="20"/>
      <c r="Y695" s="20"/>
      <c r="Z695" s="20"/>
    </row>
    <row r="696" spans="1:26" ht="13.5" customHeight="1">
      <c r="A696" s="20"/>
      <c r="B696" s="20"/>
      <c r="C696" s="85"/>
      <c r="D696" s="85"/>
      <c r="E696" s="85"/>
      <c r="F696" s="85"/>
      <c r="G696" s="85"/>
      <c r="H696" s="85"/>
      <c r="I696" s="85"/>
      <c r="J696" s="85"/>
      <c r="K696" s="85"/>
      <c r="L696" s="85"/>
      <c r="M696" s="85"/>
      <c r="N696" s="85"/>
      <c r="O696" s="85"/>
      <c r="P696" s="85"/>
      <c r="Q696" s="85"/>
      <c r="R696" s="85"/>
      <c r="S696" s="20"/>
      <c r="T696" s="20"/>
      <c r="U696" s="20"/>
      <c r="V696" s="20"/>
      <c r="W696" s="20"/>
      <c r="X696" s="20"/>
      <c r="Y696" s="20"/>
      <c r="Z696" s="20"/>
    </row>
    <row r="697" spans="1:26" ht="13.5" customHeight="1">
      <c r="A697" s="20"/>
      <c r="B697" s="20"/>
      <c r="C697" s="85"/>
      <c r="D697" s="85"/>
      <c r="E697" s="85"/>
      <c r="F697" s="85"/>
      <c r="G697" s="85"/>
      <c r="H697" s="85"/>
      <c r="I697" s="85"/>
      <c r="J697" s="85"/>
      <c r="K697" s="85"/>
      <c r="L697" s="85"/>
      <c r="M697" s="85"/>
      <c r="N697" s="85"/>
      <c r="O697" s="85"/>
      <c r="P697" s="85"/>
      <c r="Q697" s="85"/>
      <c r="R697" s="85"/>
      <c r="S697" s="20"/>
      <c r="T697" s="20"/>
      <c r="U697" s="20"/>
      <c r="V697" s="20"/>
      <c r="W697" s="20"/>
      <c r="X697" s="20"/>
      <c r="Y697" s="20"/>
      <c r="Z697" s="20"/>
    </row>
    <row r="698" spans="1:26" ht="13.5" customHeight="1">
      <c r="A698" s="20"/>
      <c r="B698" s="20"/>
      <c r="C698" s="85"/>
      <c r="D698" s="85"/>
      <c r="E698" s="85"/>
      <c r="F698" s="85"/>
      <c r="G698" s="85"/>
      <c r="H698" s="85"/>
      <c r="I698" s="85"/>
      <c r="J698" s="85"/>
      <c r="K698" s="85"/>
      <c r="L698" s="85"/>
      <c r="M698" s="85"/>
      <c r="N698" s="85"/>
      <c r="O698" s="85"/>
      <c r="P698" s="85"/>
      <c r="Q698" s="85"/>
      <c r="R698" s="85"/>
      <c r="S698" s="20"/>
      <c r="T698" s="20"/>
      <c r="U698" s="20"/>
      <c r="V698" s="20"/>
      <c r="W698" s="20"/>
      <c r="X698" s="20"/>
      <c r="Y698" s="20"/>
      <c r="Z698" s="20"/>
    </row>
    <row r="699" spans="1:26" ht="13.5" customHeight="1">
      <c r="A699" s="20"/>
      <c r="B699" s="20"/>
      <c r="C699" s="85"/>
      <c r="D699" s="85"/>
      <c r="E699" s="85"/>
      <c r="F699" s="85"/>
      <c r="G699" s="85"/>
      <c r="H699" s="85"/>
      <c r="I699" s="85"/>
      <c r="J699" s="85"/>
      <c r="K699" s="85"/>
      <c r="L699" s="85"/>
      <c r="M699" s="85"/>
      <c r="N699" s="85"/>
      <c r="O699" s="85"/>
      <c r="P699" s="85"/>
      <c r="Q699" s="85"/>
      <c r="R699" s="85"/>
      <c r="S699" s="20"/>
      <c r="T699" s="20"/>
      <c r="U699" s="20"/>
      <c r="V699" s="20"/>
      <c r="W699" s="20"/>
      <c r="X699" s="20"/>
      <c r="Y699" s="20"/>
      <c r="Z699" s="20"/>
    </row>
    <row r="700" spans="1:26" ht="13.5" customHeight="1">
      <c r="A700" s="20"/>
      <c r="B700" s="20"/>
      <c r="C700" s="85"/>
      <c r="D700" s="85"/>
      <c r="E700" s="85"/>
      <c r="F700" s="85"/>
      <c r="G700" s="85"/>
      <c r="H700" s="85"/>
      <c r="I700" s="85"/>
      <c r="J700" s="85"/>
      <c r="K700" s="85"/>
      <c r="L700" s="85"/>
      <c r="M700" s="85"/>
      <c r="N700" s="85"/>
      <c r="O700" s="85"/>
      <c r="P700" s="85"/>
      <c r="Q700" s="85"/>
      <c r="R700" s="85"/>
      <c r="S700" s="20"/>
      <c r="T700" s="20"/>
      <c r="U700" s="20"/>
      <c r="V700" s="20"/>
      <c r="W700" s="20"/>
      <c r="X700" s="20"/>
      <c r="Y700" s="20"/>
      <c r="Z700" s="20"/>
    </row>
    <row r="701" spans="1:26" ht="13.5" customHeight="1">
      <c r="A701" s="20"/>
      <c r="B701" s="20"/>
      <c r="C701" s="85"/>
      <c r="D701" s="85"/>
      <c r="E701" s="85"/>
      <c r="F701" s="85"/>
      <c r="G701" s="85"/>
      <c r="H701" s="85"/>
      <c r="I701" s="85"/>
      <c r="J701" s="85"/>
      <c r="K701" s="85"/>
      <c r="L701" s="85"/>
      <c r="M701" s="85"/>
      <c r="N701" s="85"/>
      <c r="O701" s="85"/>
      <c r="P701" s="85"/>
      <c r="Q701" s="85"/>
      <c r="R701" s="85"/>
      <c r="S701" s="20"/>
      <c r="T701" s="20"/>
      <c r="U701" s="20"/>
      <c r="V701" s="20"/>
      <c r="W701" s="20"/>
      <c r="X701" s="20"/>
      <c r="Y701" s="20"/>
      <c r="Z701" s="20"/>
    </row>
    <row r="702" spans="1:26" ht="13.5" customHeight="1">
      <c r="A702" s="20"/>
      <c r="B702" s="20"/>
      <c r="C702" s="85"/>
      <c r="D702" s="85"/>
      <c r="E702" s="85"/>
      <c r="F702" s="85"/>
      <c r="G702" s="85"/>
      <c r="H702" s="85"/>
      <c r="I702" s="85"/>
      <c r="J702" s="85"/>
      <c r="K702" s="85"/>
      <c r="L702" s="85"/>
      <c r="M702" s="85"/>
      <c r="N702" s="85"/>
      <c r="O702" s="85"/>
      <c r="P702" s="85"/>
      <c r="Q702" s="85"/>
      <c r="R702" s="85"/>
      <c r="S702" s="20"/>
      <c r="T702" s="20"/>
      <c r="U702" s="20"/>
      <c r="V702" s="20"/>
      <c r="W702" s="20"/>
      <c r="X702" s="20"/>
      <c r="Y702" s="20"/>
      <c r="Z702" s="20"/>
    </row>
    <row r="703" spans="1:26" ht="13.5" customHeight="1">
      <c r="A703" s="20"/>
      <c r="B703" s="20"/>
      <c r="C703" s="85"/>
      <c r="D703" s="85"/>
      <c r="E703" s="85"/>
      <c r="F703" s="85"/>
      <c r="G703" s="85"/>
      <c r="H703" s="85"/>
      <c r="I703" s="85"/>
      <c r="J703" s="85"/>
      <c r="K703" s="85"/>
      <c r="L703" s="85"/>
      <c r="M703" s="85"/>
      <c r="N703" s="85"/>
      <c r="O703" s="85"/>
      <c r="P703" s="85"/>
      <c r="Q703" s="85"/>
      <c r="R703" s="85"/>
      <c r="S703" s="20"/>
      <c r="T703" s="20"/>
      <c r="U703" s="20"/>
      <c r="V703" s="20"/>
      <c r="W703" s="20"/>
      <c r="X703" s="20"/>
      <c r="Y703" s="20"/>
      <c r="Z703" s="20"/>
    </row>
    <row r="704" spans="1:26" ht="13.5" customHeight="1">
      <c r="A704" s="20"/>
      <c r="B704" s="20"/>
      <c r="C704" s="85"/>
      <c r="D704" s="85"/>
      <c r="E704" s="85"/>
      <c r="F704" s="85"/>
      <c r="G704" s="85"/>
      <c r="H704" s="85"/>
      <c r="I704" s="85"/>
      <c r="J704" s="85"/>
      <c r="K704" s="85"/>
      <c r="L704" s="85"/>
      <c r="M704" s="85"/>
      <c r="N704" s="85"/>
      <c r="O704" s="85"/>
      <c r="P704" s="85"/>
      <c r="Q704" s="85"/>
      <c r="R704" s="85"/>
      <c r="S704" s="20"/>
      <c r="T704" s="20"/>
      <c r="U704" s="20"/>
      <c r="V704" s="20"/>
      <c r="W704" s="20"/>
      <c r="X704" s="20"/>
      <c r="Y704" s="20"/>
      <c r="Z704" s="20"/>
    </row>
    <row r="705" spans="1:26" ht="13.5" customHeight="1">
      <c r="A705" s="20"/>
      <c r="B705" s="20"/>
      <c r="C705" s="85"/>
      <c r="D705" s="85"/>
      <c r="E705" s="85"/>
      <c r="F705" s="85"/>
      <c r="G705" s="85"/>
      <c r="H705" s="85"/>
      <c r="I705" s="85"/>
      <c r="J705" s="85"/>
      <c r="K705" s="85"/>
      <c r="L705" s="85"/>
      <c r="M705" s="85"/>
      <c r="N705" s="85"/>
      <c r="O705" s="85"/>
      <c r="P705" s="85"/>
      <c r="Q705" s="85"/>
      <c r="R705" s="85"/>
      <c r="S705" s="20"/>
      <c r="T705" s="20"/>
      <c r="U705" s="20"/>
      <c r="V705" s="20"/>
      <c r="W705" s="20"/>
      <c r="X705" s="20"/>
      <c r="Y705" s="20"/>
      <c r="Z705" s="20"/>
    </row>
    <row r="706" spans="1:26" ht="13.5" customHeight="1">
      <c r="A706" s="20"/>
      <c r="B706" s="20"/>
      <c r="C706" s="85"/>
      <c r="D706" s="85"/>
      <c r="E706" s="85"/>
      <c r="F706" s="85"/>
      <c r="G706" s="85"/>
      <c r="H706" s="85"/>
      <c r="I706" s="85"/>
      <c r="J706" s="85"/>
      <c r="K706" s="85"/>
      <c r="L706" s="85"/>
      <c r="M706" s="85"/>
      <c r="N706" s="85"/>
      <c r="O706" s="85"/>
      <c r="P706" s="85"/>
      <c r="Q706" s="85"/>
      <c r="R706" s="85"/>
      <c r="S706" s="20"/>
      <c r="T706" s="20"/>
      <c r="U706" s="20"/>
      <c r="V706" s="20"/>
      <c r="W706" s="20"/>
      <c r="X706" s="20"/>
      <c r="Y706" s="20"/>
      <c r="Z706" s="20"/>
    </row>
    <row r="707" spans="1:26" ht="13.5" customHeight="1">
      <c r="A707" s="20"/>
      <c r="B707" s="20"/>
      <c r="C707" s="85"/>
      <c r="D707" s="85"/>
      <c r="E707" s="85"/>
      <c r="F707" s="85"/>
      <c r="G707" s="85"/>
      <c r="H707" s="85"/>
      <c r="I707" s="85"/>
      <c r="J707" s="85"/>
      <c r="K707" s="85"/>
      <c r="L707" s="85"/>
      <c r="M707" s="85"/>
      <c r="N707" s="85"/>
      <c r="O707" s="85"/>
      <c r="P707" s="85"/>
      <c r="Q707" s="85"/>
      <c r="R707" s="85"/>
      <c r="S707" s="20"/>
      <c r="T707" s="20"/>
      <c r="U707" s="20"/>
      <c r="V707" s="20"/>
      <c r="W707" s="20"/>
      <c r="X707" s="20"/>
      <c r="Y707" s="20"/>
      <c r="Z707" s="20"/>
    </row>
    <row r="708" spans="1:26" ht="13.5" customHeight="1">
      <c r="A708" s="20"/>
      <c r="B708" s="20"/>
      <c r="C708" s="85"/>
      <c r="D708" s="85"/>
      <c r="E708" s="85"/>
      <c r="F708" s="85"/>
      <c r="G708" s="85"/>
      <c r="H708" s="85"/>
      <c r="I708" s="85"/>
      <c r="J708" s="85"/>
      <c r="K708" s="85"/>
      <c r="L708" s="85"/>
      <c r="M708" s="85"/>
      <c r="N708" s="85"/>
      <c r="O708" s="85"/>
      <c r="P708" s="85"/>
      <c r="Q708" s="85"/>
      <c r="R708" s="85"/>
      <c r="S708" s="20"/>
      <c r="T708" s="20"/>
      <c r="U708" s="20"/>
      <c r="V708" s="20"/>
      <c r="W708" s="20"/>
      <c r="X708" s="20"/>
      <c r="Y708" s="20"/>
      <c r="Z708" s="20"/>
    </row>
    <row r="709" spans="1:26" ht="13.5" customHeight="1">
      <c r="A709" s="20"/>
      <c r="B709" s="20"/>
      <c r="C709" s="85"/>
      <c r="D709" s="85"/>
      <c r="E709" s="85"/>
      <c r="F709" s="85"/>
      <c r="G709" s="85"/>
      <c r="H709" s="85"/>
      <c r="I709" s="85"/>
      <c r="J709" s="85"/>
      <c r="K709" s="85"/>
      <c r="L709" s="85"/>
      <c r="M709" s="85"/>
      <c r="N709" s="85"/>
      <c r="O709" s="85"/>
      <c r="P709" s="85"/>
      <c r="Q709" s="85"/>
      <c r="R709" s="85"/>
      <c r="S709" s="20"/>
      <c r="T709" s="20"/>
      <c r="U709" s="20"/>
      <c r="V709" s="20"/>
      <c r="W709" s="20"/>
      <c r="X709" s="20"/>
      <c r="Y709" s="20"/>
      <c r="Z709" s="20"/>
    </row>
    <row r="710" spans="1:26" ht="13.5" customHeight="1">
      <c r="A710" s="20"/>
      <c r="B710" s="20"/>
      <c r="C710" s="85"/>
      <c r="D710" s="85"/>
      <c r="E710" s="85"/>
      <c r="F710" s="85"/>
      <c r="G710" s="85"/>
      <c r="H710" s="85"/>
      <c r="I710" s="85"/>
      <c r="J710" s="85"/>
      <c r="K710" s="85"/>
      <c r="L710" s="85"/>
      <c r="M710" s="85"/>
      <c r="N710" s="85"/>
      <c r="O710" s="85"/>
      <c r="P710" s="85"/>
      <c r="Q710" s="85"/>
      <c r="R710" s="85"/>
      <c r="S710" s="20"/>
      <c r="T710" s="20"/>
      <c r="U710" s="20"/>
      <c r="V710" s="20"/>
      <c r="W710" s="20"/>
      <c r="X710" s="20"/>
      <c r="Y710" s="20"/>
      <c r="Z710" s="20"/>
    </row>
    <row r="711" spans="1:26" ht="13.5" customHeight="1">
      <c r="A711" s="20"/>
      <c r="B711" s="20"/>
      <c r="C711" s="85"/>
      <c r="D711" s="85"/>
      <c r="E711" s="85"/>
      <c r="F711" s="85"/>
      <c r="G711" s="85"/>
      <c r="H711" s="85"/>
      <c r="I711" s="85"/>
      <c r="J711" s="85"/>
      <c r="K711" s="85"/>
      <c r="L711" s="85"/>
      <c r="M711" s="85"/>
      <c r="N711" s="85"/>
      <c r="O711" s="85"/>
      <c r="P711" s="85"/>
      <c r="Q711" s="85"/>
      <c r="R711" s="85"/>
      <c r="S711" s="20"/>
      <c r="T711" s="20"/>
      <c r="U711" s="20"/>
      <c r="V711" s="20"/>
      <c r="W711" s="20"/>
      <c r="X711" s="20"/>
      <c r="Y711" s="20"/>
      <c r="Z711" s="20"/>
    </row>
    <row r="712" spans="1:26" ht="13.5" customHeight="1">
      <c r="A712" s="20"/>
      <c r="B712" s="20"/>
      <c r="C712" s="85"/>
      <c r="D712" s="85"/>
      <c r="E712" s="85"/>
      <c r="F712" s="85"/>
      <c r="G712" s="85"/>
      <c r="H712" s="85"/>
      <c r="I712" s="85"/>
      <c r="J712" s="85"/>
      <c r="K712" s="85"/>
      <c r="L712" s="85"/>
      <c r="M712" s="85"/>
      <c r="N712" s="85"/>
      <c r="O712" s="85"/>
      <c r="P712" s="85"/>
      <c r="Q712" s="85"/>
      <c r="R712" s="85"/>
      <c r="S712" s="20"/>
      <c r="T712" s="20"/>
      <c r="U712" s="20"/>
      <c r="V712" s="20"/>
      <c r="W712" s="20"/>
      <c r="X712" s="20"/>
      <c r="Y712" s="20"/>
      <c r="Z712" s="20"/>
    </row>
    <row r="713" spans="1:26" ht="13.5" customHeight="1">
      <c r="A713" s="20"/>
      <c r="B713" s="20"/>
      <c r="C713" s="85"/>
      <c r="D713" s="85"/>
      <c r="E713" s="85"/>
      <c r="F713" s="85"/>
      <c r="G713" s="85"/>
      <c r="H713" s="85"/>
      <c r="I713" s="85"/>
      <c r="J713" s="85"/>
      <c r="K713" s="85"/>
      <c r="L713" s="85"/>
      <c r="M713" s="85"/>
      <c r="N713" s="85"/>
      <c r="O713" s="85"/>
      <c r="P713" s="85"/>
      <c r="Q713" s="85"/>
      <c r="R713" s="85"/>
      <c r="S713" s="20"/>
      <c r="T713" s="20"/>
      <c r="U713" s="20"/>
      <c r="V713" s="20"/>
      <c r="W713" s="20"/>
      <c r="X713" s="20"/>
      <c r="Y713" s="20"/>
      <c r="Z713" s="20"/>
    </row>
    <row r="714" spans="1:26" ht="13.5" customHeight="1">
      <c r="A714" s="20"/>
      <c r="B714" s="20"/>
      <c r="C714" s="85"/>
      <c r="D714" s="85"/>
      <c r="E714" s="85"/>
      <c r="F714" s="85"/>
      <c r="G714" s="85"/>
      <c r="H714" s="85"/>
      <c r="I714" s="85"/>
      <c r="J714" s="85"/>
      <c r="K714" s="85"/>
      <c r="L714" s="85"/>
      <c r="M714" s="85"/>
      <c r="N714" s="85"/>
      <c r="O714" s="85"/>
      <c r="P714" s="85"/>
      <c r="Q714" s="85"/>
      <c r="R714" s="85"/>
      <c r="S714" s="20"/>
      <c r="T714" s="20"/>
      <c r="U714" s="20"/>
      <c r="V714" s="20"/>
      <c r="W714" s="20"/>
      <c r="X714" s="20"/>
      <c r="Y714" s="20"/>
      <c r="Z714" s="20"/>
    </row>
    <row r="715" spans="1:26" ht="13.5" customHeight="1">
      <c r="A715" s="20"/>
      <c r="B715" s="20"/>
      <c r="C715" s="85"/>
      <c r="D715" s="85"/>
      <c r="E715" s="85"/>
      <c r="F715" s="85"/>
      <c r="G715" s="85"/>
      <c r="H715" s="85"/>
      <c r="I715" s="85"/>
      <c r="J715" s="85"/>
      <c r="K715" s="85"/>
      <c r="L715" s="85"/>
      <c r="M715" s="85"/>
      <c r="N715" s="85"/>
      <c r="O715" s="85"/>
      <c r="P715" s="85"/>
      <c r="Q715" s="85"/>
      <c r="R715" s="85"/>
      <c r="S715" s="20"/>
      <c r="T715" s="20"/>
      <c r="U715" s="20"/>
      <c r="V715" s="20"/>
      <c r="W715" s="20"/>
      <c r="X715" s="20"/>
      <c r="Y715" s="20"/>
      <c r="Z715" s="20"/>
    </row>
    <row r="716" spans="1:26" ht="13.5" customHeight="1">
      <c r="A716" s="20"/>
      <c r="B716" s="20"/>
      <c r="C716" s="85"/>
      <c r="D716" s="85"/>
      <c r="E716" s="85"/>
      <c r="F716" s="85"/>
      <c r="G716" s="85"/>
      <c r="H716" s="85"/>
      <c r="I716" s="85"/>
      <c r="J716" s="85"/>
      <c r="K716" s="85"/>
      <c r="L716" s="85"/>
      <c r="M716" s="85"/>
      <c r="N716" s="85"/>
      <c r="O716" s="85"/>
      <c r="P716" s="85"/>
      <c r="Q716" s="85"/>
      <c r="R716" s="85"/>
      <c r="S716" s="20"/>
      <c r="T716" s="20"/>
      <c r="U716" s="20"/>
      <c r="V716" s="20"/>
      <c r="W716" s="20"/>
      <c r="X716" s="20"/>
      <c r="Y716" s="20"/>
      <c r="Z716" s="20"/>
    </row>
    <row r="717" spans="1:26" ht="13.5" customHeight="1">
      <c r="A717" s="20"/>
      <c r="B717" s="20"/>
      <c r="C717" s="85"/>
      <c r="D717" s="85"/>
      <c r="E717" s="85"/>
      <c r="F717" s="85"/>
      <c r="G717" s="85"/>
      <c r="H717" s="85"/>
      <c r="I717" s="85"/>
      <c r="J717" s="85"/>
      <c r="K717" s="85"/>
      <c r="L717" s="85"/>
      <c r="M717" s="85"/>
      <c r="N717" s="85"/>
      <c r="O717" s="85"/>
      <c r="P717" s="85"/>
      <c r="Q717" s="85"/>
      <c r="R717" s="85"/>
      <c r="S717" s="20"/>
      <c r="T717" s="20"/>
      <c r="U717" s="20"/>
      <c r="V717" s="20"/>
      <c r="W717" s="20"/>
      <c r="X717" s="20"/>
      <c r="Y717" s="20"/>
      <c r="Z717" s="20"/>
    </row>
    <row r="718" spans="1:26" ht="13.5" customHeight="1">
      <c r="A718" s="20"/>
      <c r="B718" s="20"/>
      <c r="C718" s="85"/>
      <c r="D718" s="85"/>
      <c r="E718" s="85"/>
      <c r="F718" s="85"/>
      <c r="G718" s="85"/>
      <c r="H718" s="85"/>
      <c r="I718" s="85"/>
      <c r="J718" s="85"/>
      <c r="K718" s="85"/>
      <c r="L718" s="85"/>
      <c r="M718" s="85"/>
      <c r="N718" s="85"/>
      <c r="O718" s="85"/>
      <c r="P718" s="85"/>
      <c r="Q718" s="85"/>
      <c r="R718" s="85"/>
      <c r="S718" s="20"/>
      <c r="T718" s="20"/>
      <c r="U718" s="20"/>
      <c r="V718" s="20"/>
      <c r="W718" s="20"/>
      <c r="X718" s="20"/>
      <c r="Y718" s="20"/>
      <c r="Z718" s="20"/>
    </row>
    <row r="719" spans="1:26" ht="13.5" customHeight="1">
      <c r="A719" s="20"/>
      <c r="B719" s="20"/>
      <c r="C719" s="85"/>
      <c r="D719" s="85"/>
      <c r="E719" s="85"/>
      <c r="F719" s="85"/>
      <c r="G719" s="85"/>
      <c r="H719" s="85"/>
      <c r="I719" s="85"/>
      <c r="J719" s="85"/>
      <c r="K719" s="85"/>
      <c r="L719" s="85"/>
      <c r="M719" s="85"/>
      <c r="N719" s="85"/>
      <c r="O719" s="85"/>
      <c r="P719" s="85"/>
      <c r="Q719" s="85"/>
      <c r="R719" s="85"/>
      <c r="S719" s="20"/>
      <c r="T719" s="20"/>
      <c r="U719" s="20"/>
      <c r="V719" s="20"/>
      <c r="W719" s="20"/>
      <c r="X719" s="20"/>
      <c r="Y719" s="20"/>
      <c r="Z719" s="20"/>
    </row>
    <row r="720" spans="1:26" ht="13.5" customHeight="1">
      <c r="A720" s="20"/>
      <c r="B720" s="20"/>
      <c r="C720" s="85"/>
      <c r="D720" s="85"/>
      <c r="E720" s="85"/>
      <c r="F720" s="85"/>
      <c r="G720" s="85"/>
      <c r="H720" s="85"/>
      <c r="I720" s="85"/>
      <c r="J720" s="85"/>
      <c r="K720" s="85"/>
      <c r="L720" s="85"/>
      <c r="M720" s="85"/>
      <c r="N720" s="85"/>
      <c r="O720" s="85"/>
      <c r="P720" s="85"/>
      <c r="Q720" s="85"/>
      <c r="R720" s="85"/>
      <c r="S720" s="20"/>
      <c r="T720" s="20"/>
      <c r="U720" s="20"/>
      <c r="V720" s="20"/>
      <c r="W720" s="20"/>
      <c r="X720" s="20"/>
      <c r="Y720" s="20"/>
      <c r="Z720" s="20"/>
    </row>
    <row r="721" spans="1:26" ht="13.5" customHeight="1">
      <c r="A721" s="20"/>
      <c r="B721" s="20"/>
      <c r="C721" s="85"/>
      <c r="D721" s="85"/>
      <c r="E721" s="85"/>
      <c r="F721" s="85"/>
      <c r="G721" s="85"/>
      <c r="H721" s="85"/>
      <c r="I721" s="85"/>
      <c r="J721" s="85"/>
      <c r="K721" s="85"/>
      <c r="L721" s="85"/>
      <c r="M721" s="85"/>
      <c r="N721" s="85"/>
      <c r="O721" s="85"/>
      <c r="P721" s="85"/>
      <c r="Q721" s="85"/>
      <c r="R721" s="85"/>
      <c r="S721" s="20"/>
      <c r="T721" s="20"/>
      <c r="U721" s="20"/>
      <c r="V721" s="20"/>
      <c r="W721" s="20"/>
      <c r="X721" s="20"/>
      <c r="Y721" s="20"/>
      <c r="Z721" s="20"/>
    </row>
    <row r="722" spans="1:26" ht="13.5" customHeight="1">
      <c r="A722" s="20"/>
      <c r="B722" s="20"/>
      <c r="C722" s="85"/>
      <c r="D722" s="85"/>
      <c r="E722" s="85"/>
      <c r="F722" s="85"/>
      <c r="G722" s="85"/>
      <c r="H722" s="85"/>
      <c r="I722" s="85"/>
      <c r="J722" s="85"/>
      <c r="K722" s="85"/>
      <c r="L722" s="85"/>
      <c r="M722" s="85"/>
      <c r="N722" s="85"/>
      <c r="O722" s="85"/>
      <c r="P722" s="85"/>
      <c r="Q722" s="85"/>
      <c r="R722" s="85"/>
      <c r="S722" s="20"/>
      <c r="T722" s="20"/>
      <c r="U722" s="20"/>
      <c r="V722" s="20"/>
      <c r="W722" s="20"/>
      <c r="X722" s="20"/>
      <c r="Y722" s="20"/>
      <c r="Z722" s="20"/>
    </row>
    <row r="723" spans="1:26" ht="13.5" customHeight="1">
      <c r="A723" s="20"/>
      <c r="B723" s="20"/>
      <c r="C723" s="85"/>
      <c r="D723" s="85"/>
      <c r="E723" s="85"/>
      <c r="F723" s="85"/>
      <c r="G723" s="85"/>
      <c r="H723" s="85"/>
      <c r="I723" s="85"/>
      <c r="J723" s="85"/>
      <c r="K723" s="85"/>
      <c r="L723" s="85"/>
      <c r="M723" s="85"/>
      <c r="N723" s="85"/>
      <c r="O723" s="85"/>
      <c r="P723" s="85"/>
      <c r="Q723" s="85"/>
      <c r="R723" s="85"/>
      <c r="S723" s="20"/>
      <c r="T723" s="20"/>
      <c r="U723" s="20"/>
      <c r="V723" s="20"/>
      <c r="W723" s="20"/>
      <c r="X723" s="20"/>
      <c r="Y723" s="20"/>
      <c r="Z723" s="20"/>
    </row>
    <row r="724" spans="1:26" ht="13.5" customHeight="1">
      <c r="A724" s="20"/>
      <c r="B724" s="20"/>
      <c r="C724" s="85"/>
      <c r="D724" s="85"/>
      <c r="E724" s="85"/>
      <c r="F724" s="85"/>
      <c r="G724" s="85"/>
      <c r="H724" s="85"/>
      <c r="I724" s="85"/>
      <c r="J724" s="85"/>
      <c r="K724" s="85"/>
      <c r="L724" s="85"/>
      <c r="M724" s="85"/>
      <c r="N724" s="85"/>
      <c r="O724" s="85"/>
      <c r="P724" s="85"/>
      <c r="Q724" s="85"/>
      <c r="R724" s="85"/>
      <c r="S724" s="20"/>
      <c r="T724" s="20"/>
      <c r="U724" s="20"/>
      <c r="V724" s="20"/>
      <c r="W724" s="20"/>
      <c r="X724" s="20"/>
      <c r="Y724" s="20"/>
      <c r="Z724" s="20"/>
    </row>
    <row r="725" spans="1:26" ht="13.5" customHeight="1">
      <c r="A725" s="20"/>
      <c r="B725" s="20"/>
      <c r="C725" s="85"/>
      <c r="D725" s="85"/>
      <c r="E725" s="85"/>
      <c r="F725" s="85"/>
      <c r="G725" s="85"/>
      <c r="H725" s="85"/>
      <c r="I725" s="85"/>
      <c r="J725" s="85"/>
      <c r="K725" s="85"/>
      <c r="L725" s="85"/>
      <c r="M725" s="85"/>
      <c r="N725" s="85"/>
      <c r="O725" s="85"/>
      <c r="P725" s="85"/>
      <c r="Q725" s="85"/>
      <c r="R725" s="85"/>
      <c r="S725" s="20"/>
      <c r="T725" s="20"/>
      <c r="U725" s="20"/>
      <c r="V725" s="20"/>
      <c r="W725" s="20"/>
      <c r="X725" s="20"/>
      <c r="Y725" s="20"/>
      <c r="Z725" s="20"/>
    </row>
    <row r="726" spans="1:26" ht="13.5" customHeight="1">
      <c r="A726" s="20"/>
      <c r="B726" s="20"/>
      <c r="C726" s="85"/>
      <c r="D726" s="85"/>
      <c r="E726" s="85"/>
      <c r="F726" s="85"/>
      <c r="G726" s="85"/>
      <c r="H726" s="85"/>
      <c r="I726" s="85"/>
      <c r="J726" s="85"/>
      <c r="K726" s="85"/>
      <c r="L726" s="85"/>
      <c r="M726" s="85"/>
      <c r="N726" s="85"/>
      <c r="O726" s="85"/>
      <c r="P726" s="85"/>
      <c r="Q726" s="85"/>
      <c r="R726" s="85"/>
      <c r="S726" s="20"/>
      <c r="T726" s="20"/>
      <c r="U726" s="20"/>
      <c r="V726" s="20"/>
      <c r="W726" s="20"/>
      <c r="X726" s="20"/>
      <c r="Y726" s="20"/>
      <c r="Z726" s="20"/>
    </row>
    <row r="727" spans="1:26" ht="13.5" customHeight="1">
      <c r="A727" s="20"/>
      <c r="B727" s="20"/>
      <c r="C727" s="85"/>
      <c r="D727" s="85"/>
      <c r="E727" s="85"/>
      <c r="F727" s="85"/>
      <c r="G727" s="85"/>
      <c r="H727" s="85"/>
      <c r="I727" s="85"/>
      <c r="J727" s="85"/>
      <c r="K727" s="85"/>
      <c r="L727" s="85"/>
      <c r="M727" s="85"/>
      <c r="N727" s="85"/>
      <c r="O727" s="85"/>
      <c r="P727" s="85"/>
      <c r="Q727" s="85"/>
      <c r="R727" s="85"/>
      <c r="S727" s="20"/>
      <c r="T727" s="20"/>
      <c r="U727" s="20"/>
      <c r="V727" s="20"/>
      <c r="W727" s="20"/>
      <c r="X727" s="20"/>
      <c r="Y727" s="20"/>
      <c r="Z727" s="20"/>
    </row>
    <row r="728" spans="1:26" ht="13.5" customHeight="1">
      <c r="A728" s="20"/>
      <c r="B728" s="20"/>
      <c r="C728" s="85"/>
      <c r="D728" s="85"/>
      <c r="E728" s="85"/>
      <c r="F728" s="85"/>
      <c r="G728" s="85"/>
      <c r="H728" s="85"/>
      <c r="I728" s="85"/>
      <c r="J728" s="85"/>
      <c r="K728" s="85"/>
      <c r="L728" s="85"/>
      <c r="M728" s="85"/>
      <c r="N728" s="85"/>
      <c r="O728" s="85"/>
      <c r="P728" s="85"/>
      <c r="Q728" s="85"/>
      <c r="R728" s="85"/>
      <c r="S728" s="20"/>
      <c r="T728" s="20"/>
      <c r="U728" s="20"/>
      <c r="V728" s="20"/>
      <c r="W728" s="20"/>
      <c r="X728" s="20"/>
      <c r="Y728" s="20"/>
      <c r="Z728" s="20"/>
    </row>
    <row r="729" spans="1:26" ht="13.5" customHeight="1">
      <c r="A729" s="20"/>
      <c r="B729" s="20"/>
      <c r="C729" s="85"/>
      <c r="D729" s="85"/>
      <c r="E729" s="85"/>
      <c r="F729" s="85"/>
      <c r="G729" s="85"/>
      <c r="H729" s="85"/>
      <c r="I729" s="85"/>
      <c r="J729" s="85"/>
      <c r="K729" s="85"/>
      <c r="L729" s="85"/>
      <c r="M729" s="85"/>
      <c r="N729" s="85"/>
      <c r="O729" s="85"/>
      <c r="P729" s="85"/>
      <c r="Q729" s="85"/>
      <c r="R729" s="85"/>
      <c r="S729" s="20"/>
      <c r="T729" s="20"/>
      <c r="U729" s="20"/>
      <c r="V729" s="20"/>
      <c r="W729" s="20"/>
      <c r="X729" s="20"/>
      <c r="Y729" s="20"/>
      <c r="Z729" s="20"/>
    </row>
    <row r="730" spans="1:26" ht="13.5" customHeight="1">
      <c r="A730" s="20"/>
      <c r="B730" s="20"/>
      <c r="C730" s="85"/>
      <c r="D730" s="85"/>
      <c r="E730" s="85"/>
      <c r="F730" s="85"/>
      <c r="G730" s="85"/>
      <c r="H730" s="85"/>
      <c r="I730" s="85"/>
      <c r="J730" s="85"/>
      <c r="K730" s="85"/>
      <c r="L730" s="85"/>
      <c r="M730" s="85"/>
      <c r="N730" s="85"/>
      <c r="O730" s="85"/>
      <c r="P730" s="85"/>
      <c r="Q730" s="85"/>
      <c r="R730" s="85"/>
      <c r="S730" s="20"/>
      <c r="T730" s="20"/>
      <c r="U730" s="20"/>
      <c r="V730" s="20"/>
      <c r="W730" s="20"/>
      <c r="X730" s="20"/>
      <c r="Y730" s="20"/>
      <c r="Z730" s="20"/>
    </row>
    <row r="731" spans="1:26" ht="13.5" customHeight="1">
      <c r="A731" s="20"/>
      <c r="B731" s="20"/>
      <c r="C731" s="85"/>
      <c r="D731" s="85"/>
      <c r="E731" s="85"/>
      <c r="F731" s="85"/>
      <c r="G731" s="85"/>
      <c r="H731" s="85"/>
      <c r="I731" s="85"/>
      <c r="J731" s="85"/>
      <c r="K731" s="85"/>
      <c r="L731" s="85"/>
      <c r="M731" s="85"/>
      <c r="N731" s="85"/>
      <c r="O731" s="85"/>
      <c r="P731" s="85"/>
      <c r="Q731" s="85"/>
      <c r="R731" s="85"/>
      <c r="S731" s="20"/>
      <c r="T731" s="20"/>
      <c r="U731" s="20"/>
      <c r="V731" s="20"/>
      <c r="W731" s="20"/>
      <c r="X731" s="20"/>
      <c r="Y731" s="20"/>
      <c r="Z731" s="20"/>
    </row>
    <row r="732" spans="1:26" ht="13.5" customHeight="1">
      <c r="A732" s="20"/>
      <c r="B732" s="20"/>
      <c r="C732" s="85"/>
      <c r="D732" s="85"/>
      <c r="E732" s="85"/>
      <c r="F732" s="85"/>
      <c r="G732" s="85"/>
      <c r="H732" s="85"/>
      <c r="I732" s="85"/>
      <c r="J732" s="85"/>
      <c r="K732" s="85"/>
      <c r="L732" s="85"/>
      <c r="M732" s="85"/>
      <c r="N732" s="85"/>
      <c r="O732" s="85"/>
      <c r="P732" s="85"/>
      <c r="Q732" s="85"/>
      <c r="R732" s="85"/>
      <c r="S732" s="20"/>
      <c r="T732" s="20"/>
      <c r="U732" s="20"/>
      <c r="V732" s="20"/>
      <c r="W732" s="20"/>
      <c r="X732" s="20"/>
      <c r="Y732" s="20"/>
      <c r="Z732" s="20"/>
    </row>
    <row r="733" spans="1:26" ht="13.5" customHeight="1">
      <c r="A733" s="20"/>
      <c r="B733" s="20"/>
      <c r="C733" s="85"/>
      <c r="D733" s="85"/>
      <c r="E733" s="85"/>
      <c r="F733" s="85"/>
      <c r="G733" s="85"/>
      <c r="H733" s="85"/>
      <c r="I733" s="85"/>
      <c r="J733" s="85"/>
      <c r="K733" s="85"/>
      <c r="L733" s="85"/>
      <c r="M733" s="85"/>
      <c r="N733" s="85"/>
      <c r="O733" s="85"/>
      <c r="P733" s="85"/>
      <c r="Q733" s="85"/>
      <c r="R733" s="85"/>
      <c r="S733" s="20"/>
      <c r="T733" s="20"/>
      <c r="U733" s="20"/>
      <c r="V733" s="20"/>
      <c r="W733" s="20"/>
      <c r="X733" s="20"/>
      <c r="Y733" s="20"/>
      <c r="Z733" s="20"/>
    </row>
    <row r="734" spans="1:26" ht="13.5" customHeight="1">
      <c r="A734" s="20"/>
      <c r="B734" s="20"/>
      <c r="C734" s="85"/>
      <c r="D734" s="85"/>
      <c r="E734" s="85"/>
      <c r="F734" s="85"/>
      <c r="G734" s="85"/>
      <c r="H734" s="85"/>
      <c r="I734" s="85"/>
      <c r="J734" s="85"/>
      <c r="K734" s="85"/>
      <c r="L734" s="85"/>
      <c r="M734" s="85"/>
      <c r="N734" s="85"/>
      <c r="O734" s="85"/>
      <c r="P734" s="85"/>
      <c r="Q734" s="85"/>
      <c r="R734" s="85"/>
      <c r="S734" s="20"/>
      <c r="T734" s="20"/>
      <c r="U734" s="20"/>
      <c r="V734" s="20"/>
      <c r="W734" s="20"/>
      <c r="X734" s="20"/>
      <c r="Y734" s="20"/>
      <c r="Z734" s="20"/>
    </row>
    <row r="735" spans="1:26" ht="13.5" customHeight="1">
      <c r="A735" s="20"/>
      <c r="B735" s="20"/>
      <c r="C735" s="85"/>
      <c r="D735" s="85"/>
      <c r="E735" s="85"/>
      <c r="F735" s="85"/>
      <c r="G735" s="85"/>
      <c r="H735" s="85"/>
      <c r="I735" s="85"/>
      <c r="J735" s="85"/>
      <c r="K735" s="85"/>
      <c r="L735" s="85"/>
      <c r="M735" s="85"/>
      <c r="N735" s="85"/>
      <c r="O735" s="85"/>
      <c r="P735" s="85"/>
      <c r="Q735" s="85"/>
      <c r="R735" s="85"/>
      <c r="S735" s="20"/>
      <c r="T735" s="20"/>
      <c r="U735" s="20"/>
      <c r="V735" s="20"/>
      <c r="W735" s="20"/>
      <c r="X735" s="20"/>
      <c r="Y735" s="20"/>
      <c r="Z735" s="20"/>
    </row>
    <row r="736" spans="1:26" ht="13.5" customHeight="1">
      <c r="A736" s="20"/>
      <c r="B736" s="20"/>
      <c r="C736" s="85"/>
      <c r="D736" s="85"/>
      <c r="E736" s="85"/>
      <c r="F736" s="85"/>
      <c r="G736" s="85"/>
      <c r="H736" s="85"/>
      <c r="I736" s="85"/>
      <c r="J736" s="85"/>
      <c r="K736" s="85"/>
      <c r="L736" s="85"/>
      <c r="M736" s="85"/>
      <c r="N736" s="85"/>
      <c r="O736" s="85"/>
      <c r="P736" s="85"/>
      <c r="Q736" s="85"/>
      <c r="R736" s="85"/>
      <c r="S736" s="20"/>
      <c r="T736" s="20"/>
      <c r="U736" s="20"/>
      <c r="V736" s="20"/>
      <c r="W736" s="20"/>
      <c r="X736" s="20"/>
      <c r="Y736" s="20"/>
      <c r="Z736" s="20"/>
    </row>
    <row r="737" spans="1:26" ht="13.5" customHeight="1">
      <c r="A737" s="20"/>
      <c r="B737" s="20"/>
      <c r="C737" s="85"/>
      <c r="D737" s="85"/>
      <c r="E737" s="85"/>
      <c r="F737" s="85"/>
      <c r="G737" s="85"/>
      <c r="H737" s="85"/>
      <c r="I737" s="85"/>
      <c r="J737" s="85"/>
      <c r="K737" s="85"/>
      <c r="L737" s="85"/>
      <c r="M737" s="85"/>
      <c r="N737" s="85"/>
      <c r="O737" s="85"/>
      <c r="P737" s="85"/>
      <c r="Q737" s="85"/>
      <c r="R737" s="85"/>
      <c r="S737" s="20"/>
      <c r="T737" s="20"/>
      <c r="U737" s="20"/>
      <c r="V737" s="20"/>
      <c r="W737" s="20"/>
      <c r="X737" s="20"/>
      <c r="Y737" s="20"/>
      <c r="Z737" s="20"/>
    </row>
    <row r="738" spans="1:26" ht="13.5" customHeight="1">
      <c r="A738" s="20"/>
      <c r="B738" s="20"/>
      <c r="C738" s="85"/>
      <c r="D738" s="85"/>
      <c r="E738" s="85"/>
      <c r="F738" s="85"/>
      <c r="G738" s="85"/>
      <c r="H738" s="85"/>
      <c r="I738" s="85"/>
      <c r="J738" s="85"/>
      <c r="K738" s="85"/>
      <c r="L738" s="85"/>
      <c r="M738" s="85"/>
      <c r="N738" s="85"/>
      <c r="O738" s="85"/>
      <c r="P738" s="85"/>
      <c r="Q738" s="85"/>
      <c r="R738" s="85"/>
      <c r="S738" s="20"/>
      <c r="T738" s="20"/>
      <c r="U738" s="20"/>
      <c r="V738" s="20"/>
      <c r="W738" s="20"/>
      <c r="X738" s="20"/>
      <c r="Y738" s="20"/>
      <c r="Z738" s="20"/>
    </row>
    <row r="739" spans="1:26" ht="13.5" customHeight="1">
      <c r="A739" s="20"/>
      <c r="B739" s="20"/>
      <c r="C739" s="85"/>
      <c r="D739" s="85"/>
      <c r="E739" s="85"/>
      <c r="F739" s="85"/>
      <c r="G739" s="85"/>
      <c r="H739" s="85"/>
      <c r="I739" s="85"/>
      <c r="J739" s="85"/>
      <c r="K739" s="85"/>
      <c r="L739" s="85"/>
      <c r="M739" s="85"/>
      <c r="N739" s="85"/>
      <c r="O739" s="85"/>
      <c r="P739" s="85"/>
      <c r="Q739" s="85"/>
      <c r="R739" s="85"/>
      <c r="S739" s="20"/>
      <c r="T739" s="20"/>
      <c r="U739" s="20"/>
      <c r="V739" s="20"/>
      <c r="W739" s="20"/>
      <c r="X739" s="20"/>
      <c r="Y739" s="20"/>
      <c r="Z739" s="20"/>
    </row>
    <row r="740" spans="1:26" ht="13.5" customHeight="1">
      <c r="A740" s="20"/>
      <c r="B740" s="20"/>
      <c r="C740" s="85"/>
      <c r="D740" s="85"/>
      <c r="E740" s="85"/>
      <c r="F740" s="85"/>
      <c r="G740" s="85"/>
      <c r="H740" s="85"/>
      <c r="I740" s="85"/>
      <c r="J740" s="85"/>
      <c r="K740" s="85"/>
      <c r="L740" s="85"/>
      <c r="M740" s="85"/>
      <c r="N740" s="85"/>
      <c r="O740" s="85"/>
      <c r="P740" s="85"/>
      <c r="Q740" s="85"/>
      <c r="R740" s="85"/>
      <c r="S740" s="20"/>
      <c r="T740" s="20"/>
      <c r="U740" s="20"/>
      <c r="V740" s="20"/>
      <c r="W740" s="20"/>
      <c r="X740" s="20"/>
      <c r="Y740" s="20"/>
      <c r="Z740" s="20"/>
    </row>
    <row r="741" spans="1:26" ht="13.5" customHeight="1">
      <c r="A741" s="20"/>
      <c r="B741" s="20"/>
      <c r="C741" s="85"/>
      <c r="D741" s="85"/>
      <c r="E741" s="85"/>
      <c r="F741" s="85"/>
      <c r="G741" s="85"/>
      <c r="H741" s="85"/>
      <c r="I741" s="85"/>
      <c r="J741" s="85"/>
      <c r="K741" s="85"/>
      <c r="L741" s="85"/>
      <c r="M741" s="85"/>
      <c r="N741" s="85"/>
      <c r="O741" s="85"/>
      <c r="P741" s="85"/>
      <c r="Q741" s="85"/>
      <c r="R741" s="85"/>
      <c r="S741" s="20"/>
      <c r="T741" s="20"/>
      <c r="U741" s="20"/>
      <c r="V741" s="20"/>
      <c r="W741" s="20"/>
      <c r="X741" s="20"/>
      <c r="Y741" s="20"/>
      <c r="Z741" s="20"/>
    </row>
    <row r="742" spans="1:26" ht="13.5" customHeight="1">
      <c r="A742" s="20"/>
      <c r="B742" s="20"/>
      <c r="C742" s="85"/>
      <c r="D742" s="85"/>
      <c r="E742" s="85"/>
      <c r="F742" s="85"/>
      <c r="G742" s="85"/>
      <c r="H742" s="85"/>
      <c r="I742" s="85"/>
      <c r="J742" s="85"/>
      <c r="K742" s="85"/>
      <c r="L742" s="85"/>
      <c r="M742" s="85"/>
      <c r="N742" s="85"/>
      <c r="O742" s="85"/>
      <c r="P742" s="85"/>
      <c r="Q742" s="85"/>
      <c r="R742" s="85"/>
      <c r="S742" s="20"/>
      <c r="T742" s="20"/>
      <c r="U742" s="20"/>
      <c r="V742" s="20"/>
      <c r="W742" s="20"/>
      <c r="X742" s="20"/>
      <c r="Y742" s="20"/>
      <c r="Z742" s="20"/>
    </row>
    <row r="743" spans="1:26" ht="13.5" customHeight="1">
      <c r="A743" s="20"/>
      <c r="B743" s="20"/>
      <c r="C743" s="85"/>
      <c r="D743" s="85"/>
      <c r="E743" s="85"/>
      <c r="F743" s="85"/>
      <c r="G743" s="85"/>
      <c r="H743" s="85"/>
      <c r="I743" s="85"/>
      <c r="J743" s="85"/>
      <c r="K743" s="85"/>
      <c r="L743" s="85"/>
      <c r="M743" s="85"/>
      <c r="N743" s="85"/>
      <c r="O743" s="85"/>
      <c r="P743" s="85"/>
      <c r="Q743" s="85"/>
      <c r="R743" s="85"/>
      <c r="S743" s="20"/>
      <c r="T743" s="20"/>
      <c r="U743" s="20"/>
      <c r="V743" s="20"/>
      <c r="W743" s="20"/>
      <c r="X743" s="20"/>
      <c r="Y743" s="20"/>
      <c r="Z743" s="20"/>
    </row>
    <row r="744" spans="1:26" ht="13.5" customHeight="1">
      <c r="A744" s="20"/>
      <c r="B744" s="20"/>
      <c r="C744" s="85"/>
      <c r="D744" s="85"/>
      <c r="E744" s="85"/>
      <c r="F744" s="85"/>
      <c r="G744" s="85"/>
      <c r="H744" s="85"/>
      <c r="I744" s="85"/>
      <c r="J744" s="85"/>
      <c r="K744" s="85"/>
      <c r="L744" s="85"/>
      <c r="M744" s="85"/>
      <c r="N744" s="85"/>
      <c r="O744" s="85"/>
      <c r="P744" s="85"/>
      <c r="Q744" s="85"/>
      <c r="R744" s="85"/>
      <c r="S744" s="20"/>
      <c r="T744" s="20"/>
      <c r="U744" s="20"/>
      <c r="V744" s="20"/>
      <c r="W744" s="20"/>
      <c r="X744" s="20"/>
      <c r="Y744" s="20"/>
      <c r="Z744" s="20"/>
    </row>
    <row r="745" spans="1:26" ht="13.5" customHeight="1">
      <c r="A745" s="20"/>
      <c r="B745" s="20"/>
      <c r="C745" s="85"/>
      <c r="D745" s="85"/>
      <c r="E745" s="85"/>
      <c r="F745" s="85"/>
      <c r="G745" s="85"/>
      <c r="H745" s="85"/>
      <c r="I745" s="85"/>
      <c r="J745" s="85"/>
      <c r="K745" s="85"/>
      <c r="L745" s="85"/>
      <c r="M745" s="85"/>
      <c r="N745" s="85"/>
      <c r="O745" s="85"/>
      <c r="P745" s="85"/>
      <c r="Q745" s="85"/>
      <c r="R745" s="85"/>
      <c r="S745" s="20"/>
      <c r="T745" s="20"/>
      <c r="U745" s="20"/>
      <c r="V745" s="20"/>
      <c r="W745" s="20"/>
      <c r="X745" s="20"/>
      <c r="Y745" s="20"/>
      <c r="Z745" s="20"/>
    </row>
    <row r="746" spans="1:26" ht="13.5" customHeight="1">
      <c r="A746" s="20"/>
      <c r="B746" s="20"/>
      <c r="C746" s="85"/>
      <c r="D746" s="85"/>
      <c r="E746" s="85"/>
      <c r="F746" s="85"/>
      <c r="G746" s="85"/>
      <c r="H746" s="85"/>
      <c r="I746" s="85"/>
      <c r="J746" s="85"/>
      <c r="K746" s="85"/>
      <c r="L746" s="85"/>
      <c r="M746" s="85"/>
      <c r="N746" s="85"/>
      <c r="O746" s="85"/>
      <c r="P746" s="85"/>
      <c r="Q746" s="85"/>
      <c r="R746" s="85"/>
      <c r="S746" s="20"/>
      <c r="T746" s="20"/>
      <c r="U746" s="20"/>
      <c r="V746" s="20"/>
      <c r="W746" s="20"/>
      <c r="X746" s="20"/>
      <c r="Y746" s="20"/>
      <c r="Z746" s="20"/>
    </row>
    <row r="747" spans="1:26" ht="13.5" customHeight="1">
      <c r="A747" s="20"/>
      <c r="B747" s="20"/>
      <c r="C747" s="85"/>
      <c r="D747" s="85"/>
      <c r="E747" s="85"/>
      <c r="F747" s="85"/>
      <c r="G747" s="85"/>
      <c r="H747" s="85"/>
      <c r="I747" s="85"/>
      <c r="J747" s="85"/>
      <c r="K747" s="85"/>
      <c r="L747" s="85"/>
      <c r="M747" s="85"/>
      <c r="N747" s="85"/>
      <c r="O747" s="85"/>
      <c r="P747" s="85"/>
      <c r="Q747" s="85"/>
      <c r="R747" s="85"/>
      <c r="S747" s="20"/>
      <c r="T747" s="20"/>
      <c r="U747" s="20"/>
      <c r="V747" s="20"/>
      <c r="W747" s="20"/>
      <c r="X747" s="20"/>
      <c r="Y747" s="20"/>
      <c r="Z747" s="20"/>
    </row>
    <row r="748" spans="1:26" ht="13.5" customHeight="1">
      <c r="A748" s="20"/>
      <c r="B748" s="20"/>
      <c r="C748" s="85"/>
      <c r="D748" s="85"/>
      <c r="E748" s="85"/>
      <c r="F748" s="85"/>
      <c r="G748" s="85"/>
      <c r="H748" s="85"/>
      <c r="I748" s="85"/>
      <c r="J748" s="85"/>
      <c r="K748" s="85"/>
      <c r="L748" s="85"/>
      <c r="M748" s="85"/>
      <c r="N748" s="85"/>
      <c r="O748" s="85"/>
      <c r="P748" s="85"/>
      <c r="Q748" s="85"/>
      <c r="R748" s="85"/>
      <c r="S748" s="20"/>
      <c r="T748" s="20"/>
      <c r="U748" s="20"/>
      <c r="V748" s="20"/>
      <c r="W748" s="20"/>
      <c r="X748" s="20"/>
      <c r="Y748" s="20"/>
      <c r="Z748" s="20"/>
    </row>
    <row r="749" spans="1:26" ht="13.5" customHeight="1">
      <c r="A749" s="20"/>
      <c r="B749" s="20"/>
      <c r="C749" s="85"/>
      <c r="D749" s="85"/>
      <c r="E749" s="85"/>
      <c r="F749" s="85"/>
      <c r="G749" s="85"/>
      <c r="H749" s="85"/>
      <c r="I749" s="85"/>
      <c r="J749" s="85"/>
      <c r="K749" s="85"/>
      <c r="L749" s="85"/>
      <c r="M749" s="85"/>
      <c r="N749" s="85"/>
      <c r="O749" s="85"/>
      <c r="P749" s="85"/>
      <c r="Q749" s="85"/>
      <c r="R749" s="85"/>
      <c r="S749" s="20"/>
      <c r="T749" s="20"/>
      <c r="U749" s="20"/>
      <c r="V749" s="20"/>
      <c r="W749" s="20"/>
      <c r="X749" s="20"/>
      <c r="Y749" s="20"/>
      <c r="Z749" s="20"/>
    </row>
    <row r="750" spans="1:26" ht="13.5" customHeight="1">
      <c r="A750" s="20"/>
      <c r="B750" s="20"/>
      <c r="C750" s="85"/>
      <c r="D750" s="85"/>
      <c r="E750" s="85"/>
      <c r="F750" s="85"/>
      <c r="G750" s="85"/>
      <c r="H750" s="85"/>
      <c r="I750" s="85"/>
      <c r="J750" s="85"/>
      <c r="K750" s="85"/>
      <c r="L750" s="85"/>
      <c r="M750" s="85"/>
      <c r="N750" s="85"/>
      <c r="O750" s="85"/>
      <c r="P750" s="85"/>
      <c r="Q750" s="85"/>
      <c r="R750" s="85"/>
      <c r="S750" s="20"/>
      <c r="T750" s="20"/>
      <c r="U750" s="20"/>
      <c r="V750" s="20"/>
      <c r="W750" s="20"/>
      <c r="X750" s="20"/>
      <c r="Y750" s="20"/>
      <c r="Z750" s="20"/>
    </row>
    <row r="751" spans="1:26" ht="13.5" customHeight="1">
      <c r="A751" s="20"/>
      <c r="B751" s="20"/>
      <c r="C751" s="85"/>
      <c r="D751" s="85"/>
      <c r="E751" s="85"/>
      <c r="F751" s="85"/>
      <c r="G751" s="85"/>
      <c r="H751" s="85"/>
      <c r="I751" s="85"/>
      <c r="J751" s="85"/>
      <c r="K751" s="85"/>
      <c r="L751" s="85"/>
      <c r="M751" s="85"/>
      <c r="N751" s="85"/>
      <c r="O751" s="85"/>
      <c r="P751" s="85"/>
      <c r="Q751" s="85"/>
      <c r="R751" s="85"/>
      <c r="S751" s="20"/>
      <c r="T751" s="20"/>
      <c r="U751" s="20"/>
      <c r="V751" s="20"/>
      <c r="W751" s="20"/>
      <c r="X751" s="20"/>
      <c r="Y751" s="20"/>
      <c r="Z751" s="20"/>
    </row>
    <row r="752" spans="1:26" ht="13.5" customHeight="1">
      <c r="A752" s="20"/>
      <c r="B752" s="20"/>
      <c r="C752" s="85"/>
      <c r="D752" s="85"/>
      <c r="E752" s="85"/>
      <c r="F752" s="85"/>
      <c r="G752" s="85"/>
      <c r="H752" s="85"/>
      <c r="I752" s="85"/>
      <c r="J752" s="85"/>
      <c r="K752" s="85"/>
      <c r="L752" s="85"/>
      <c r="M752" s="85"/>
      <c r="N752" s="85"/>
      <c r="O752" s="85"/>
      <c r="P752" s="85"/>
      <c r="Q752" s="85"/>
      <c r="R752" s="85"/>
      <c r="S752" s="20"/>
      <c r="T752" s="20"/>
      <c r="U752" s="20"/>
      <c r="V752" s="20"/>
      <c r="W752" s="20"/>
      <c r="X752" s="20"/>
      <c r="Y752" s="20"/>
      <c r="Z752" s="20"/>
    </row>
    <row r="753" spans="1:26" ht="13.5" customHeight="1">
      <c r="A753" s="20"/>
      <c r="B753" s="20"/>
      <c r="C753" s="85"/>
      <c r="D753" s="85"/>
      <c r="E753" s="85"/>
      <c r="F753" s="85"/>
      <c r="G753" s="85"/>
      <c r="H753" s="85"/>
      <c r="I753" s="85"/>
      <c r="J753" s="85"/>
      <c r="K753" s="85"/>
      <c r="L753" s="85"/>
      <c r="M753" s="85"/>
      <c r="N753" s="85"/>
      <c r="O753" s="85"/>
      <c r="P753" s="85"/>
      <c r="Q753" s="85"/>
      <c r="R753" s="85"/>
      <c r="S753" s="20"/>
      <c r="T753" s="20"/>
      <c r="U753" s="20"/>
      <c r="V753" s="20"/>
      <c r="W753" s="20"/>
      <c r="X753" s="20"/>
      <c r="Y753" s="20"/>
      <c r="Z753" s="20"/>
    </row>
    <row r="754" spans="1:26" ht="13.5" customHeight="1">
      <c r="A754" s="20"/>
      <c r="B754" s="20"/>
      <c r="C754" s="85"/>
      <c r="D754" s="85"/>
      <c r="E754" s="85"/>
      <c r="F754" s="85"/>
      <c r="G754" s="85"/>
      <c r="H754" s="85"/>
      <c r="I754" s="85"/>
      <c r="J754" s="85"/>
      <c r="K754" s="85"/>
      <c r="L754" s="85"/>
      <c r="M754" s="85"/>
      <c r="N754" s="85"/>
      <c r="O754" s="85"/>
      <c r="P754" s="85"/>
      <c r="Q754" s="85"/>
      <c r="R754" s="85"/>
      <c r="S754" s="20"/>
      <c r="T754" s="20"/>
      <c r="U754" s="20"/>
      <c r="V754" s="20"/>
      <c r="W754" s="20"/>
      <c r="X754" s="20"/>
      <c r="Y754" s="20"/>
      <c r="Z754" s="20"/>
    </row>
    <row r="755" spans="1:26" ht="13.5" customHeight="1">
      <c r="A755" s="20"/>
      <c r="B755" s="20"/>
      <c r="C755" s="85"/>
      <c r="D755" s="85"/>
      <c r="E755" s="85"/>
      <c r="F755" s="85"/>
      <c r="G755" s="85"/>
      <c r="H755" s="85"/>
      <c r="I755" s="85"/>
      <c r="J755" s="85"/>
      <c r="K755" s="85"/>
      <c r="L755" s="85"/>
      <c r="M755" s="85"/>
      <c r="N755" s="85"/>
      <c r="O755" s="85"/>
      <c r="P755" s="85"/>
      <c r="Q755" s="85"/>
      <c r="R755" s="85"/>
      <c r="S755" s="20"/>
      <c r="T755" s="20"/>
      <c r="U755" s="20"/>
      <c r="V755" s="20"/>
      <c r="W755" s="20"/>
      <c r="X755" s="20"/>
      <c r="Y755" s="20"/>
      <c r="Z755" s="20"/>
    </row>
    <row r="756" spans="1:26" ht="13.5" customHeight="1">
      <c r="A756" s="20"/>
      <c r="B756" s="20"/>
      <c r="C756" s="85"/>
      <c r="D756" s="85"/>
      <c r="E756" s="85"/>
      <c r="F756" s="85"/>
      <c r="G756" s="85"/>
      <c r="H756" s="85"/>
      <c r="I756" s="85"/>
      <c r="J756" s="85"/>
      <c r="K756" s="85"/>
      <c r="L756" s="85"/>
      <c r="M756" s="85"/>
      <c r="N756" s="85"/>
      <c r="O756" s="85"/>
      <c r="P756" s="85"/>
      <c r="Q756" s="85"/>
      <c r="R756" s="85"/>
      <c r="S756" s="20"/>
      <c r="T756" s="20"/>
      <c r="U756" s="20"/>
      <c r="V756" s="20"/>
      <c r="W756" s="20"/>
      <c r="X756" s="20"/>
      <c r="Y756" s="20"/>
      <c r="Z756" s="20"/>
    </row>
    <row r="757" spans="1:26" ht="13.5" customHeight="1">
      <c r="A757" s="20"/>
      <c r="B757" s="20"/>
      <c r="C757" s="85"/>
      <c r="D757" s="85"/>
      <c r="E757" s="85"/>
      <c r="F757" s="85"/>
      <c r="G757" s="85"/>
      <c r="H757" s="85"/>
      <c r="I757" s="85"/>
      <c r="J757" s="85"/>
      <c r="K757" s="85"/>
      <c r="L757" s="85"/>
      <c r="M757" s="85"/>
      <c r="N757" s="85"/>
      <c r="O757" s="85"/>
      <c r="P757" s="85"/>
      <c r="Q757" s="85"/>
      <c r="R757" s="85"/>
      <c r="S757" s="20"/>
      <c r="T757" s="20"/>
      <c r="U757" s="20"/>
      <c r="V757" s="20"/>
      <c r="W757" s="20"/>
      <c r="X757" s="20"/>
      <c r="Y757" s="20"/>
      <c r="Z757" s="20"/>
    </row>
    <row r="758" spans="1:26" ht="13.5" customHeight="1">
      <c r="A758" s="20"/>
      <c r="B758" s="20"/>
      <c r="C758" s="85"/>
      <c r="D758" s="85"/>
      <c r="E758" s="85"/>
      <c r="F758" s="85"/>
      <c r="G758" s="85"/>
      <c r="H758" s="85"/>
      <c r="I758" s="85"/>
      <c r="J758" s="85"/>
      <c r="K758" s="85"/>
      <c r="L758" s="85"/>
      <c r="M758" s="85"/>
      <c r="N758" s="85"/>
      <c r="O758" s="85"/>
      <c r="P758" s="85"/>
      <c r="Q758" s="85"/>
      <c r="R758" s="85"/>
      <c r="S758" s="20"/>
      <c r="T758" s="20"/>
      <c r="U758" s="20"/>
      <c r="V758" s="20"/>
      <c r="W758" s="20"/>
      <c r="X758" s="20"/>
      <c r="Y758" s="20"/>
      <c r="Z758" s="20"/>
    </row>
    <row r="759" spans="1:26" ht="13.5" customHeight="1">
      <c r="A759" s="20"/>
      <c r="B759" s="20"/>
      <c r="C759" s="85"/>
      <c r="D759" s="85"/>
      <c r="E759" s="85"/>
      <c r="F759" s="85"/>
      <c r="G759" s="85"/>
      <c r="H759" s="85"/>
      <c r="I759" s="85"/>
      <c r="J759" s="85"/>
      <c r="K759" s="85"/>
      <c r="L759" s="85"/>
      <c r="M759" s="85"/>
      <c r="N759" s="85"/>
      <c r="O759" s="85"/>
      <c r="P759" s="85"/>
      <c r="Q759" s="85"/>
      <c r="R759" s="85"/>
      <c r="S759" s="20"/>
      <c r="T759" s="20"/>
      <c r="U759" s="20"/>
      <c r="V759" s="20"/>
      <c r="W759" s="20"/>
      <c r="X759" s="20"/>
      <c r="Y759" s="20"/>
      <c r="Z759" s="20"/>
    </row>
    <row r="760" spans="1:26" ht="13.5" customHeight="1">
      <c r="A760" s="20"/>
      <c r="B760" s="20"/>
      <c r="C760" s="85"/>
      <c r="D760" s="85"/>
      <c r="E760" s="85"/>
      <c r="F760" s="85"/>
      <c r="G760" s="85"/>
      <c r="H760" s="85"/>
      <c r="I760" s="85"/>
      <c r="J760" s="85"/>
      <c r="K760" s="85"/>
      <c r="L760" s="85"/>
      <c r="M760" s="85"/>
      <c r="N760" s="85"/>
      <c r="O760" s="85"/>
      <c r="P760" s="85"/>
      <c r="Q760" s="85"/>
      <c r="R760" s="85"/>
      <c r="S760" s="20"/>
      <c r="T760" s="20"/>
      <c r="U760" s="20"/>
      <c r="V760" s="20"/>
      <c r="W760" s="20"/>
      <c r="X760" s="20"/>
      <c r="Y760" s="20"/>
      <c r="Z760" s="20"/>
    </row>
    <row r="761" spans="1:26" ht="13.5" customHeight="1">
      <c r="A761" s="20"/>
      <c r="B761" s="20"/>
      <c r="C761" s="85"/>
      <c r="D761" s="85"/>
      <c r="E761" s="85"/>
      <c r="F761" s="85"/>
      <c r="G761" s="85"/>
      <c r="H761" s="85"/>
      <c r="I761" s="85"/>
      <c r="J761" s="85"/>
      <c r="K761" s="85"/>
      <c r="L761" s="85"/>
      <c r="M761" s="85"/>
      <c r="N761" s="85"/>
      <c r="O761" s="85"/>
      <c r="P761" s="85"/>
      <c r="Q761" s="85"/>
      <c r="R761" s="85"/>
      <c r="S761" s="20"/>
      <c r="T761" s="20"/>
      <c r="U761" s="20"/>
      <c r="V761" s="20"/>
      <c r="W761" s="20"/>
      <c r="X761" s="20"/>
      <c r="Y761" s="20"/>
      <c r="Z761" s="20"/>
    </row>
    <row r="762" spans="1:26" ht="13.5" customHeight="1">
      <c r="A762" s="20"/>
      <c r="B762" s="20"/>
      <c r="C762" s="85"/>
      <c r="D762" s="85"/>
      <c r="E762" s="85"/>
      <c r="F762" s="85"/>
      <c r="G762" s="85"/>
      <c r="H762" s="85"/>
      <c r="I762" s="85"/>
      <c r="J762" s="85"/>
      <c r="K762" s="85"/>
      <c r="L762" s="85"/>
      <c r="M762" s="85"/>
      <c r="N762" s="85"/>
      <c r="O762" s="85"/>
      <c r="P762" s="85"/>
      <c r="Q762" s="85"/>
      <c r="R762" s="85"/>
      <c r="S762" s="20"/>
      <c r="T762" s="20"/>
      <c r="U762" s="20"/>
      <c r="V762" s="20"/>
      <c r="W762" s="20"/>
      <c r="X762" s="20"/>
      <c r="Y762" s="20"/>
      <c r="Z762" s="20"/>
    </row>
    <row r="763" spans="1:26" ht="13.5" customHeight="1">
      <c r="A763" s="20"/>
      <c r="B763" s="20"/>
      <c r="C763" s="85"/>
      <c r="D763" s="85"/>
      <c r="E763" s="85"/>
      <c r="F763" s="85"/>
      <c r="G763" s="85"/>
      <c r="H763" s="85"/>
      <c r="I763" s="85"/>
      <c r="J763" s="85"/>
      <c r="K763" s="85"/>
      <c r="L763" s="85"/>
      <c r="M763" s="85"/>
      <c r="N763" s="85"/>
      <c r="O763" s="85"/>
      <c r="P763" s="85"/>
      <c r="Q763" s="85"/>
      <c r="R763" s="85"/>
      <c r="S763" s="20"/>
      <c r="T763" s="20"/>
      <c r="U763" s="20"/>
      <c r="V763" s="20"/>
      <c r="W763" s="20"/>
      <c r="X763" s="20"/>
      <c r="Y763" s="20"/>
      <c r="Z763" s="20"/>
    </row>
    <row r="764" spans="1:26" ht="13.5" customHeight="1">
      <c r="A764" s="20"/>
      <c r="B764" s="20"/>
      <c r="C764" s="85"/>
      <c r="D764" s="85"/>
      <c r="E764" s="85"/>
      <c r="F764" s="85"/>
      <c r="G764" s="85"/>
      <c r="H764" s="85"/>
      <c r="I764" s="85"/>
      <c r="J764" s="85"/>
      <c r="K764" s="85"/>
      <c r="L764" s="85"/>
      <c r="M764" s="85"/>
      <c r="N764" s="85"/>
      <c r="O764" s="85"/>
      <c r="P764" s="85"/>
      <c r="Q764" s="85"/>
      <c r="R764" s="85"/>
      <c r="S764" s="20"/>
      <c r="T764" s="20"/>
      <c r="U764" s="20"/>
      <c r="V764" s="20"/>
      <c r="W764" s="20"/>
      <c r="X764" s="20"/>
      <c r="Y764" s="20"/>
      <c r="Z764" s="20"/>
    </row>
    <row r="765" spans="1:26" ht="13.5" customHeight="1">
      <c r="A765" s="20"/>
      <c r="B765" s="20"/>
      <c r="C765" s="85"/>
      <c r="D765" s="85"/>
      <c r="E765" s="85"/>
      <c r="F765" s="85"/>
      <c r="G765" s="85"/>
      <c r="H765" s="85"/>
      <c r="I765" s="85"/>
      <c r="J765" s="85"/>
      <c r="K765" s="85"/>
      <c r="L765" s="85"/>
      <c r="M765" s="85"/>
      <c r="N765" s="85"/>
      <c r="O765" s="85"/>
      <c r="P765" s="85"/>
      <c r="Q765" s="85"/>
      <c r="R765" s="85"/>
      <c r="S765" s="20"/>
      <c r="T765" s="20"/>
      <c r="U765" s="20"/>
      <c r="V765" s="20"/>
      <c r="W765" s="20"/>
      <c r="X765" s="20"/>
      <c r="Y765" s="20"/>
      <c r="Z765" s="20"/>
    </row>
    <row r="766" spans="1:26" ht="13.5" customHeight="1">
      <c r="A766" s="20"/>
      <c r="B766" s="20"/>
      <c r="C766" s="85"/>
      <c r="D766" s="85"/>
      <c r="E766" s="85"/>
      <c r="F766" s="85"/>
      <c r="G766" s="85"/>
      <c r="H766" s="85"/>
      <c r="I766" s="85"/>
      <c r="J766" s="85"/>
      <c r="K766" s="85"/>
      <c r="L766" s="85"/>
      <c r="M766" s="85"/>
      <c r="N766" s="85"/>
      <c r="O766" s="85"/>
      <c r="P766" s="85"/>
      <c r="Q766" s="85"/>
      <c r="R766" s="85"/>
      <c r="S766" s="20"/>
      <c r="T766" s="20"/>
      <c r="U766" s="20"/>
      <c r="V766" s="20"/>
      <c r="W766" s="20"/>
      <c r="X766" s="20"/>
      <c r="Y766" s="20"/>
      <c r="Z766" s="20"/>
    </row>
    <row r="767" spans="1:26" ht="13.5" customHeight="1">
      <c r="A767" s="20"/>
      <c r="B767" s="20"/>
      <c r="C767" s="85"/>
      <c r="D767" s="85"/>
      <c r="E767" s="85"/>
      <c r="F767" s="85"/>
      <c r="G767" s="85"/>
      <c r="H767" s="85"/>
      <c r="I767" s="85"/>
      <c r="J767" s="85"/>
      <c r="K767" s="85"/>
      <c r="L767" s="85"/>
      <c r="M767" s="85"/>
      <c r="N767" s="85"/>
      <c r="O767" s="85"/>
      <c r="P767" s="85"/>
      <c r="Q767" s="85"/>
      <c r="R767" s="85"/>
      <c r="S767" s="20"/>
      <c r="T767" s="20"/>
      <c r="U767" s="20"/>
      <c r="V767" s="20"/>
      <c r="W767" s="20"/>
      <c r="X767" s="20"/>
      <c r="Y767" s="20"/>
      <c r="Z767" s="20"/>
    </row>
    <row r="768" spans="1:26" ht="13.5" customHeight="1">
      <c r="A768" s="20"/>
      <c r="B768" s="20"/>
      <c r="C768" s="85"/>
      <c r="D768" s="85"/>
      <c r="E768" s="85"/>
      <c r="F768" s="85"/>
      <c r="G768" s="85"/>
      <c r="H768" s="85"/>
      <c r="I768" s="85"/>
      <c r="J768" s="85"/>
      <c r="K768" s="85"/>
      <c r="L768" s="85"/>
      <c r="M768" s="85"/>
      <c r="N768" s="85"/>
      <c r="O768" s="85"/>
      <c r="P768" s="85"/>
      <c r="Q768" s="85"/>
      <c r="R768" s="85"/>
      <c r="S768" s="20"/>
      <c r="T768" s="20"/>
      <c r="U768" s="20"/>
      <c r="V768" s="20"/>
      <c r="W768" s="20"/>
      <c r="X768" s="20"/>
      <c r="Y768" s="20"/>
      <c r="Z768" s="20"/>
    </row>
    <row r="769" spans="1:26" ht="13.5" customHeight="1">
      <c r="A769" s="20"/>
      <c r="B769" s="20"/>
      <c r="C769" s="85"/>
      <c r="D769" s="85"/>
      <c r="E769" s="85"/>
      <c r="F769" s="85"/>
      <c r="G769" s="85"/>
      <c r="H769" s="85"/>
      <c r="I769" s="85"/>
      <c r="J769" s="85"/>
      <c r="K769" s="85"/>
      <c r="L769" s="85"/>
      <c r="M769" s="85"/>
      <c r="N769" s="85"/>
      <c r="O769" s="85"/>
      <c r="P769" s="85"/>
      <c r="Q769" s="85"/>
      <c r="R769" s="85"/>
      <c r="S769" s="20"/>
      <c r="T769" s="20"/>
      <c r="U769" s="20"/>
      <c r="V769" s="20"/>
      <c r="W769" s="20"/>
      <c r="X769" s="20"/>
      <c r="Y769" s="20"/>
      <c r="Z769" s="20"/>
    </row>
    <row r="770" spans="1:26" ht="13.5" customHeight="1">
      <c r="A770" s="20"/>
      <c r="B770" s="20"/>
      <c r="C770" s="85"/>
      <c r="D770" s="85"/>
      <c r="E770" s="85"/>
      <c r="F770" s="85"/>
      <c r="G770" s="85"/>
      <c r="H770" s="85"/>
      <c r="I770" s="85"/>
      <c r="J770" s="85"/>
      <c r="K770" s="85"/>
      <c r="L770" s="85"/>
      <c r="M770" s="85"/>
      <c r="N770" s="85"/>
      <c r="O770" s="85"/>
      <c r="P770" s="85"/>
      <c r="Q770" s="85"/>
      <c r="R770" s="85"/>
      <c r="S770" s="20"/>
      <c r="T770" s="20"/>
      <c r="U770" s="20"/>
      <c r="V770" s="20"/>
      <c r="W770" s="20"/>
      <c r="X770" s="20"/>
      <c r="Y770" s="20"/>
      <c r="Z770" s="20"/>
    </row>
    <row r="771" spans="1:26" ht="13.5" customHeight="1">
      <c r="A771" s="20"/>
      <c r="B771" s="20"/>
      <c r="C771" s="85"/>
      <c r="D771" s="85"/>
      <c r="E771" s="85"/>
      <c r="F771" s="85"/>
      <c r="G771" s="85"/>
      <c r="H771" s="85"/>
      <c r="I771" s="85"/>
      <c r="J771" s="85"/>
      <c r="K771" s="85"/>
      <c r="L771" s="85"/>
      <c r="M771" s="85"/>
      <c r="N771" s="85"/>
      <c r="O771" s="85"/>
      <c r="P771" s="85"/>
      <c r="Q771" s="85"/>
      <c r="R771" s="85"/>
      <c r="S771" s="20"/>
      <c r="T771" s="20"/>
      <c r="U771" s="20"/>
      <c r="V771" s="20"/>
      <c r="W771" s="20"/>
      <c r="X771" s="20"/>
      <c r="Y771" s="20"/>
      <c r="Z771" s="20"/>
    </row>
    <row r="772" spans="1:26" ht="13.5" customHeight="1">
      <c r="A772" s="20"/>
      <c r="B772" s="20"/>
      <c r="C772" s="85"/>
      <c r="D772" s="85"/>
      <c r="E772" s="85"/>
      <c r="F772" s="85"/>
      <c r="G772" s="85"/>
      <c r="H772" s="85"/>
      <c r="I772" s="85"/>
      <c r="J772" s="85"/>
      <c r="K772" s="85"/>
      <c r="L772" s="85"/>
      <c r="M772" s="85"/>
      <c r="N772" s="85"/>
      <c r="O772" s="85"/>
      <c r="P772" s="85"/>
      <c r="Q772" s="85"/>
      <c r="R772" s="85"/>
      <c r="S772" s="20"/>
      <c r="T772" s="20"/>
      <c r="U772" s="20"/>
      <c r="V772" s="20"/>
      <c r="W772" s="20"/>
      <c r="X772" s="20"/>
      <c r="Y772" s="20"/>
      <c r="Z772" s="20"/>
    </row>
    <row r="773" spans="1:26" ht="13.5" customHeight="1">
      <c r="A773" s="20"/>
      <c r="B773" s="20"/>
      <c r="C773" s="85"/>
      <c r="D773" s="85"/>
      <c r="E773" s="85"/>
      <c r="F773" s="85"/>
      <c r="G773" s="85"/>
      <c r="H773" s="85"/>
      <c r="I773" s="85"/>
      <c r="J773" s="85"/>
      <c r="K773" s="85"/>
      <c r="L773" s="85"/>
      <c r="M773" s="85"/>
      <c r="N773" s="85"/>
      <c r="O773" s="85"/>
      <c r="P773" s="85"/>
      <c r="Q773" s="85"/>
      <c r="R773" s="85"/>
      <c r="S773" s="20"/>
      <c r="T773" s="20"/>
      <c r="U773" s="20"/>
      <c r="V773" s="20"/>
      <c r="W773" s="20"/>
      <c r="X773" s="20"/>
      <c r="Y773" s="20"/>
      <c r="Z773" s="20"/>
    </row>
    <row r="774" spans="1:26" ht="13.5" customHeight="1">
      <c r="A774" s="20"/>
      <c r="B774" s="20"/>
      <c r="C774" s="85"/>
      <c r="D774" s="85"/>
      <c r="E774" s="85"/>
      <c r="F774" s="85"/>
      <c r="G774" s="85"/>
      <c r="H774" s="85"/>
      <c r="I774" s="85"/>
      <c r="J774" s="85"/>
      <c r="K774" s="85"/>
      <c r="L774" s="85"/>
      <c r="M774" s="85"/>
      <c r="N774" s="85"/>
      <c r="O774" s="85"/>
      <c r="P774" s="85"/>
      <c r="Q774" s="85"/>
      <c r="R774" s="85"/>
      <c r="S774" s="20"/>
      <c r="T774" s="20"/>
      <c r="U774" s="20"/>
      <c r="V774" s="20"/>
      <c r="W774" s="20"/>
      <c r="X774" s="20"/>
      <c r="Y774" s="20"/>
      <c r="Z774" s="20"/>
    </row>
    <row r="775" spans="1:26" ht="13.5" customHeight="1">
      <c r="A775" s="20"/>
      <c r="B775" s="20"/>
      <c r="C775" s="85"/>
      <c r="D775" s="85"/>
      <c r="E775" s="85"/>
      <c r="F775" s="85"/>
      <c r="G775" s="85"/>
      <c r="H775" s="85"/>
      <c r="I775" s="85"/>
      <c r="J775" s="85"/>
      <c r="K775" s="85"/>
      <c r="L775" s="85"/>
      <c r="M775" s="85"/>
      <c r="N775" s="85"/>
      <c r="O775" s="85"/>
      <c r="P775" s="85"/>
      <c r="Q775" s="85"/>
      <c r="R775" s="85"/>
      <c r="S775" s="20"/>
      <c r="T775" s="20"/>
      <c r="U775" s="20"/>
      <c r="V775" s="20"/>
      <c r="W775" s="20"/>
      <c r="X775" s="20"/>
      <c r="Y775" s="20"/>
      <c r="Z775" s="20"/>
    </row>
    <row r="776" spans="1:26" ht="13.5" customHeight="1">
      <c r="A776" s="20"/>
      <c r="B776" s="20"/>
      <c r="C776" s="85"/>
      <c r="D776" s="85"/>
      <c r="E776" s="85"/>
      <c r="F776" s="85"/>
      <c r="G776" s="85"/>
      <c r="H776" s="85"/>
      <c r="I776" s="85"/>
      <c r="J776" s="85"/>
      <c r="K776" s="85"/>
      <c r="L776" s="85"/>
      <c r="M776" s="85"/>
      <c r="N776" s="85"/>
      <c r="O776" s="85"/>
      <c r="P776" s="85"/>
      <c r="Q776" s="85"/>
      <c r="R776" s="85"/>
      <c r="S776" s="20"/>
      <c r="T776" s="20"/>
      <c r="U776" s="20"/>
      <c r="V776" s="20"/>
      <c r="W776" s="20"/>
      <c r="X776" s="20"/>
      <c r="Y776" s="20"/>
      <c r="Z776" s="20"/>
    </row>
    <row r="777" spans="1:26" ht="13.5" customHeight="1">
      <c r="A777" s="20"/>
      <c r="B777" s="20"/>
      <c r="C777" s="85"/>
      <c r="D777" s="85"/>
      <c r="E777" s="85"/>
      <c r="F777" s="85"/>
      <c r="G777" s="85"/>
      <c r="H777" s="85"/>
      <c r="I777" s="85"/>
      <c r="J777" s="85"/>
      <c r="K777" s="85"/>
      <c r="L777" s="85"/>
      <c r="M777" s="85"/>
      <c r="N777" s="85"/>
      <c r="O777" s="85"/>
      <c r="P777" s="85"/>
      <c r="Q777" s="85"/>
      <c r="R777" s="85"/>
      <c r="S777" s="20"/>
      <c r="T777" s="20"/>
      <c r="U777" s="20"/>
      <c r="V777" s="20"/>
      <c r="W777" s="20"/>
      <c r="X777" s="20"/>
      <c r="Y777" s="20"/>
      <c r="Z777" s="20"/>
    </row>
    <row r="778" spans="1:26" ht="13.5" customHeight="1">
      <c r="A778" s="20"/>
      <c r="B778" s="20"/>
      <c r="C778" s="85"/>
      <c r="D778" s="85"/>
      <c r="E778" s="85"/>
      <c r="F778" s="85"/>
      <c r="G778" s="85"/>
      <c r="H778" s="85"/>
      <c r="I778" s="85"/>
      <c r="J778" s="85"/>
      <c r="K778" s="85"/>
      <c r="L778" s="85"/>
      <c r="M778" s="85"/>
      <c r="N778" s="85"/>
      <c r="O778" s="85"/>
      <c r="P778" s="85"/>
      <c r="Q778" s="85"/>
      <c r="R778" s="85"/>
      <c r="S778" s="20"/>
      <c r="T778" s="20"/>
      <c r="U778" s="20"/>
      <c r="V778" s="20"/>
      <c r="W778" s="20"/>
      <c r="X778" s="20"/>
      <c r="Y778" s="20"/>
      <c r="Z778" s="20"/>
    </row>
    <row r="779" spans="1:26" ht="13.5" customHeight="1">
      <c r="A779" s="20"/>
      <c r="B779" s="20"/>
      <c r="C779" s="85"/>
      <c r="D779" s="85"/>
      <c r="E779" s="85"/>
      <c r="F779" s="85"/>
      <c r="G779" s="85"/>
      <c r="H779" s="85"/>
      <c r="I779" s="85"/>
      <c r="J779" s="85"/>
      <c r="K779" s="85"/>
      <c r="L779" s="85"/>
      <c r="M779" s="85"/>
      <c r="N779" s="85"/>
      <c r="O779" s="85"/>
      <c r="P779" s="85"/>
      <c r="Q779" s="85"/>
      <c r="R779" s="85"/>
      <c r="S779" s="20"/>
      <c r="T779" s="20"/>
      <c r="U779" s="20"/>
      <c r="V779" s="20"/>
      <c r="W779" s="20"/>
      <c r="X779" s="20"/>
      <c r="Y779" s="20"/>
      <c r="Z779" s="20"/>
    </row>
    <row r="780" spans="1:26" ht="13.5" customHeight="1">
      <c r="A780" s="20"/>
      <c r="B780" s="20"/>
      <c r="C780" s="85"/>
      <c r="D780" s="85"/>
      <c r="E780" s="85"/>
      <c r="F780" s="85"/>
      <c r="G780" s="85"/>
      <c r="H780" s="85"/>
      <c r="I780" s="85"/>
      <c r="J780" s="85"/>
      <c r="K780" s="85"/>
      <c r="L780" s="85"/>
      <c r="M780" s="85"/>
      <c r="N780" s="85"/>
      <c r="O780" s="85"/>
      <c r="P780" s="85"/>
      <c r="Q780" s="85"/>
      <c r="R780" s="85"/>
      <c r="S780" s="20"/>
      <c r="T780" s="20"/>
      <c r="U780" s="20"/>
      <c r="V780" s="20"/>
      <c r="W780" s="20"/>
      <c r="X780" s="20"/>
      <c r="Y780" s="20"/>
      <c r="Z780" s="20"/>
    </row>
    <row r="781" spans="1:26" ht="13.5" customHeight="1">
      <c r="A781" s="20"/>
      <c r="B781" s="20"/>
      <c r="C781" s="85"/>
      <c r="D781" s="85"/>
      <c r="E781" s="85"/>
      <c r="F781" s="85"/>
      <c r="G781" s="85"/>
      <c r="H781" s="85"/>
      <c r="I781" s="85"/>
      <c r="J781" s="85"/>
      <c r="K781" s="85"/>
      <c r="L781" s="85"/>
      <c r="M781" s="85"/>
      <c r="N781" s="85"/>
      <c r="O781" s="85"/>
      <c r="P781" s="85"/>
      <c r="Q781" s="85"/>
      <c r="R781" s="85"/>
      <c r="S781" s="20"/>
      <c r="T781" s="20"/>
      <c r="U781" s="20"/>
      <c r="V781" s="20"/>
      <c r="W781" s="20"/>
      <c r="X781" s="20"/>
      <c r="Y781" s="20"/>
      <c r="Z781" s="20"/>
    </row>
    <row r="782" spans="1:26" ht="13.5" customHeight="1">
      <c r="A782" s="20"/>
      <c r="B782" s="20"/>
      <c r="C782" s="85"/>
      <c r="D782" s="85"/>
      <c r="E782" s="85"/>
      <c r="F782" s="85"/>
      <c r="G782" s="85"/>
      <c r="H782" s="85"/>
      <c r="I782" s="85"/>
      <c r="J782" s="85"/>
      <c r="K782" s="85"/>
      <c r="L782" s="85"/>
      <c r="M782" s="85"/>
      <c r="N782" s="85"/>
      <c r="O782" s="85"/>
      <c r="P782" s="85"/>
      <c r="Q782" s="85"/>
      <c r="R782" s="85"/>
      <c r="S782" s="20"/>
      <c r="T782" s="20"/>
      <c r="U782" s="20"/>
      <c r="V782" s="20"/>
      <c r="W782" s="20"/>
      <c r="X782" s="20"/>
      <c r="Y782" s="20"/>
      <c r="Z782" s="20"/>
    </row>
    <row r="783" spans="1:26" ht="13.5" customHeight="1">
      <c r="A783" s="20"/>
      <c r="B783" s="20"/>
      <c r="C783" s="85"/>
      <c r="D783" s="85"/>
      <c r="E783" s="85"/>
      <c r="F783" s="85"/>
      <c r="G783" s="85"/>
      <c r="H783" s="85"/>
      <c r="I783" s="85"/>
      <c r="J783" s="85"/>
      <c r="K783" s="85"/>
      <c r="L783" s="85"/>
      <c r="M783" s="85"/>
      <c r="N783" s="85"/>
      <c r="O783" s="85"/>
      <c r="P783" s="85"/>
      <c r="Q783" s="85"/>
      <c r="R783" s="85"/>
      <c r="S783" s="20"/>
      <c r="T783" s="20"/>
      <c r="U783" s="20"/>
      <c r="V783" s="20"/>
      <c r="W783" s="20"/>
      <c r="X783" s="20"/>
      <c r="Y783" s="20"/>
      <c r="Z783" s="20"/>
    </row>
    <row r="784" spans="1:26" ht="13.5" customHeight="1">
      <c r="A784" s="20"/>
      <c r="B784" s="20"/>
      <c r="C784" s="85"/>
      <c r="D784" s="85"/>
      <c r="E784" s="85"/>
      <c r="F784" s="85"/>
      <c r="G784" s="85"/>
      <c r="H784" s="85"/>
      <c r="I784" s="85"/>
      <c r="J784" s="85"/>
      <c r="K784" s="85"/>
      <c r="L784" s="85"/>
      <c r="M784" s="85"/>
      <c r="N784" s="85"/>
      <c r="O784" s="85"/>
      <c r="P784" s="85"/>
      <c r="Q784" s="85"/>
      <c r="R784" s="85"/>
      <c r="S784" s="20"/>
      <c r="T784" s="20"/>
      <c r="U784" s="20"/>
      <c r="V784" s="20"/>
      <c r="W784" s="20"/>
      <c r="X784" s="20"/>
      <c r="Y784" s="20"/>
      <c r="Z784" s="20"/>
    </row>
    <row r="785" spans="1:26" ht="13.5" customHeight="1">
      <c r="A785" s="20"/>
      <c r="B785" s="20"/>
      <c r="C785" s="85"/>
      <c r="D785" s="85"/>
      <c r="E785" s="85"/>
      <c r="F785" s="85"/>
      <c r="G785" s="85"/>
      <c r="H785" s="85"/>
      <c r="I785" s="85"/>
      <c r="J785" s="85"/>
      <c r="K785" s="85"/>
      <c r="L785" s="85"/>
      <c r="M785" s="85"/>
      <c r="N785" s="85"/>
      <c r="O785" s="85"/>
      <c r="P785" s="85"/>
      <c r="Q785" s="85"/>
      <c r="R785" s="85"/>
      <c r="S785" s="20"/>
      <c r="T785" s="20"/>
      <c r="U785" s="20"/>
      <c r="V785" s="20"/>
      <c r="W785" s="20"/>
      <c r="X785" s="20"/>
      <c r="Y785" s="20"/>
      <c r="Z785" s="20"/>
    </row>
    <row r="786" spans="1:26" ht="13.5" customHeight="1">
      <c r="A786" s="20"/>
      <c r="B786" s="20"/>
      <c r="C786" s="85"/>
      <c r="D786" s="85"/>
      <c r="E786" s="85"/>
      <c r="F786" s="85"/>
      <c r="G786" s="85"/>
      <c r="H786" s="85"/>
      <c r="I786" s="85"/>
      <c r="J786" s="85"/>
      <c r="K786" s="85"/>
      <c r="L786" s="85"/>
      <c r="M786" s="85"/>
      <c r="N786" s="85"/>
      <c r="O786" s="85"/>
      <c r="P786" s="85"/>
      <c r="Q786" s="85"/>
      <c r="R786" s="85"/>
      <c r="S786" s="20"/>
      <c r="T786" s="20"/>
      <c r="U786" s="20"/>
      <c r="V786" s="20"/>
      <c r="W786" s="20"/>
      <c r="X786" s="20"/>
      <c r="Y786" s="20"/>
      <c r="Z786" s="20"/>
    </row>
    <row r="787" spans="1:26" ht="13.5" customHeight="1">
      <c r="A787" s="20"/>
      <c r="B787" s="20"/>
      <c r="C787" s="85"/>
      <c r="D787" s="85"/>
      <c r="E787" s="85"/>
      <c r="F787" s="85"/>
      <c r="G787" s="85"/>
      <c r="H787" s="85"/>
      <c r="I787" s="85"/>
      <c r="J787" s="85"/>
      <c r="K787" s="85"/>
      <c r="L787" s="85"/>
      <c r="M787" s="85"/>
      <c r="N787" s="85"/>
      <c r="O787" s="85"/>
      <c r="P787" s="85"/>
      <c r="Q787" s="85"/>
      <c r="R787" s="85"/>
      <c r="S787" s="20"/>
      <c r="T787" s="20"/>
      <c r="U787" s="20"/>
      <c r="V787" s="20"/>
      <c r="W787" s="20"/>
      <c r="X787" s="20"/>
      <c r="Y787" s="20"/>
      <c r="Z787" s="20"/>
    </row>
    <row r="788" spans="1:26" ht="13.5" customHeight="1">
      <c r="A788" s="20"/>
      <c r="B788" s="20"/>
      <c r="C788" s="85"/>
      <c r="D788" s="85"/>
      <c r="E788" s="85"/>
      <c r="F788" s="85"/>
      <c r="G788" s="85"/>
      <c r="H788" s="85"/>
      <c r="I788" s="85"/>
      <c r="J788" s="85"/>
      <c r="K788" s="85"/>
      <c r="L788" s="85"/>
      <c r="M788" s="85"/>
      <c r="N788" s="85"/>
      <c r="O788" s="85"/>
      <c r="P788" s="85"/>
      <c r="Q788" s="85"/>
      <c r="R788" s="85"/>
      <c r="S788" s="20"/>
      <c r="T788" s="20"/>
      <c r="U788" s="20"/>
      <c r="V788" s="20"/>
      <c r="W788" s="20"/>
      <c r="X788" s="20"/>
      <c r="Y788" s="20"/>
      <c r="Z788" s="20"/>
    </row>
    <row r="789" spans="1:26" ht="13.5" customHeight="1">
      <c r="A789" s="20"/>
      <c r="B789" s="20"/>
      <c r="C789" s="85"/>
      <c r="D789" s="85"/>
      <c r="E789" s="85"/>
      <c r="F789" s="85"/>
      <c r="G789" s="85"/>
      <c r="H789" s="85"/>
      <c r="I789" s="85"/>
      <c r="J789" s="85"/>
      <c r="K789" s="85"/>
      <c r="L789" s="85"/>
      <c r="M789" s="85"/>
      <c r="N789" s="85"/>
      <c r="O789" s="85"/>
      <c r="P789" s="85"/>
      <c r="Q789" s="85"/>
      <c r="R789" s="85"/>
      <c r="S789" s="20"/>
      <c r="T789" s="20"/>
      <c r="U789" s="20"/>
      <c r="V789" s="20"/>
      <c r="W789" s="20"/>
      <c r="X789" s="20"/>
      <c r="Y789" s="20"/>
      <c r="Z789" s="20"/>
    </row>
    <row r="790" spans="1:26" ht="13.5" customHeight="1">
      <c r="A790" s="20"/>
      <c r="B790" s="20"/>
      <c r="C790" s="85"/>
      <c r="D790" s="85"/>
      <c r="E790" s="85"/>
      <c r="F790" s="85"/>
      <c r="G790" s="85"/>
      <c r="H790" s="85"/>
      <c r="I790" s="85"/>
      <c r="J790" s="85"/>
      <c r="K790" s="85"/>
      <c r="L790" s="85"/>
      <c r="M790" s="85"/>
      <c r="N790" s="85"/>
      <c r="O790" s="85"/>
      <c r="P790" s="85"/>
      <c r="Q790" s="85"/>
      <c r="R790" s="85"/>
      <c r="S790" s="20"/>
      <c r="T790" s="20"/>
      <c r="U790" s="20"/>
      <c r="V790" s="20"/>
      <c r="W790" s="20"/>
      <c r="X790" s="20"/>
      <c r="Y790" s="20"/>
      <c r="Z790" s="20"/>
    </row>
    <row r="791" spans="1:26" ht="13.5" customHeight="1">
      <c r="A791" s="20"/>
      <c r="B791" s="20"/>
      <c r="C791" s="85"/>
      <c r="D791" s="85"/>
      <c r="E791" s="85"/>
      <c r="F791" s="85"/>
      <c r="G791" s="85"/>
      <c r="H791" s="85"/>
      <c r="I791" s="85"/>
      <c r="J791" s="85"/>
      <c r="K791" s="85"/>
      <c r="L791" s="85"/>
      <c r="M791" s="85"/>
      <c r="N791" s="85"/>
      <c r="O791" s="85"/>
      <c r="P791" s="85"/>
      <c r="Q791" s="85"/>
      <c r="R791" s="85"/>
      <c r="S791" s="20"/>
      <c r="T791" s="20"/>
      <c r="U791" s="20"/>
      <c r="V791" s="20"/>
      <c r="W791" s="20"/>
      <c r="X791" s="20"/>
      <c r="Y791" s="20"/>
      <c r="Z791" s="20"/>
    </row>
    <row r="792" spans="1:26" ht="13.5" customHeight="1">
      <c r="A792" s="20"/>
      <c r="B792" s="20"/>
      <c r="C792" s="85"/>
      <c r="D792" s="85"/>
      <c r="E792" s="85"/>
      <c r="F792" s="85"/>
      <c r="G792" s="85"/>
      <c r="H792" s="85"/>
      <c r="I792" s="85"/>
      <c r="J792" s="85"/>
      <c r="K792" s="85"/>
      <c r="L792" s="85"/>
      <c r="M792" s="85"/>
      <c r="N792" s="85"/>
      <c r="O792" s="85"/>
      <c r="P792" s="85"/>
      <c r="Q792" s="85"/>
      <c r="R792" s="85"/>
      <c r="S792" s="20"/>
      <c r="T792" s="20"/>
      <c r="U792" s="20"/>
      <c r="V792" s="20"/>
      <c r="W792" s="20"/>
      <c r="X792" s="20"/>
      <c r="Y792" s="20"/>
      <c r="Z792" s="20"/>
    </row>
    <row r="793" spans="1:26" ht="13.5" customHeight="1">
      <c r="A793" s="20"/>
      <c r="B793" s="20"/>
      <c r="C793" s="85"/>
      <c r="D793" s="85"/>
      <c r="E793" s="85"/>
      <c r="F793" s="85"/>
      <c r="G793" s="85"/>
      <c r="H793" s="85"/>
      <c r="I793" s="85"/>
      <c r="J793" s="85"/>
      <c r="K793" s="85"/>
      <c r="L793" s="85"/>
      <c r="M793" s="85"/>
      <c r="N793" s="85"/>
      <c r="O793" s="85"/>
      <c r="P793" s="85"/>
      <c r="Q793" s="85"/>
      <c r="R793" s="85"/>
      <c r="S793" s="20"/>
      <c r="T793" s="20"/>
      <c r="U793" s="20"/>
      <c r="V793" s="20"/>
      <c r="W793" s="20"/>
      <c r="X793" s="20"/>
      <c r="Y793" s="20"/>
      <c r="Z793" s="20"/>
    </row>
    <row r="794" spans="1:26" ht="13.5" customHeight="1">
      <c r="A794" s="20"/>
      <c r="B794" s="20"/>
      <c r="C794" s="85"/>
      <c r="D794" s="85"/>
      <c r="E794" s="85"/>
      <c r="F794" s="85"/>
      <c r="G794" s="85"/>
      <c r="H794" s="85"/>
      <c r="I794" s="85"/>
      <c r="J794" s="85"/>
      <c r="K794" s="85"/>
      <c r="L794" s="85"/>
      <c r="M794" s="85"/>
      <c r="N794" s="85"/>
      <c r="O794" s="85"/>
      <c r="P794" s="85"/>
      <c r="Q794" s="85"/>
      <c r="R794" s="85"/>
      <c r="S794" s="20"/>
      <c r="T794" s="20"/>
      <c r="U794" s="20"/>
      <c r="V794" s="20"/>
      <c r="W794" s="20"/>
      <c r="X794" s="20"/>
      <c r="Y794" s="20"/>
      <c r="Z794" s="20"/>
    </row>
    <row r="795" spans="1:26" ht="13.5" customHeight="1">
      <c r="A795" s="20"/>
      <c r="B795" s="20"/>
      <c r="C795" s="85"/>
      <c r="D795" s="85"/>
      <c r="E795" s="85"/>
      <c r="F795" s="85"/>
      <c r="G795" s="85"/>
      <c r="H795" s="85"/>
      <c r="I795" s="85"/>
      <c r="J795" s="85"/>
      <c r="K795" s="85"/>
      <c r="L795" s="85"/>
      <c r="M795" s="85"/>
      <c r="N795" s="85"/>
      <c r="O795" s="85"/>
      <c r="P795" s="85"/>
      <c r="Q795" s="85"/>
      <c r="R795" s="85"/>
      <c r="S795" s="20"/>
      <c r="T795" s="20"/>
      <c r="U795" s="20"/>
      <c r="V795" s="20"/>
      <c r="W795" s="20"/>
      <c r="X795" s="20"/>
      <c r="Y795" s="20"/>
      <c r="Z795" s="20"/>
    </row>
    <row r="796" spans="1:26" ht="13.5" customHeight="1">
      <c r="A796" s="20"/>
      <c r="B796" s="20"/>
      <c r="C796" s="85"/>
      <c r="D796" s="85"/>
      <c r="E796" s="85"/>
      <c r="F796" s="85"/>
      <c r="G796" s="85"/>
      <c r="H796" s="85"/>
      <c r="I796" s="85"/>
      <c r="J796" s="85"/>
      <c r="K796" s="85"/>
      <c r="L796" s="85"/>
      <c r="M796" s="85"/>
      <c r="N796" s="85"/>
      <c r="O796" s="85"/>
      <c r="P796" s="85"/>
      <c r="Q796" s="85"/>
      <c r="R796" s="85"/>
      <c r="S796" s="20"/>
      <c r="T796" s="20"/>
      <c r="U796" s="20"/>
      <c r="V796" s="20"/>
      <c r="W796" s="20"/>
      <c r="X796" s="20"/>
      <c r="Y796" s="20"/>
      <c r="Z796" s="20"/>
    </row>
    <row r="797" spans="1:26" ht="13.5" customHeight="1">
      <c r="A797" s="20"/>
      <c r="B797" s="20"/>
      <c r="C797" s="85"/>
      <c r="D797" s="85"/>
      <c r="E797" s="85"/>
      <c r="F797" s="85"/>
      <c r="G797" s="85"/>
      <c r="H797" s="85"/>
      <c r="I797" s="85"/>
      <c r="J797" s="85"/>
      <c r="K797" s="85"/>
      <c r="L797" s="85"/>
      <c r="M797" s="85"/>
      <c r="N797" s="85"/>
      <c r="O797" s="85"/>
      <c r="P797" s="85"/>
      <c r="Q797" s="85"/>
      <c r="R797" s="85"/>
      <c r="S797" s="20"/>
      <c r="T797" s="20"/>
      <c r="U797" s="20"/>
      <c r="V797" s="20"/>
      <c r="W797" s="20"/>
      <c r="X797" s="20"/>
      <c r="Y797" s="20"/>
      <c r="Z797" s="20"/>
    </row>
    <row r="798" spans="1:26" ht="13.5" customHeight="1">
      <c r="A798" s="20"/>
      <c r="B798" s="20"/>
      <c r="C798" s="85"/>
      <c r="D798" s="85"/>
      <c r="E798" s="85"/>
      <c r="F798" s="85"/>
      <c r="G798" s="85"/>
      <c r="H798" s="85"/>
      <c r="I798" s="85"/>
      <c r="J798" s="85"/>
      <c r="K798" s="85"/>
      <c r="L798" s="85"/>
      <c r="M798" s="85"/>
      <c r="N798" s="85"/>
      <c r="O798" s="85"/>
      <c r="P798" s="85"/>
      <c r="Q798" s="85"/>
      <c r="R798" s="85"/>
      <c r="S798" s="20"/>
      <c r="T798" s="20"/>
      <c r="U798" s="20"/>
      <c r="V798" s="20"/>
      <c r="W798" s="20"/>
      <c r="X798" s="20"/>
      <c r="Y798" s="20"/>
      <c r="Z798" s="20"/>
    </row>
    <row r="799" spans="1:26" ht="13.5" customHeight="1">
      <c r="A799" s="20"/>
      <c r="B799" s="20"/>
      <c r="C799" s="85"/>
      <c r="D799" s="85"/>
      <c r="E799" s="85"/>
      <c r="F799" s="85"/>
      <c r="G799" s="85"/>
      <c r="H799" s="85"/>
      <c r="I799" s="85"/>
      <c r="J799" s="85"/>
      <c r="K799" s="85"/>
      <c r="L799" s="85"/>
      <c r="M799" s="85"/>
      <c r="N799" s="85"/>
      <c r="O799" s="85"/>
      <c r="P799" s="85"/>
      <c r="Q799" s="85"/>
      <c r="R799" s="85"/>
      <c r="S799" s="20"/>
      <c r="T799" s="20"/>
      <c r="U799" s="20"/>
      <c r="V799" s="20"/>
      <c r="W799" s="20"/>
      <c r="X799" s="20"/>
      <c r="Y799" s="20"/>
      <c r="Z799" s="20"/>
    </row>
    <row r="800" spans="1:26" ht="13.5" customHeight="1">
      <c r="A800" s="20"/>
      <c r="B800" s="20"/>
      <c r="C800" s="85"/>
      <c r="D800" s="85"/>
      <c r="E800" s="85"/>
      <c r="F800" s="85"/>
      <c r="G800" s="85"/>
      <c r="H800" s="85"/>
      <c r="I800" s="85"/>
      <c r="J800" s="85"/>
      <c r="K800" s="85"/>
      <c r="L800" s="85"/>
      <c r="M800" s="85"/>
      <c r="N800" s="85"/>
      <c r="O800" s="85"/>
      <c r="P800" s="85"/>
      <c r="Q800" s="85"/>
      <c r="R800" s="85"/>
      <c r="S800" s="20"/>
      <c r="T800" s="20"/>
      <c r="U800" s="20"/>
      <c r="V800" s="20"/>
      <c r="W800" s="20"/>
      <c r="X800" s="20"/>
      <c r="Y800" s="20"/>
      <c r="Z800" s="20"/>
    </row>
    <row r="801" spans="1:26" ht="13.5" customHeight="1">
      <c r="A801" s="20"/>
      <c r="B801" s="20"/>
      <c r="C801" s="85"/>
      <c r="D801" s="85"/>
      <c r="E801" s="85"/>
      <c r="F801" s="85"/>
      <c r="G801" s="85"/>
      <c r="H801" s="85"/>
      <c r="I801" s="85"/>
      <c r="J801" s="85"/>
      <c r="K801" s="85"/>
      <c r="L801" s="85"/>
      <c r="M801" s="85"/>
      <c r="N801" s="85"/>
      <c r="O801" s="85"/>
      <c r="P801" s="85"/>
      <c r="Q801" s="85"/>
      <c r="R801" s="85"/>
      <c r="S801" s="20"/>
      <c r="T801" s="20"/>
      <c r="U801" s="20"/>
      <c r="V801" s="20"/>
      <c r="W801" s="20"/>
      <c r="X801" s="20"/>
      <c r="Y801" s="20"/>
      <c r="Z801" s="20"/>
    </row>
    <row r="802" spans="1:26" ht="13.5" customHeight="1">
      <c r="A802" s="20"/>
      <c r="B802" s="20"/>
      <c r="C802" s="85"/>
      <c r="D802" s="85"/>
      <c r="E802" s="85"/>
      <c r="F802" s="85"/>
      <c r="G802" s="85"/>
      <c r="H802" s="85"/>
      <c r="I802" s="85"/>
      <c r="J802" s="85"/>
      <c r="K802" s="85"/>
      <c r="L802" s="85"/>
      <c r="M802" s="85"/>
      <c r="N802" s="85"/>
      <c r="O802" s="85"/>
      <c r="P802" s="85"/>
      <c r="Q802" s="85"/>
      <c r="R802" s="85"/>
      <c r="S802" s="20"/>
      <c r="T802" s="20"/>
      <c r="U802" s="20"/>
      <c r="V802" s="20"/>
      <c r="W802" s="20"/>
      <c r="X802" s="20"/>
      <c r="Y802" s="20"/>
      <c r="Z802" s="20"/>
    </row>
    <row r="803" spans="1:26" ht="13.5" customHeight="1">
      <c r="A803" s="20"/>
      <c r="B803" s="20"/>
      <c r="C803" s="85"/>
      <c r="D803" s="85"/>
      <c r="E803" s="85"/>
      <c r="F803" s="85"/>
      <c r="G803" s="85"/>
      <c r="H803" s="85"/>
      <c r="I803" s="85"/>
      <c r="J803" s="85"/>
      <c r="K803" s="85"/>
      <c r="L803" s="85"/>
      <c r="M803" s="85"/>
      <c r="N803" s="85"/>
      <c r="O803" s="85"/>
      <c r="P803" s="85"/>
      <c r="Q803" s="85"/>
      <c r="R803" s="85"/>
      <c r="S803" s="20"/>
      <c r="T803" s="20"/>
      <c r="U803" s="20"/>
      <c r="V803" s="20"/>
      <c r="W803" s="20"/>
      <c r="X803" s="20"/>
      <c r="Y803" s="20"/>
      <c r="Z803" s="20"/>
    </row>
    <row r="804" spans="1:26" ht="13.5" customHeight="1">
      <c r="A804" s="20"/>
      <c r="B804" s="20"/>
      <c r="C804" s="85"/>
      <c r="D804" s="85"/>
      <c r="E804" s="85"/>
      <c r="F804" s="85"/>
      <c r="G804" s="85"/>
      <c r="H804" s="85"/>
      <c r="I804" s="85"/>
      <c r="J804" s="85"/>
      <c r="K804" s="85"/>
      <c r="L804" s="85"/>
      <c r="M804" s="85"/>
      <c r="N804" s="85"/>
      <c r="O804" s="85"/>
      <c r="P804" s="85"/>
      <c r="Q804" s="85"/>
      <c r="R804" s="85"/>
      <c r="S804" s="20"/>
      <c r="T804" s="20"/>
      <c r="U804" s="20"/>
      <c r="V804" s="20"/>
      <c r="W804" s="20"/>
      <c r="X804" s="20"/>
      <c r="Y804" s="20"/>
      <c r="Z804" s="20"/>
    </row>
    <row r="805" spans="1:26" ht="13.5" customHeight="1">
      <c r="A805" s="20"/>
      <c r="B805" s="20"/>
      <c r="C805" s="85"/>
      <c r="D805" s="85"/>
      <c r="E805" s="85"/>
      <c r="F805" s="85"/>
      <c r="G805" s="85"/>
      <c r="H805" s="85"/>
      <c r="I805" s="85"/>
      <c r="J805" s="85"/>
      <c r="K805" s="85"/>
      <c r="L805" s="85"/>
      <c r="M805" s="85"/>
      <c r="N805" s="85"/>
      <c r="O805" s="85"/>
      <c r="P805" s="85"/>
      <c r="Q805" s="85"/>
      <c r="R805" s="85"/>
      <c r="S805" s="20"/>
      <c r="T805" s="20"/>
      <c r="U805" s="20"/>
      <c r="V805" s="20"/>
      <c r="W805" s="20"/>
      <c r="X805" s="20"/>
      <c r="Y805" s="20"/>
      <c r="Z805" s="20"/>
    </row>
    <row r="806" spans="1:26" ht="13.5" customHeight="1">
      <c r="A806" s="20"/>
      <c r="B806" s="20"/>
      <c r="C806" s="85"/>
      <c r="D806" s="85"/>
      <c r="E806" s="85"/>
      <c r="F806" s="85"/>
      <c r="G806" s="85"/>
      <c r="H806" s="85"/>
      <c r="I806" s="85"/>
      <c r="J806" s="85"/>
      <c r="K806" s="85"/>
      <c r="L806" s="85"/>
      <c r="M806" s="85"/>
      <c r="N806" s="85"/>
      <c r="O806" s="85"/>
      <c r="P806" s="85"/>
      <c r="Q806" s="85"/>
      <c r="R806" s="85"/>
      <c r="S806" s="20"/>
      <c r="T806" s="20"/>
      <c r="U806" s="20"/>
      <c r="V806" s="20"/>
      <c r="W806" s="20"/>
      <c r="X806" s="20"/>
      <c r="Y806" s="20"/>
      <c r="Z806" s="20"/>
    </row>
    <row r="807" spans="1:26" ht="13.5" customHeight="1">
      <c r="A807" s="20"/>
      <c r="B807" s="20"/>
      <c r="C807" s="85"/>
      <c r="D807" s="85"/>
      <c r="E807" s="85"/>
      <c r="F807" s="85"/>
      <c r="G807" s="85"/>
      <c r="H807" s="85"/>
      <c r="I807" s="85"/>
      <c r="J807" s="85"/>
      <c r="K807" s="85"/>
      <c r="L807" s="85"/>
      <c r="M807" s="85"/>
      <c r="N807" s="85"/>
      <c r="O807" s="85"/>
      <c r="P807" s="85"/>
      <c r="Q807" s="85"/>
      <c r="R807" s="85"/>
      <c r="S807" s="20"/>
      <c r="T807" s="20"/>
      <c r="U807" s="20"/>
      <c r="V807" s="20"/>
      <c r="W807" s="20"/>
      <c r="X807" s="20"/>
      <c r="Y807" s="20"/>
      <c r="Z807" s="20"/>
    </row>
    <row r="808" spans="1:26" ht="13.5" customHeight="1">
      <c r="A808" s="20"/>
      <c r="B808" s="20"/>
      <c r="C808" s="85"/>
      <c r="D808" s="85"/>
      <c r="E808" s="85"/>
      <c r="F808" s="85"/>
      <c r="G808" s="85"/>
      <c r="H808" s="85"/>
      <c r="I808" s="85"/>
      <c r="J808" s="85"/>
      <c r="K808" s="85"/>
      <c r="L808" s="85"/>
      <c r="M808" s="85"/>
      <c r="N808" s="85"/>
      <c r="O808" s="85"/>
      <c r="P808" s="85"/>
      <c r="Q808" s="85"/>
      <c r="R808" s="85"/>
      <c r="S808" s="20"/>
      <c r="T808" s="20"/>
      <c r="U808" s="20"/>
      <c r="V808" s="20"/>
      <c r="W808" s="20"/>
      <c r="X808" s="20"/>
      <c r="Y808" s="20"/>
      <c r="Z808" s="20"/>
    </row>
    <row r="809" spans="1:26" ht="13.5" customHeight="1">
      <c r="A809" s="20"/>
      <c r="B809" s="20"/>
      <c r="C809" s="85"/>
      <c r="D809" s="85"/>
      <c r="E809" s="85"/>
      <c r="F809" s="85"/>
      <c r="G809" s="85"/>
      <c r="H809" s="85"/>
      <c r="I809" s="85"/>
      <c r="J809" s="85"/>
      <c r="K809" s="85"/>
      <c r="L809" s="85"/>
      <c r="M809" s="85"/>
      <c r="N809" s="85"/>
      <c r="O809" s="85"/>
      <c r="P809" s="85"/>
      <c r="Q809" s="85"/>
      <c r="R809" s="85"/>
      <c r="S809" s="20"/>
      <c r="T809" s="20"/>
      <c r="U809" s="20"/>
      <c r="V809" s="20"/>
      <c r="W809" s="20"/>
      <c r="X809" s="20"/>
      <c r="Y809" s="20"/>
      <c r="Z809" s="20"/>
    </row>
    <row r="810" spans="1:26" ht="13.5" customHeight="1">
      <c r="A810" s="20"/>
      <c r="B810" s="20"/>
      <c r="C810" s="85"/>
      <c r="D810" s="85"/>
      <c r="E810" s="85"/>
      <c r="F810" s="85"/>
      <c r="G810" s="85"/>
      <c r="H810" s="85"/>
      <c r="I810" s="85"/>
      <c r="J810" s="85"/>
      <c r="K810" s="85"/>
      <c r="L810" s="85"/>
      <c r="M810" s="85"/>
      <c r="N810" s="85"/>
      <c r="O810" s="85"/>
      <c r="P810" s="85"/>
      <c r="Q810" s="85"/>
      <c r="R810" s="85"/>
      <c r="S810" s="20"/>
      <c r="T810" s="20"/>
      <c r="U810" s="20"/>
      <c r="V810" s="20"/>
      <c r="W810" s="20"/>
      <c r="X810" s="20"/>
      <c r="Y810" s="20"/>
      <c r="Z810" s="20"/>
    </row>
    <row r="811" spans="1:26" ht="13.5" customHeight="1">
      <c r="A811" s="20"/>
      <c r="B811" s="20"/>
      <c r="C811" s="85"/>
      <c r="D811" s="85"/>
      <c r="E811" s="85"/>
      <c r="F811" s="85"/>
      <c r="G811" s="85"/>
      <c r="H811" s="85"/>
      <c r="I811" s="85"/>
      <c r="J811" s="85"/>
      <c r="K811" s="85"/>
      <c r="L811" s="85"/>
      <c r="M811" s="85"/>
      <c r="N811" s="85"/>
      <c r="O811" s="85"/>
      <c r="P811" s="85"/>
      <c r="Q811" s="85"/>
      <c r="R811" s="85"/>
      <c r="S811" s="20"/>
      <c r="T811" s="20"/>
      <c r="U811" s="20"/>
      <c r="V811" s="20"/>
      <c r="W811" s="20"/>
      <c r="X811" s="20"/>
      <c r="Y811" s="20"/>
      <c r="Z811" s="20"/>
    </row>
    <row r="812" spans="1:26" ht="13.5" customHeight="1">
      <c r="A812" s="20"/>
      <c r="B812" s="20"/>
      <c r="C812" s="85"/>
      <c r="D812" s="85"/>
      <c r="E812" s="85"/>
      <c r="F812" s="85"/>
      <c r="G812" s="85"/>
      <c r="H812" s="85"/>
      <c r="I812" s="85"/>
      <c r="J812" s="85"/>
      <c r="K812" s="85"/>
      <c r="L812" s="85"/>
      <c r="M812" s="85"/>
      <c r="N812" s="85"/>
      <c r="O812" s="85"/>
      <c r="P812" s="85"/>
      <c r="Q812" s="85"/>
      <c r="R812" s="85"/>
      <c r="S812" s="20"/>
      <c r="T812" s="20"/>
      <c r="U812" s="20"/>
      <c r="V812" s="20"/>
      <c r="W812" s="20"/>
      <c r="X812" s="20"/>
      <c r="Y812" s="20"/>
      <c r="Z812" s="20"/>
    </row>
    <row r="813" spans="1:26" ht="13.5" customHeight="1">
      <c r="A813" s="20"/>
      <c r="B813" s="20"/>
      <c r="C813" s="85"/>
      <c r="D813" s="85"/>
      <c r="E813" s="85"/>
      <c r="F813" s="85"/>
      <c r="G813" s="85"/>
      <c r="H813" s="85"/>
      <c r="I813" s="85"/>
      <c r="J813" s="85"/>
      <c r="K813" s="85"/>
      <c r="L813" s="85"/>
      <c r="M813" s="85"/>
      <c r="N813" s="85"/>
      <c r="O813" s="85"/>
      <c r="P813" s="85"/>
      <c r="Q813" s="85"/>
      <c r="R813" s="85"/>
      <c r="S813" s="20"/>
      <c r="T813" s="20"/>
      <c r="U813" s="20"/>
      <c r="V813" s="20"/>
      <c r="W813" s="20"/>
      <c r="X813" s="20"/>
      <c r="Y813" s="20"/>
      <c r="Z813" s="20"/>
    </row>
    <row r="814" spans="1:26" ht="13.5" customHeight="1">
      <c r="A814" s="20"/>
      <c r="B814" s="20"/>
      <c r="C814" s="85"/>
      <c r="D814" s="85"/>
      <c r="E814" s="85"/>
      <c r="F814" s="85"/>
      <c r="G814" s="85"/>
      <c r="H814" s="85"/>
      <c r="I814" s="85"/>
      <c r="J814" s="85"/>
      <c r="K814" s="85"/>
      <c r="L814" s="85"/>
      <c r="M814" s="85"/>
      <c r="N814" s="85"/>
      <c r="O814" s="85"/>
      <c r="P814" s="85"/>
      <c r="Q814" s="85"/>
      <c r="R814" s="85"/>
      <c r="S814" s="20"/>
      <c r="T814" s="20"/>
      <c r="U814" s="20"/>
      <c r="V814" s="20"/>
      <c r="W814" s="20"/>
      <c r="X814" s="20"/>
      <c r="Y814" s="20"/>
      <c r="Z814" s="20"/>
    </row>
    <row r="815" spans="1:26" ht="13.5" customHeight="1">
      <c r="A815" s="20"/>
      <c r="B815" s="20"/>
      <c r="C815" s="85"/>
      <c r="D815" s="85"/>
      <c r="E815" s="85"/>
      <c r="F815" s="85"/>
      <c r="G815" s="85"/>
      <c r="H815" s="85"/>
      <c r="I815" s="85"/>
      <c r="J815" s="85"/>
      <c r="K815" s="85"/>
      <c r="L815" s="85"/>
      <c r="M815" s="85"/>
      <c r="N815" s="85"/>
      <c r="O815" s="85"/>
      <c r="P815" s="85"/>
      <c r="Q815" s="85"/>
      <c r="R815" s="85"/>
      <c r="S815" s="20"/>
      <c r="T815" s="20"/>
      <c r="U815" s="20"/>
      <c r="V815" s="20"/>
      <c r="W815" s="20"/>
      <c r="X815" s="20"/>
      <c r="Y815" s="20"/>
      <c r="Z815" s="20"/>
    </row>
    <row r="816" spans="1:26" ht="13.5" customHeight="1">
      <c r="A816" s="20"/>
      <c r="B816" s="20"/>
      <c r="C816" s="85"/>
      <c r="D816" s="85"/>
      <c r="E816" s="85"/>
      <c r="F816" s="85"/>
      <c r="G816" s="85"/>
      <c r="H816" s="85"/>
      <c r="I816" s="85"/>
      <c r="J816" s="85"/>
      <c r="K816" s="85"/>
      <c r="L816" s="85"/>
      <c r="M816" s="85"/>
      <c r="N816" s="85"/>
      <c r="O816" s="85"/>
      <c r="P816" s="85"/>
      <c r="Q816" s="85"/>
      <c r="R816" s="85"/>
      <c r="S816" s="20"/>
      <c r="T816" s="20"/>
      <c r="U816" s="20"/>
      <c r="V816" s="20"/>
      <c r="W816" s="20"/>
      <c r="X816" s="20"/>
      <c r="Y816" s="20"/>
      <c r="Z816" s="20"/>
    </row>
    <row r="817" spans="1:26" ht="13.5" customHeight="1">
      <c r="A817" s="20"/>
      <c r="B817" s="20"/>
      <c r="C817" s="85"/>
      <c r="D817" s="85"/>
      <c r="E817" s="85"/>
      <c r="F817" s="85"/>
      <c r="G817" s="85"/>
      <c r="H817" s="85"/>
      <c r="I817" s="85"/>
      <c r="J817" s="85"/>
      <c r="K817" s="85"/>
      <c r="L817" s="85"/>
      <c r="M817" s="85"/>
      <c r="N817" s="85"/>
      <c r="O817" s="85"/>
      <c r="P817" s="85"/>
      <c r="Q817" s="85"/>
      <c r="R817" s="85"/>
      <c r="S817" s="20"/>
      <c r="T817" s="20"/>
      <c r="U817" s="20"/>
      <c r="V817" s="20"/>
      <c r="W817" s="20"/>
      <c r="X817" s="20"/>
      <c r="Y817" s="20"/>
      <c r="Z817" s="20"/>
    </row>
    <row r="818" spans="1:26" ht="13.5" customHeight="1">
      <c r="A818" s="20"/>
      <c r="B818" s="20"/>
      <c r="C818" s="85"/>
      <c r="D818" s="85"/>
      <c r="E818" s="85"/>
      <c r="F818" s="85"/>
      <c r="G818" s="85"/>
      <c r="H818" s="85"/>
      <c r="I818" s="85"/>
      <c r="J818" s="85"/>
      <c r="K818" s="85"/>
      <c r="L818" s="85"/>
      <c r="M818" s="85"/>
      <c r="N818" s="85"/>
      <c r="O818" s="85"/>
      <c r="P818" s="85"/>
      <c r="Q818" s="85"/>
      <c r="R818" s="85"/>
      <c r="S818" s="20"/>
      <c r="T818" s="20"/>
      <c r="U818" s="20"/>
      <c r="V818" s="20"/>
      <c r="W818" s="20"/>
      <c r="X818" s="20"/>
      <c r="Y818" s="20"/>
      <c r="Z818" s="20"/>
    </row>
    <row r="819" spans="1:26" ht="13.5" customHeight="1">
      <c r="A819" s="20"/>
      <c r="B819" s="20"/>
      <c r="C819" s="85"/>
      <c r="D819" s="85"/>
      <c r="E819" s="85"/>
      <c r="F819" s="85"/>
      <c r="G819" s="85"/>
      <c r="H819" s="85"/>
      <c r="I819" s="85"/>
      <c r="J819" s="85"/>
      <c r="K819" s="85"/>
      <c r="L819" s="85"/>
      <c r="M819" s="85"/>
      <c r="N819" s="85"/>
      <c r="O819" s="85"/>
      <c r="P819" s="85"/>
      <c r="Q819" s="85"/>
      <c r="R819" s="85"/>
      <c r="S819" s="20"/>
      <c r="T819" s="20"/>
      <c r="U819" s="20"/>
      <c r="V819" s="20"/>
      <c r="W819" s="20"/>
      <c r="X819" s="20"/>
      <c r="Y819" s="20"/>
      <c r="Z819" s="20"/>
    </row>
    <row r="820" spans="1:26" ht="13.5" customHeight="1">
      <c r="A820" s="20"/>
      <c r="B820" s="20"/>
      <c r="C820" s="85"/>
      <c r="D820" s="85"/>
      <c r="E820" s="85"/>
      <c r="F820" s="85"/>
      <c r="G820" s="85"/>
      <c r="H820" s="85"/>
      <c r="I820" s="85"/>
      <c r="J820" s="85"/>
      <c r="K820" s="85"/>
      <c r="L820" s="85"/>
      <c r="M820" s="85"/>
      <c r="N820" s="85"/>
      <c r="O820" s="85"/>
      <c r="P820" s="85"/>
      <c r="Q820" s="85"/>
      <c r="R820" s="85"/>
      <c r="S820" s="20"/>
      <c r="T820" s="20"/>
      <c r="U820" s="20"/>
      <c r="V820" s="20"/>
      <c r="W820" s="20"/>
      <c r="X820" s="20"/>
      <c r="Y820" s="20"/>
      <c r="Z820" s="20"/>
    </row>
    <row r="821" spans="1:26" ht="13.5" customHeight="1">
      <c r="A821" s="20"/>
      <c r="B821" s="20"/>
      <c r="C821" s="85"/>
      <c r="D821" s="85"/>
      <c r="E821" s="85"/>
      <c r="F821" s="85"/>
      <c r="G821" s="85"/>
      <c r="H821" s="85"/>
      <c r="I821" s="85"/>
      <c r="J821" s="85"/>
      <c r="K821" s="85"/>
      <c r="L821" s="85"/>
      <c r="M821" s="85"/>
      <c r="N821" s="85"/>
      <c r="O821" s="85"/>
      <c r="P821" s="85"/>
      <c r="Q821" s="85"/>
      <c r="R821" s="85"/>
      <c r="S821" s="20"/>
      <c r="T821" s="20"/>
      <c r="U821" s="20"/>
      <c r="V821" s="20"/>
      <c r="W821" s="20"/>
      <c r="X821" s="20"/>
      <c r="Y821" s="20"/>
      <c r="Z821" s="20"/>
    </row>
    <row r="822" spans="1:26" ht="13.5" customHeight="1">
      <c r="A822" s="20"/>
      <c r="B822" s="20"/>
      <c r="C822" s="85"/>
      <c r="D822" s="85"/>
      <c r="E822" s="85"/>
      <c r="F822" s="85"/>
      <c r="G822" s="85"/>
      <c r="H822" s="85"/>
      <c r="I822" s="85"/>
      <c r="J822" s="85"/>
      <c r="K822" s="85"/>
      <c r="L822" s="85"/>
      <c r="M822" s="85"/>
      <c r="N822" s="85"/>
      <c r="O822" s="85"/>
      <c r="P822" s="85"/>
      <c r="Q822" s="85"/>
      <c r="R822" s="85"/>
      <c r="S822" s="20"/>
      <c r="T822" s="20"/>
      <c r="U822" s="20"/>
      <c r="V822" s="20"/>
      <c r="W822" s="20"/>
      <c r="X822" s="20"/>
      <c r="Y822" s="20"/>
      <c r="Z822" s="20"/>
    </row>
    <row r="823" spans="1:26" ht="13.5" customHeight="1">
      <c r="A823" s="20"/>
      <c r="B823" s="20"/>
      <c r="C823" s="85"/>
      <c r="D823" s="85"/>
      <c r="E823" s="85"/>
      <c r="F823" s="85"/>
      <c r="G823" s="85"/>
      <c r="H823" s="85"/>
      <c r="I823" s="85"/>
      <c r="J823" s="85"/>
      <c r="K823" s="85"/>
      <c r="L823" s="85"/>
      <c r="M823" s="85"/>
      <c r="N823" s="85"/>
      <c r="O823" s="85"/>
      <c r="P823" s="85"/>
      <c r="Q823" s="85"/>
      <c r="R823" s="85"/>
      <c r="S823" s="20"/>
      <c r="T823" s="20"/>
      <c r="U823" s="20"/>
      <c r="V823" s="20"/>
      <c r="W823" s="20"/>
      <c r="X823" s="20"/>
      <c r="Y823" s="20"/>
      <c r="Z823" s="20"/>
    </row>
    <row r="824" spans="1:26" ht="13.5" customHeight="1">
      <c r="A824" s="20"/>
      <c r="B824" s="20"/>
      <c r="C824" s="85"/>
      <c r="D824" s="85"/>
      <c r="E824" s="85"/>
      <c r="F824" s="85"/>
      <c r="G824" s="85"/>
      <c r="H824" s="85"/>
      <c r="I824" s="85"/>
      <c r="J824" s="85"/>
      <c r="K824" s="85"/>
      <c r="L824" s="85"/>
      <c r="M824" s="85"/>
      <c r="N824" s="85"/>
      <c r="O824" s="85"/>
      <c r="P824" s="85"/>
      <c r="Q824" s="85"/>
      <c r="R824" s="85"/>
      <c r="S824" s="20"/>
      <c r="T824" s="20"/>
      <c r="U824" s="20"/>
      <c r="V824" s="20"/>
      <c r="W824" s="20"/>
      <c r="X824" s="20"/>
      <c r="Y824" s="20"/>
      <c r="Z824" s="20"/>
    </row>
    <row r="825" spans="1:26" ht="13.5" customHeight="1">
      <c r="A825" s="20"/>
      <c r="B825" s="20"/>
      <c r="C825" s="85"/>
      <c r="D825" s="85"/>
      <c r="E825" s="85"/>
      <c r="F825" s="85"/>
      <c r="G825" s="85"/>
      <c r="H825" s="85"/>
      <c r="I825" s="85"/>
      <c r="J825" s="85"/>
      <c r="K825" s="85"/>
      <c r="L825" s="85"/>
      <c r="M825" s="85"/>
      <c r="N825" s="85"/>
      <c r="O825" s="85"/>
      <c r="P825" s="85"/>
      <c r="Q825" s="85"/>
      <c r="R825" s="85"/>
      <c r="S825" s="20"/>
      <c r="T825" s="20"/>
      <c r="U825" s="20"/>
      <c r="V825" s="20"/>
      <c r="W825" s="20"/>
      <c r="X825" s="20"/>
      <c r="Y825" s="20"/>
      <c r="Z825" s="20"/>
    </row>
    <row r="826" spans="1:26" ht="13.5" customHeight="1">
      <c r="A826" s="20"/>
      <c r="B826" s="20"/>
      <c r="C826" s="85"/>
      <c r="D826" s="85"/>
      <c r="E826" s="85"/>
      <c r="F826" s="85"/>
      <c r="G826" s="85"/>
      <c r="H826" s="85"/>
      <c r="I826" s="85"/>
      <c r="J826" s="85"/>
      <c r="K826" s="85"/>
      <c r="L826" s="85"/>
      <c r="M826" s="85"/>
      <c r="N826" s="85"/>
      <c r="O826" s="85"/>
      <c r="P826" s="85"/>
      <c r="Q826" s="85"/>
      <c r="R826" s="85"/>
      <c r="S826" s="20"/>
      <c r="T826" s="20"/>
      <c r="U826" s="20"/>
      <c r="V826" s="20"/>
      <c r="W826" s="20"/>
      <c r="X826" s="20"/>
      <c r="Y826" s="20"/>
      <c r="Z826" s="20"/>
    </row>
    <row r="827" spans="1:26" ht="13.5" customHeight="1">
      <c r="A827" s="20"/>
      <c r="B827" s="20"/>
      <c r="C827" s="85"/>
      <c r="D827" s="85"/>
      <c r="E827" s="85"/>
      <c r="F827" s="85"/>
      <c r="G827" s="85"/>
      <c r="H827" s="85"/>
      <c r="I827" s="85"/>
      <c r="J827" s="85"/>
      <c r="K827" s="85"/>
      <c r="L827" s="85"/>
      <c r="M827" s="85"/>
      <c r="N827" s="85"/>
      <c r="O827" s="85"/>
      <c r="P827" s="85"/>
      <c r="Q827" s="85"/>
      <c r="R827" s="85"/>
      <c r="S827" s="20"/>
      <c r="T827" s="20"/>
      <c r="U827" s="20"/>
      <c r="V827" s="20"/>
      <c r="W827" s="20"/>
      <c r="X827" s="20"/>
      <c r="Y827" s="20"/>
      <c r="Z827" s="20"/>
    </row>
    <row r="828" spans="1:26" ht="13.5" customHeight="1">
      <c r="A828" s="20"/>
      <c r="B828" s="20"/>
      <c r="C828" s="85"/>
      <c r="D828" s="85"/>
      <c r="E828" s="85"/>
      <c r="F828" s="85"/>
      <c r="G828" s="85"/>
      <c r="H828" s="85"/>
      <c r="I828" s="85"/>
      <c r="J828" s="85"/>
      <c r="K828" s="85"/>
      <c r="L828" s="85"/>
      <c r="M828" s="85"/>
      <c r="N828" s="85"/>
      <c r="O828" s="85"/>
      <c r="P828" s="85"/>
      <c r="Q828" s="85"/>
      <c r="R828" s="85"/>
      <c r="S828" s="20"/>
      <c r="T828" s="20"/>
      <c r="U828" s="20"/>
      <c r="V828" s="20"/>
      <c r="W828" s="20"/>
      <c r="X828" s="20"/>
      <c r="Y828" s="20"/>
      <c r="Z828" s="20"/>
    </row>
    <row r="829" spans="1:26" ht="13.5" customHeight="1">
      <c r="A829" s="20"/>
      <c r="B829" s="20"/>
      <c r="C829" s="85"/>
      <c r="D829" s="85"/>
      <c r="E829" s="85"/>
      <c r="F829" s="85"/>
      <c r="G829" s="85"/>
      <c r="H829" s="85"/>
      <c r="I829" s="85"/>
      <c r="J829" s="85"/>
      <c r="K829" s="85"/>
      <c r="L829" s="85"/>
      <c r="M829" s="85"/>
      <c r="N829" s="85"/>
      <c r="O829" s="85"/>
      <c r="P829" s="85"/>
      <c r="Q829" s="85"/>
      <c r="R829" s="85"/>
      <c r="S829" s="20"/>
      <c r="T829" s="20"/>
      <c r="U829" s="20"/>
      <c r="V829" s="20"/>
      <c r="W829" s="20"/>
      <c r="X829" s="20"/>
      <c r="Y829" s="20"/>
      <c r="Z829" s="20"/>
    </row>
    <row r="830" spans="1:26" ht="13.5" customHeight="1">
      <c r="A830" s="20"/>
      <c r="B830" s="20"/>
      <c r="C830" s="85"/>
      <c r="D830" s="85"/>
      <c r="E830" s="85"/>
      <c r="F830" s="85"/>
      <c r="G830" s="85"/>
      <c r="H830" s="85"/>
      <c r="I830" s="85"/>
      <c r="J830" s="85"/>
      <c r="K830" s="85"/>
      <c r="L830" s="85"/>
      <c r="M830" s="85"/>
      <c r="N830" s="85"/>
      <c r="O830" s="85"/>
      <c r="P830" s="85"/>
      <c r="Q830" s="85"/>
      <c r="R830" s="85"/>
      <c r="S830" s="20"/>
      <c r="T830" s="20"/>
      <c r="U830" s="20"/>
      <c r="V830" s="20"/>
      <c r="W830" s="20"/>
      <c r="X830" s="20"/>
      <c r="Y830" s="20"/>
      <c r="Z830" s="20"/>
    </row>
    <row r="831" spans="1:26" ht="13.5" customHeight="1">
      <c r="A831" s="20"/>
      <c r="B831" s="20"/>
      <c r="C831" s="85"/>
      <c r="D831" s="85"/>
      <c r="E831" s="85"/>
      <c r="F831" s="85"/>
      <c r="G831" s="85"/>
      <c r="H831" s="85"/>
      <c r="I831" s="85"/>
      <c r="J831" s="85"/>
      <c r="K831" s="85"/>
      <c r="L831" s="85"/>
      <c r="M831" s="85"/>
      <c r="N831" s="85"/>
      <c r="O831" s="85"/>
      <c r="P831" s="85"/>
      <c r="Q831" s="85"/>
      <c r="R831" s="85"/>
      <c r="S831" s="20"/>
      <c r="T831" s="20"/>
      <c r="U831" s="20"/>
      <c r="V831" s="20"/>
      <c r="W831" s="20"/>
      <c r="X831" s="20"/>
      <c r="Y831" s="20"/>
      <c r="Z831" s="20"/>
    </row>
    <row r="832" spans="1:26" ht="13.5" customHeight="1">
      <c r="A832" s="20"/>
      <c r="B832" s="20"/>
      <c r="C832" s="85"/>
      <c r="D832" s="85"/>
      <c r="E832" s="85"/>
      <c r="F832" s="85"/>
      <c r="G832" s="85"/>
      <c r="H832" s="85"/>
      <c r="I832" s="85"/>
      <c r="J832" s="85"/>
      <c r="K832" s="85"/>
      <c r="L832" s="85"/>
      <c r="M832" s="85"/>
      <c r="N832" s="85"/>
      <c r="O832" s="85"/>
      <c r="P832" s="85"/>
      <c r="Q832" s="85"/>
      <c r="R832" s="85"/>
      <c r="S832" s="20"/>
      <c r="T832" s="20"/>
      <c r="U832" s="20"/>
      <c r="V832" s="20"/>
      <c r="W832" s="20"/>
      <c r="X832" s="20"/>
      <c r="Y832" s="20"/>
      <c r="Z832" s="20"/>
    </row>
    <row r="833" spans="1:26" ht="13.5" customHeight="1">
      <c r="A833" s="20"/>
      <c r="B833" s="20"/>
      <c r="C833" s="85"/>
      <c r="D833" s="85"/>
      <c r="E833" s="85"/>
      <c r="F833" s="85"/>
      <c r="G833" s="85"/>
      <c r="H833" s="85"/>
      <c r="I833" s="85"/>
      <c r="J833" s="85"/>
      <c r="K833" s="85"/>
      <c r="L833" s="85"/>
      <c r="M833" s="85"/>
      <c r="N833" s="85"/>
      <c r="O833" s="85"/>
      <c r="P833" s="85"/>
      <c r="Q833" s="85"/>
      <c r="R833" s="85"/>
      <c r="S833" s="20"/>
      <c r="T833" s="20"/>
      <c r="U833" s="20"/>
      <c r="V833" s="20"/>
      <c r="W833" s="20"/>
      <c r="X833" s="20"/>
      <c r="Y833" s="20"/>
      <c r="Z833" s="20"/>
    </row>
    <row r="834" spans="1:26" ht="13.5" customHeight="1">
      <c r="A834" s="20"/>
      <c r="B834" s="20"/>
      <c r="C834" s="85"/>
      <c r="D834" s="85"/>
      <c r="E834" s="85"/>
      <c r="F834" s="85"/>
      <c r="G834" s="85"/>
      <c r="H834" s="85"/>
      <c r="I834" s="85"/>
      <c r="J834" s="85"/>
      <c r="K834" s="85"/>
      <c r="L834" s="85"/>
      <c r="M834" s="85"/>
      <c r="N834" s="85"/>
      <c r="O834" s="85"/>
      <c r="P834" s="85"/>
      <c r="Q834" s="85"/>
      <c r="R834" s="85"/>
      <c r="S834" s="20"/>
      <c r="T834" s="20"/>
      <c r="U834" s="20"/>
      <c r="V834" s="20"/>
      <c r="W834" s="20"/>
      <c r="X834" s="20"/>
      <c r="Y834" s="20"/>
      <c r="Z834" s="20"/>
    </row>
    <row r="835" spans="1:26" ht="13.5" customHeight="1">
      <c r="A835" s="20"/>
      <c r="B835" s="20"/>
      <c r="C835" s="85"/>
      <c r="D835" s="85"/>
      <c r="E835" s="85"/>
      <c r="F835" s="85"/>
      <c r="G835" s="85"/>
      <c r="H835" s="85"/>
      <c r="I835" s="85"/>
      <c r="J835" s="85"/>
      <c r="K835" s="85"/>
      <c r="L835" s="85"/>
      <c r="M835" s="85"/>
      <c r="N835" s="85"/>
      <c r="O835" s="85"/>
      <c r="P835" s="85"/>
      <c r="Q835" s="85"/>
      <c r="R835" s="85"/>
      <c r="S835" s="20"/>
      <c r="T835" s="20"/>
      <c r="U835" s="20"/>
      <c r="V835" s="20"/>
      <c r="W835" s="20"/>
      <c r="X835" s="20"/>
      <c r="Y835" s="20"/>
      <c r="Z835" s="20"/>
    </row>
    <row r="836" spans="1:26" ht="13.5" customHeight="1">
      <c r="A836" s="20"/>
      <c r="B836" s="20"/>
      <c r="C836" s="85"/>
      <c r="D836" s="85"/>
      <c r="E836" s="85"/>
      <c r="F836" s="85"/>
      <c r="G836" s="85"/>
      <c r="H836" s="85"/>
      <c r="I836" s="85"/>
      <c r="J836" s="85"/>
      <c r="K836" s="85"/>
      <c r="L836" s="85"/>
      <c r="M836" s="85"/>
      <c r="N836" s="85"/>
      <c r="O836" s="85"/>
      <c r="P836" s="85"/>
      <c r="Q836" s="85"/>
      <c r="R836" s="85"/>
      <c r="S836" s="20"/>
      <c r="T836" s="20"/>
      <c r="U836" s="20"/>
      <c r="V836" s="20"/>
      <c r="W836" s="20"/>
      <c r="X836" s="20"/>
      <c r="Y836" s="20"/>
      <c r="Z836" s="20"/>
    </row>
    <row r="837" spans="1:26" ht="13.5" customHeight="1">
      <c r="A837" s="20"/>
      <c r="B837" s="20"/>
      <c r="C837" s="85"/>
      <c r="D837" s="85"/>
      <c r="E837" s="85"/>
      <c r="F837" s="85"/>
      <c r="G837" s="85"/>
      <c r="H837" s="85"/>
      <c r="I837" s="85"/>
      <c r="J837" s="85"/>
      <c r="K837" s="85"/>
      <c r="L837" s="85"/>
      <c r="M837" s="85"/>
      <c r="N837" s="85"/>
      <c r="O837" s="85"/>
      <c r="P837" s="85"/>
      <c r="Q837" s="85"/>
      <c r="R837" s="85"/>
      <c r="S837" s="20"/>
      <c r="T837" s="20"/>
      <c r="U837" s="20"/>
      <c r="V837" s="20"/>
      <c r="W837" s="20"/>
      <c r="X837" s="20"/>
      <c r="Y837" s="20"/>
      <c r="Z837" s="20"/>
    </row>
    <row r="838" spans="1:26" ht="13.5" customHeight="1">
      <c r="A838" s="20"/>
      <c r="B838" s="20"/>
      <c r="C838" s="85"/>
      <c r="D838" s="85"/>
      <c r="E838" s="85"/>
      <c r="F838" s="85"/>
      <c r="G838" s="85"/>
      <c r="H838" s="85"/>
      <c r="I838" s="85"/>
      <c r="J838" s="85"/>
      <c r="K838" s="85"/>
      <c r="L838" s="85"/>
      <c r="M838" s="85"/>
      <c r="N838" s="85"/>
      <c r="O838" s="85"/>
      <c r="P838" s="85"/>
      <c r="Q838" s="85"/>
      <c r="R838" s="85"/>
      <c r="S838" s="20"/>
      <c r="T838" s="20"/>
      <c r="U838" s="20"/>
      <c r="V838" s="20"/>
      <c r="W838" s="20"/>
      <c r="X838" s="20"/>
      <c r="Y838" s="20"/>
      <c r="Z838" s="20"/>
    </row>
    <row r="839" spans="1:26" ht="13.5" customHeight="1">
      <c r="A839" s="20"/>
      <c r="B839" s="20"/>
      <c r="C839" s="85"/>
      <c r="D839" s="85"/>
      <c r="E839" s="85"/>
      <c r="F839" s="85"/>
      <c r="G839" s="85"/>
      <c r="H839" s="85"/>
      <c r="I839" s="85"/>
      <c r="J839" s="85"/>
      <c r="K839" s="85"/>
      <c r="L839" s="85"/>
      <c r="M839" s="85"/>
      <c r="N839" s="85"/>
      <c r="O839" s="85"/>
      <c r="P839" s="85"/>
      <c r="Q839" s="85"/>
      <c r="R839" s="85"/>
      <c r="S839" s="20"/>
      <c r="T839" s="20"/>
      <c r="U839" s="20"/>
      <c r="V839" s="20"/>
      <c r="W839" s="20"/>
      <c r="X839" s="20"/>
      <c r="Y839" s="20"/>
      <c r="Z839" s="20"/>
    </row>
    <row r="840" spans="1:26" ht="13.5" customHeight="1">
      <c r="A840" s="20"/>
      <c r="B840" s="20"/>
      <c r="C840" s="85"/>
      <c r="D840" s="85"/>
      <c r="E840" s="85"/>
      <c r="F840" s="85"/>
      <c r="G840" s="85"/>
      <c r="H840" s="85"/>
      <c r="I840" s="85"/>
      <c r="J840" s="85"/>
      <c r="K840" s="85"/>
      <c r="L840" s="85"/>
      <c r="M840" s="85"/>
      <c r="N840" s="85"/>
      <c r="O840" s="85"/>
      <c r="P840" s="85"/>
      <c r="Q840" s="85"/>
      <c r="R840" s="85"/>
      <c r="S840" s="20"/>
      <c r="T840" s="20"/>
      <c r="U840" s="20"/>
      <c r="V840" s="20"/>
      <c r="W840" s="20"/>
      <c r="X840" s="20"/>
      <c r="Y840" s="20"/>
      <c r="Z840" s="20"/>
    </row>
    <row r="841" spans="1:26" ht="13.5" customHeight="1">
      <c r="A841" s="20"/>
      <c r="B841" s="20"/>
      <c r="C841" s="85"/>
      <c r="D841" s="85"/>
      <c r="E841" s="85"/>
      <c r="F841" s="85"/>
      <c r="G841" s="85"/>
      <c r="H841" s="85"/>
      <c r="I841" s="85"/>
      <c r="J841" s="85"/>
      <c r="K841" s="85"/>
      <c r="L841" s="85"/>
      <c r="M841" s="85"/>
      <c r="N841" s="85"/>
      <c r="O841" s="85"/>
      <c r="P841" s="85"/>
      <c r="Q841" s="85"/>
      <c r="R841" s="85"/>
      <c r="S841" s="20"/>
      <c r="T841" s="20"/>
      <c r="U841" s="20"/>
      <c r="V841" s="20"/>
      <c r="W841" s="20"/>
      <c r="X841" s="20"/>
      <c r="Y841" s="20"/>
      <c r="Z841" s="20"/>
    </row>
    <row r="842" spans="1:26" ht="13.5" customHeight="1">
      <c r="A842" s="20"/>
      <c r="B842" s="20"/>
      <c r="C842" s="85"/>
      <c r="D842" s="85"/>
      <c r="E842" s="85"/>
      <c r="F842" s="85"/>
      <c r="G842" s="85"/>
      <c r="H842" s="85"/>
      <c r="I842" s="85"/>
      <c r="J842" s="85"/>
      <c r="K842" s="85"/>
      <c r="L842" s="85"/>
      <c r="M842" s="85"/>
      <c r="N842" s="85"/>
      <c r="O842" s="85"/>
      <c r="P842" s="85"/>
      <c r="Q842" s="85"/>
      <c r="R842" s="85"/>
      <c r="S842" s="20"/>
      <c r="T842" s="20"/>
      <c r="U842" s="20"/>
      <c r="V842" s="20"/>
      <c r="W842" s="20"/>
      <c r="X842" s="20"/>
      <c r="Y842" s="20"/>
      <c r="Z842" s="20"/>
    </row>
    <row r="843" spans="1:26" ht="13.5" customHeight="1">
      <c r="A843" s="20"/>
      <c r="B843" s="20"/>
      <c r="C843" s="85"/>
      <c r="D843" s="85"/>
      <c r="E843" s="85"/>
      <c r="F843" s="85"/>
      <c r="G843" s="85"/>
      <c r="H843" s="85"/>
      <c r="I843" s="85"/>
      <c r="J843" s="85"/>
      <c r="K843" s="85"/>
      <c r="L843" s="85"/>
      <c r="M843" s="85"/>
      <c r="N843" s="85"/>
      <c r="O843" s="85"/>
      <c r="P843" s="85"/>
      <c r="Q843" s="85"/>
      <c r="R843" s="85"/>
      <c r="S843" s="20"/>
      <c r="T843" s="20"/>
      <c r="U843" s="20"/>
      <c r="V843" s="20"/>
      <c r="W843" s="20"/>
      <c r="X843" s="20"/>
      <c r="Y843" s="20"/>
      <c r="Z843" s="20"/>
    </row>
    <row r="844" spans="1:26" ht="13.5" customHeight="1">
      <c r="A844" s="20"/>
      <c r="B844" s="20"/>
      <c r="C844" s="85"/>
      <c r="D844" s="85"/>
      <c r="E844" s="85"/>
      <c r="F844" s="85"/>
      <c r="G844" s="85"/>
      <c r="H844" s="85"/>
      <c r="I844" s="85"/>
      <c r="J844" s="85"/>
      <c r="K844" s="85"/>
      <c r="L844" s="85"/>
      <c r="M844" s="85"/>
      <c r="N844" s="85"/>
      <c r="O844" s="85"/>
      <c r="P844" s="85"/>
      <c r="Q844" s="85"/>
      <c r="R844" s="85"/>
      <c r="S844" s="20"/>
      <c r="T844" s="20"/>
      <c r="U844" s="20"/>
      <c r="V844" s="20"/>
      <c r="W844" s="20"/>
      <c r="X844" s="20"/>
      <c r="Y844" s="20"/>
      <c r="Z844" s="20"/>
    </row>
    <row r="845" spans="1:26" ht="13.5" customHeight="1">
      <c r="A845" s="20"/>
      <c r="B845" s="20"/>
      <c r="C845" s="85"/>
      <c r="D845" s="85"/>
      <c r="E845" s="85"/>
      <c r="F845" s="85"/>
      <c r="G845" s="85"/>
      <c r="H845" s="85"/>
      <c r="I845" s="85"/>
      <c r="J845" s="85"/>
      <c r="K845" s="85"/>
      <c r="L845" s="85"/>
      <c r="M845" s="85"/>
      <c r="N845" s="85"/>
      <c r="O845" s="85"/>
      <c r="P845" s="85"/>
      <c r="Q845" s="85"/>
      <c r="R845" s="85"/>
      <c r="S845" s="20"/>
      <c r="T845" s="20"/>
      <c r="U845" s="20"/>
      <c r="V845" s="20"/>
      <c r="W845" s="20"/>
      <c r="X845" s="20"/>
      <c r="Y845" s="20"/>
      <c r="Z845" s="20"/>
    </row>
    <row r="846" spans="1:26" ht="13.5" customHeight="1">
      <c r="A846" s="20"/>
      <c r="B846" s="20"/>
      <c r="C846" s="85"/>
      <c r="D846" s="85"/>
      <c r="E846" s="85"/>
      <c r="F846" s="85"/>
      <c r="G846" s="85"/>
      <c r="H846" s="85"/>
      <c r="I846" s="85"/>
      <c r="J846" s="85"/>
      <c r="K846" s="85"/>
      <c r="L846" s="85"/>
      <c r="M846" s="85"/>
      <c r="N846" s="85"/>
      <c r="O846" s="85"/>
      <c r="P846" s="85"/>
      <c r="Q846" s="85"/>
      <c r="R846" s="85"/>
      <c r="S846" s="20"/>
      <c r="T846" s="20"/>
      <c r="U846" s="20"/>
      <c r="V846" s="20"/>
      <c r="W846" s="20"/>
      <c r="X846" s="20"/>
      <c r="Y846" s="20"/>
      <c r="Z846" s="20"/>
    </row>
    <row r="847" spans="1:26" ht="13.5" customHeight="1">
      <c r="A847" s="20"/>
      <c r="B847" s="20"/>
      <c r="C847" s="85"/>
      <c r="D847" s="85"/>
      <c r="E847" s="85"/>
      <c r="F847" s="85"/>
      <c r="G847" s="85"/>
      <c r="H847" s="85"/>
      <c r="I847" s="85"/>
      <c r="J847" s="85"/>
      <c r="K847" s="85"/>
      <c r="L847" s="85"/>
      <c r="M847" s="85"/>
      <c r="N847" s="85"/>
      <c r="O847" s="85"/>
      <c r="P847" s="85"/>
      <c r="Q847" s="85"/>
      <c r="R847" s="85"/>
      <c r="S847" s="20"/>
      <c r="T847" s="20"/>
      <c r="U847" s="20"/>
      <c r="V847" s="20"/>
      <c r="W847" s="20"/>
      <c r="X847" s="20"/>
      <c r="Y847" s="20"/>
      <c r="Z847" s="20"/>
    </row>
    <row r="848" spans="1:26" ht="13.5" customHeight="1">
      <c r="A848" s="20"/>
      <c r="B848" s="20"/>
      <c r="C848" s="85"/>
      <c r="D848" s="85"/>
      <c r="E848" s="85"/>
      <c r="F848" s="85"/>
      <c r="G848" s="85"/>
      <c r="H848" s="85"/>
      <c r="I848" s="85"/>
      <c r="J848" s="85"/>
      <c r="K848" s="85"/>
      <c r="L848" s="85"/>
      <c r="M848" s="85"/>
      <c r="N848" s="85"/>
      <c r="O848" s="85"/>
      <c r="P848" s="85"/>
      <c r="Q848" s="85"/>
      <c r="R848" s="85"/>
      <c r="S848" s="20"/>
      <c r="T848" s="20"/>
      <c r="U848" s="20"/>
      <c r="V848" s="20"/>
      <c r="W848" s="20"/>
      <c r="X848" s="20"/>
      <c r="Y848" s="20"/>
      <c r="Z848" s="20"/>
    </row>
    <row r="849" spans="1:26" ht="13.5" customHeight="1">
      <c r="A849" s="20"/>
      <c r="B849" s="20"/>
      <c r="C849" s="85"/>
      <c r="D849" s="85"/>
      <c r="E849" s="85"/>
      <c r="F849" s="85"/>
      <c r="G849" s="85"/>
      <c r="H849" s="85"/>
      <c r="I849" s="85"/>
      <c r="J849" s="85"/>
      <c r="K849" s="85"/>
      <c r="L849" s="85"/>
      <c r="M849" s="85"/>
      <c r="N849" s="85"/>
      <c r="O849" s="85"/>
      <c r="P849" s="85"/>
      <c r="Q849" s="85"/>
      <c r="R849" s="85"/>
      <c r="S849" s="20"/>
      <c r="T849" s="20"/>
      <c r="U849" s="20"/>
      <c r="V849" s="20"/>
      <c r="W849" s="20"/>
      <c r="X849" s="20"/>
      <c r="Y849" s="20"/>
      <c r="Z849" s="20"/>
    </row>
    <row r="850" spans="1:26" ht="13.5" customHeight="1">
      <c r="A850" s="20"/>
      <c r="B850" s="20"/>
      <c r="C850" s="85"/>
      <c r="D850" s="85"/>
      <c r="E850" s="85"/>
      <c r="F850" s="85"/>
      <c r="G850" s="85"/>
      <c r="H850" s="85"/>
      <c r="I850" s="85"/>
      <c r="J850" s="85"/>
      <c r="K850" s="85"/>
      <c r="L850" s="85"/>
      <c r="M850" s="85"/>
      <c r="N850" s="85"/>
      <c r="O850" s="85"/>
      <c r="P850" s="85"/>
      <c r="Q850" s="85"/>
      <c r="R850" s="85"/>
      <c r="S850" s="20"/>
      <c r="T850" s="20"/>
      <c r="U850" s="20"/>
      <c r="V850" s="20"/>
      <c r="W850" s="20"/>
      <c r="X850" s="20"/>
      <c r="Y850" s="20"/>
      <c r="Z850" s="20"/>
    </row>
    <row r="851" spans="1:26" ht="13.5" customHeight="1">
      <c r="A851" s="20"/>
      <c r="B851" s="20"/>
      <c r="C851" s="85"/>
      <c r="D851" s="85"/>
      <c r="E851" s="85"/>
      <c r="F851" s="85"/>
      <c r="G851" s="85"/>
      <c r="H851" s="85"/>
      <c r="I851" s="85"/>
      <c r="J851" s="85"/>
      <c r="K851" s="85"/>
      <c r="L851" s="85"/>
      <c r="M851" s="85"/>
      <c r="N851" s="85"/>
      <c r="O851" s="85"/>
      <c r="P851" s="85"/>
      <c r="Q851" s="85"/>
      <c r="R851" s="85"/>
      <c r="S851" s="20"/>
      <c r="T851" s="20"/>
      <c r="U851" s="20"/>
      <c r="V851" s="20"/>
      <c r="W851" s="20"/>
      <c r="X851" s="20"/>
      <c r="Y851" s="20"/>
      <c r="Z851" s="20"/>
    </row>
    <row r="852" spans="1:26" ht="13.5" customHeight="1">
      <c r="A852" s="20"/>
      <c r="B852" s="20"/>
      <c r="C852" s="85"/>
      <c r="D852" s="85"/>
      <c r="E852" s="85"/>
      <c r="F852" s="85"/>
      <c r="G852" s="85"/>
      <c r="H852" s="85"/>
      <c r="I852" s="85"/>
      <c r="J852" s="85"/>
      <c r="K852" s="85"/>
      <c r="L852" s="85"/>
      <c r="M852" s="85"/>
      <c r="N852" s="85"/>
      <c r="O852" s="85"/>
      <c r="P852" s="85"/>
      <c r="Q852" s="85"/>
      <c r="R852" s="85"/>
      <c r="S852" s="20"/>
      <c r="T852" s="20"/>
      <c r="U852" s="20"/>
      <c r="V852" s="20"/>
      <c r="W852" s="20"/>
      <c r="X852" s="20"/>
      <c r="Y852" s="20"/>
      <c r="Z852" s="20"/>
    </row>
    <row r="853" spans="1:26" ht="13.5" customHeight="1">
      <c r="A853" s="20"/>
      <c r="B853" s="20"/>
      <c r="C853" s="85"/>
      <c r="D853" s="85"/>
      <c r="E853" s="85"/>
      <c r="F853" s="85"/>
      <c r="G853" s="85"/>
      <c r="H853" s="85"/>
      <c r="I853" s="85"/>
      <c r="J853" s="85"/>
      <c r="K853" s="85"/>
      <c r="L853" s="85"/>
      <c r="M853" s="85"/>
      <c r="N853" s="85"/>
      <c r="O853" s="85"/>
      <c r="P853" s="85"/>
      <c r="Q853" s="85"/>
      <c r="R853" s="85"/>
      <c r="S853" s="20"/>
      <c r="T853" s="20"/>
      <c r="U853" s="20"/>
      <c r="V853" s="20"/>
      <c r="W853" s="20"/>
      <c r="X853" s="20"/>
      <c r="Y853" s="20"/>
      <c r="Z853" s="20"/>
    </row>
    <row r="854" spans="1:26" ht="13.5" customHeight="1">
      <c r="A854" s="20"/>
      <c r="B854" s="20"/>
      <c r="C854" s="85"/>
      <c r="D854" s="85"/>
      <c r="E854" s="85"/>
      <c r="F854" s="85"/>
      <c r="G854" s="85"/>
      <c r="H854" s="85"/>
      <c r="I854" s="85"/>
      <c r="J854" s="85"/>
      <c r="K854" s="85"/>
      <c r="L854" s="85"/>
      <c r="M854" s="85"/>
      <c r="N854" s="85"/>
      <c r="O854" s="85"/>
      <c r="P854" s="85"/>
      <c r="Q854" s="85"/>
      <c r="R854" s="85"/>
      <c r="S854" s="20"/>
      <c r="T854" s="20"/>
      <c r="U854" s="20"/>
      <c r="V854" s="20"/>
      <c r="W854" s="20"/>
      <c r="X854" s="20"/>
      <c r="Y854" s="20"/>
      <c r="Z854" s="20"/>
    </row>
    <row r="855" spans="1:26" ht="13.5" customHeight="1">
      <c r="A855" s="20"/>
      <c r="B855" s="20"/>
      <c r="C855" s="85"/>
      <c r="D855" s="85"/>
      <c r="E855" s="85"/>
      <c r="F855" s="85"/>
      <c r="G855" s="85"/>
      <c r="H855" s="85"/>
      <c r="I855" s="85"/>
      <c r="J855" s="85"/>
      <c r="K855" s="85"/>
      <c r="L855" s="85"/>
      <c r="M855" s="85"/>
      <c r="N855" s="85"/>
      <c r="O855" s="85"/>
      <c r="P855" s="85"/>
      <c r="Q855" s="85"/>
      <c r="R855" s="85"/>
      <c r="S855" s="20"/>
      <c r="T855" s="20"/>
      <c r="U855" s="20"/>
      <c r="V855" s="20"/>
      <c r="W855" s="20"/>
      <c r="X855" s="20"/>
      <c r="Y855" s="20"/>
      <c r="Z855" s="20"/>
    </row>
    <row r="856" spans="1:26" ht="13.5" customHeight="1">
      <c r="A856" s="20"/>
      <c r="B856" s="20"/>
      <c r="C856" s="85"/>
      <c r="D856" s="85"/>
      <c r="E856" s="85"/>
      <c r="F856" s="85"/>
      <c r="G856" s="85"/>
      <c r="H856" s="85"/>
      <c r="I856" s="85"/>
      <c r="J856" s="85"/>
      <c r="K856" s="85"/>
      <c r="L856" s="85"/>
      <c r="M856" s="85"/>
      <c r="N856" s="85"/>
      <c r="O856" s="85"/>
      <c r="P856" s="85"/>
      <c r="Q856" s="85"/>
      <c r="R856" s="85"/>
      <c r="S856" s="20"/>
      <c r="T856" s="20"/>
      <c r="U856" s="20"/>
      <c r="V856" s="20"/>
      <c r="W856" s="20"/>
      <c r="X856" s="20"/>
      <c r="Y856" s="20"/>
      <c r="Z856" s="20"/>
    </row>
    <row r="857" spans="1:26" ht="13.5" customHeight="1">
      <c r="A857" s="20"/>
      <c r="B857" s="20"/>
      <c r="C857" s="85"/>
      <c r="D857" s="85"/>
      <c r="E857" s="85"/>
      <c r="F857" s="85"/>
      <c r="G857" s="85"/>
      <c r="H857" s="85"/>
      <c r="I857" s="85"/>
      <c r="J857" s="85"/>
      <c r="K857" s="85"/>
      <c r="L857" s="85"/>
      <c r="M857" s="85"/>
      <c r="N857" s="85"/>
      <c r="O857" s="85"/>
      <c r="P857" s="85"/>
      <c r="Q857" s="85"/>
      <c r="R857" s="85"/>
      <c r="S857" s="20"/>
      <c r="T857" s="20"/>
      <c r="U857" s="20"/>
      <c r="V857" s="20"/>
      <c r="W857" s="20"/>
      <c r="X857" s="20"/>
      <c r="Y857" s="20"/>
      <c r="Z857" s="20"/>
    </row>
    <row r="858" spans="1:26" ht="13.5" customHeight="1">
      <c r="A858" s="20"/>
      <c r="B858" s="20"/>
      <c r="C858" s="85"/>
      <c r="D858" s="85"/>
      <c r="E858" s="85"/>
      <c r="F858" s="85"/>
      <c r="G858" s="85"/>
      <c r="H858" s="85"/>
      <c r="I858" s="85"/>
      <c r="J858" s="85"/>
      <c r="K858" s="85"/>
      <c r="L858" s="85"/>
      <c r="M858" s="85"/>
      <c r="N858" s="85"/>
      <c r="O858" s="85"/>
      <c r="P858" s="85"/>
      <c r="Q858" s="85"/>
      <c r="R858" s="85"/>
      <c r="S858" s="20"/>
      <c r="T858" s="20"/>
      <c r="U858" s="20"/>
      <c r="V858" s="20"/>
      <c r="W858" s="20"/>
      <c r="X858" s="20"/>
      <c r="Y858" s="20"/>
      <c r="Z858" s="20"/>
    </row>
    <row r="859" spans="1:26" ht="13.5" customHeight="1">
      <c r="A859" s="20"/>
      <c r="B859" s="20"/>
      <c r="C859" s="85"/>
      <c r="D859" s="85"/>
      <c r="E859" s="85"/>
      <c r="F859" s="85"/>
      <c r="G859" s="85"/>
      <c r="H859" s="85"/>
      <c r="I859" s="85"/>
      <c r="J859" s="85"/>
      <c r="K859" s="85"/>
      <c r="L859" s="85"/>
      <c r="M859" s="85"/>
      <c r="N859" s="85"/>
      <c r="O859" s="85"/>
      <c r="P859" s="85"/>
      <c r="Q859" s="85"/>
      <c r="R859" s="85"/>
      <c r="S859" s="20"/>
      <c r="T859" s="20"/>
      <c r="U859" s="20"/>
      <c r="V859" s="20"/>
      <c r="W859" s="20"/>
      <c r="X859" s="20"/>
      <c r="Y859" s="20"/>
      <c r="Z859" s="20"/>
    </row>
    <row r="860" spans="1:26" ht="13.5" customHeight="1">
      <c r="A860" s="20"/>
      <c r="B860" s="20"/>
      <c r="C860" s="85"/>
      <c r="D860" s="85"/>
      <c r="E860" s="85"/>
      <c r="F860" s="85"/>
      <c r="G860" s="85"/>
      <c r="H860" s="85"/>
      <c r="I860" s="85"/>
      <c r="J860" s="85"/>
      <c r="K860" s="85"/>
      <c r="L860" s="85"/>
      <c r="M860" s="85"/>
      <c r="N860" s="85"/>
      <c r="O860" s="85"/>
      <c r="P860" s="85"/>
      <c r="Q860" s="85"/>
      <c r="R860" s="85"/>
      <c r="S860" s="20"/>
      <c r="T860" s="20"/>
      <c r="U860" s="20"/>
      <c r="V860" s="20"/>
      <c r="W860" s="20"/>
      <c r="X860" s="20"/>
      <c r="Y860" s="20"/>
      <c r="Z860" s="20"/>
    </row>
    <row r="861" spans="1:26" ht="13.5" customHeight="1">
      <c r="A861" s="20"/>
      <c r="B861" s="20"/>
      <c r="C861" s="85"/>
      <c r="D861" s="85"/>
      <c r="E861" s="85"/>
      <c r="F861" s="85"/>
      <c r="G861" s="85"/>
      <c r="H861" s="85"/>
      <c r="I861" s="85"/>
      <c r="J861" s="85"/>
      <c r="K861" s="85"/>
      <c r="L861" s="85"/>
      <c r="M861" s="85"/>
      <c r="N861" s="85"/>
      <c r="O861" s="85"/>
      <c r="P861" s="85"/>
      <c r="Q861" s="85"/>
      <c r="R861" s="85"/>
      <c r="S861" s="20"/>
      <c r="T861" s="20"/>
      <c r="U861" s="20"/>
      <c r="V861" s="20"/>
      <c r="W861" s="20"/>
      <c r="X861" s="20"/>
      <c r="Y861" s="20"/>
      <c r="Z861" s="20"/>
    </row>
    <row r="862" spans="1:26" ht="13.5" customHeight="1">
      <c r="A862" s="20"/>
      <c r="B862" s="20"/>
      <c r="C862" s="85"/>
      <c r="D862" s="85"/>
      <c r="E862" s="85"/>
      <c r="F862" s="85"/>
      <c r="G862" s="85"/>
      <c r="H862" s="85"/>
      <c r="I862" s="85"/>
      <c r="J862" s="85"/>
      <c r="K862" s="85"/>
      <c r="L862" s="85"/>
      <c r="M862" s="85"/>
      <c r="N862" s="85"/>
      <c r="O862" s="85"/>
      <c r="P862" s="85"/>
      <c r="Q862" s="85"/>
      <c r="R862" s="85"/>
      <c r="S862" s="20"/>
      <c r="T862" s="20"/>
      <c r="U862" s="20"/>
      <c r="V862" s="20"/>
      <c r="W862" s="20"/>
      <c r="X862" s="20"/>
      <c r="Y862" s="20"/>
      <c r="Z862" s="20"/>
    </row>
    <row r="863" spans="1:26" ht="13.5" customHeight="1">
      <c r="A863" s="20"/>
      <c r="B863" s="20"/>
      <c r="C863" s="85"/>
      <c r="D863" s="85"/>
      <c r="E863" s="85"/>
      <c r="F863" s="85"/>
      <c r="G863" s="85"/>
      <c r="H863" s="85"/>
      <c r="I863" s="85"/>
      <c r="J863" s="85"/>
      <c r="K863" s="85"/>
      <c r="L863" s="85"/>
      <c r="M863" s="85"/>
      <c r="N863" s="85"/>
      <c r="O863" s="85"/>
      <c r="P863" s="85"/>
      <c r="Q863" s="85"/>
      <c r="R863" s="85"/>
      <c r="S863" s="20"/>
      <c r="T863" s="20"/>
      <c r="U863" s="20"/>
      <c r="V863" s="20"/>
      <c r="W863" s="20"/>
      <c r="X863" s="20"/>
      <c r="Y863" s="20"/>
      <c r="Z863" s="20"/>
    </row>
    <row r="864" spans="1:26" ht="13.5" customHeight="1">
      <c r="A864" s="20"/>
      <c r="B864" s="20"/>
      <c r="C864" s="85"/>
      <c r="D864" s="85"/>
      <c r="E864" s="85"/>
      <c r="F864" s="85"/>
      <c r="G864" s="85"/>
      <c r="H864" s="85"/>
      <c r="I864" s="85"/>
      <c r="J864" s="85"/>
      <c r="K864" s="85"/>
      <c r="L864" s="85"/>
      <c r="M864" s="85"/>
      <c r="N864" s="85"/>
      <c r="O864" s="85"/>
      <c r="P864" s="85"/>
      <c r="Q864" s="85"/>
      <c r="R864" s="85"/>
      <c r="S864" s="20"/>
      <c r="T864" s="20"/>
      <c r="U864" s="20"/>
      <c r="V864" s="20"/>
      <c r="W864" s="20"/>
      <c r="X864" s="20"/>
      <c r="Y864" s="20"/>
      <c r="Z864" s="20"/>
    </row>
    <row r="865" spans="1:26" ht="13.5" customHeight="1">
      <c r="A865" s="20"/>
      <c r="B865" s="20"/>
      <c r="C865" s="85"/>
      <c r="D865" s="85"/>
      <c r="E865" s="85"/>
      <c r="F865" s="85"/>
      <c r="G865" s="85"/>
      <c r="H865" s="85"/>
      <c r="I865" s="85"/>
      <c r="J865" s="85"/>
      <c r="K865" s="85"/>
      <c r="L865" s="85"/>
      <c r="M865" s="85"/>
      <c r="N865" s="85"/>
      <c r="O865" s="85"/>
      <c r="P865" s="85"/>
      <c r="Q865" s="85"/>
      <c r="R865" s="85"/>
      <c r="S865" s="20"/>
      <c r="T865" s="20"/>
      <c r="U865" s="20"/>
      <c r="V865" s="20"/>
      <c r="W865" s="20"/>
      <c r="X865" s="20"/>
      <c r="Y865" s="20"/>
      <c r="Z865" s="20"/>
    </row>
    <row r="866" spans="1:26" ht="13.5" customHeight="1">
      <c r="A866" s="20"/>
      <c r="B866" s="20"/>
      <c r="C866" s="85"/>
      <c r="D866" s="85"/>
      <c r="E866" s="85"/>
      <c r="F866" s="85"/>
      <c r="G866" s="85"/>
      <c r="H866" s="85"/>
      <c r="I866" s="85"/>
      <c r="J866" s="85"/>
      <c r="K866" s="85"/>
      <c r="L866" s="85"/>
      <c r="M866" s="85"/>
      <c r="N866" s="85"/>
      <c r="O866" s="85"/>
      <c r="P866" s="85"/>
      <c r="Q866" s="85"/>
      <c r="R866" s="85"/>
      <c r="S866" s="20"/>
      <c r="T866" s="20"/>
      <c r="U866" s="20"/>
      <c r="V866" s="20"/>
      <c r="W866" s="20"/>
      <c r="X866" s="20"/>
      <c r="Y866" s="20"/>
      <c r="Z866" s="20"/>
    </row>
    <row r="867" spans="1:26" ht="13.5" customHeight="1">
      <c r="A867" s="20"/>
      <c r="B867" s="20"/>
      <c r="C867" s="85"/>
      <c r="D867" s="85"/>
      <c r="E867" s="85"/>
      <c r="F867" s="85"/>
      <c r="G867" s="85"/>
      <c r="H867" s="85"/>
      <c r="I867" s="85"/>
      <c r="J867" s="85"/>
      <c r="K867" s="85"/>
      <c r="L867" s="85"/>
      <c r="M867" s="85"/>
      <c r="N867" s="85"/>
      <c r="O867" s="85"/>
      <c r="P867" s="85"/>
      <c r="Q867" s="85"/>
      <c r="R867" s="85"/>
      <c r="S867" s="20"/>
      <c r="T867" s="20"/>
      <c r="U867" s="20"/>
      <c r="V867" s="20"/>
      <c r="W867" s="20"/>
      <c r="X867" s="20"/>
      <c r="Y867" s="20"/>
      <c r="Z867" s="20"/>
    </row>
    <row r="868" spans="1:26" ht="13.5" customHeight="1">
      <c r="A868" s="20"/>
      <c r="B868" s="20"/>
      <c r="C868" s="85"/>
      <c r="D868" s="85"/>
      <c r="E868" s="85"/>
      <c r="F868" s="85"/>
      <c r="G868" s="85"/>
      <c r="H868" s="85"/>
      <c r="I868" s="85"/>
      <c r="J868" s="85"/>
      <c r="K868" s="85"/>
      <c r="L868" s="85"/>
      <c r="M868" s="85"/>
      <c r="N868" s="85"/>
      <c r="O868" s="85"/>
      <c r="P868" s="85"/>
      <c r="Q868" s="85"/>
      <c r="R868" s="85"/>
      <c r="S868" s="20"/>
      <c r="T868" s="20"/>
      <c r="U868" s="20"/>
      <c r="V868" s="20"/>
      <c r="W868" s="20"/>
      <c r="X868" s="20"/>
      <c r="Y868" s="20"/>
      <c r="Z868" s="20"/>
    </row>
    <row r="869" spans="1:26" ht="13.5" customHeight="1">
      <c r="A869" s="20"/>
      <c r="B869" s="20"/>
      <c r="C869" s="85"/>
      <c r="D869" s="85"/>
      <c r="E869" s="85"/>
      <c r="F869" s="85"/>
      <c r="G869" s="85"/>
      <c r="H869" s="85"/>
      <c r="I869" s="85"/>
      <c r="J869" s="85"/>
      <c r="K869" s="85"/>
      <c r="L869" s="85"/>
      <c r="M869" s="85"/>
      <c r="N869" s="85"/>
      <c r="O869" s="85"/>
      <c r="P869" s="85"/>
      <c r="Q869" s="85"/>
      <c r="R869" s="85"/>
      <c r="S869" s="20"/>
      <c r="T869" s="20"/>
      <c r="U869" s="20"/>
      <c r="V869" s="20"/>
      <c r="W869" s="20"/>
      <c r="X869" s="20"/>
      <c r="Y869" s="20"/>
      <c r="Z869" s="20"/>
    </row>
    <row r="870" spans="1:26" ht="13.5" customHeight="1">
      <c r="A870" s="20"/>
      <c r="B870" s="20"/>
      <c r="C870" s="85"/>
      <c r="D870" s="85"/>
      <c r="E870" s="85"/>
      <c r="F870" s="85"/>
      <c r="G870" s="85"/>
      <c r="H870" s="85"/>
      <c r="I870" s="85"/>
      <c r="J870" s="85"/>
      <c r="K870" s="85"/>
      <c r="L870" s="85"/>
      <c r="M870" s="85"/>
      <c r="N870" s="85"/>
      <c r="O870" s="85"/>
      <c r="P870" s="85"/>
      <c r="Q870" s="85"/>
      <c r="R870" s="85"/>
      <c r="S870" s="20"/>
      <c r="T870" s="20"/>
      <c r="U870" s="20"/>
      <c r="V870" s="20"/>
      <c r="W870" s="20"/>
      <c r="X870" s="20"/>
      <c r="Y870" s="20"/>
      <c r="Z870" s="20"/>
    </row>
    <row r="871" spans="1:26" ht="13.5" customHeight="1">
      <c r="A871" s="20"/>
      <c r="B871" s="20"/>
      <c r="C871" s="85"/>
      <c r="D871" s="85"/>
      <c r="E871" s="85"/>
      <c r="F871" s="85"/>
      <c r="G871" s="85"/>
      <c r="H871" s="85"/>
      <c r="I871" s="85"/>
      <c r="J871" s="85"/>
      <c r="K871" s="85"/>
      <c r="L871" s="85"/>
      <c r="M871" s="85"/>
      <c r="N871" s="85"/>
      <c r="O871" s="85"/>
      <c r="P871" s="85"/>
      <c r="Q871" s="85"/>
      <c r="R871" s="85"/>
      <c r="S871" s="20"/>
      <c r="T871" s="20"/>
      <c r="U871" s="20"/>
      <c r="V871" s="20"/>
      <c r="W871" s="20"/>
      <c r="X871" s="20"/>
      <c r="Y871" s="20"/>
      <c r="Z871" s="20"/>
    </row>
    <row r="872" spans="1:26" ht="13.5" customHeight="1">
      <c r="A872" s="20"/>
      <c r="B872" s="20"/>
      <c r="C872" s="85"/>
      <c r="D872" s="85"/>
      <c r="E872" s="85"/>
      <c r="F872" s="85"/>
      <c r="G872" s="85"/>
      <c r="H872" s="85"/>
      <c r="I872" s="85"/>
      <c r="J872" s="85"/>
      <c r="K872" s="85"/>
      <c r="L872" s="85"/>
      <c r="M872" s="85"/>
      <c r="N872" s="85"/>
      <c r="O872" s="85"/>
      <c r="P872" s="85"/>
      <c r="Q872" s="85"/>
      <c r="R872" s="85"/>
      <c r="S872" s="20"/>
      <c r="T872" s="20"/>
      <c r="U872" s="20"/>
      <c r="V872" s="20"/>
      <c r="W872" s="20"/>
      <c r="X872" s="20"/>
      <c r="Y872" s="20"/>
      <c r="Z872" s="20"/>
    </row>
    <row r="873" spans="1:26" ht="13.5" customHeight="1">
      <c r="A873" s="20"/>
      <c r="B873" s="20"/>
      <c r="C873" s="85"/>
      <c r="D873" s="85"/>
      <c r="E873" s="85"/>
      <c r="F873" s="85"/>
      <c r="G873" s="85"/>
      <c r="H873" s="85"/>
      <c r="I873" s="85"/>
      <c r="J873" s="85"/>
      <c r="K873" s="85"/>
      <c r="L873" s="85"/>
      <c r="M873" s="85"/>
      <c r="N873" s="85"/>
      <c r="O873" s="85"/>
      <c r="P873" s="85"/>
      <c r="Q873" s="85"/>
      <c r="R873" s="85"/>
      <c r="S873" s="20"/>
      <c r="T873" s="20"/>
      <c r="U873" s="20"/>
      <c r="V873" s="20"/>
      <c r="W873" s="20"/>
      <c r="X873" s="20"/>
      <c r="Y873" s="20"/>
      <c r="Z873" s="20"/>
    </row>
    <row r="874" spans="1:26" ht="13.5" customHeight="1">
      <c r="A874" s="20"/>
      <c r="B874" s="20"/>
      <c r="C874" s="85"/>
      <c r="D874" s="85"/>
      <c r="E874" s="85"/>
      <c r="F874" s="85"/>
      <c r="G874" s="85"/>
      <c r="H874" s="85"/>
      <c r="I874" s="85"/>
      <c r="J874" s="85"/>
      <c r="K874" s="85"/>
      <c r="L874" s="85"/>
      <c r="M874" s="85"/>
      <c r="N874" s="85"/>
      <c r="O874" s="85"/>
      <c r="P874" s="85"/>
      <c r="Q874" s="85"/>
      <c r="R874" s="85"/>
      <c r="S874" s="20"/>
      <c r="T874" s="20"/>
      <c r="U874" s="20"/>
      <c r="V874" s="20"/>
      <c r="W874" s="20"/>
      <c r="X874" s="20"/>
      <c r="Y874" s="20"/>
      <c r="Z874" s="20"/>
    </row>
    <row r="875" spans="1:26" ht="13.5" customHeight="1">
      <c r="A875" s="20"/>
      <c r="B875" s="20"/>
      <c r="C875" s="85"/>
      <c r="D875" s="85"/>
      <c r="E875" s="85"/>
      <c r="F875" s="85"/>
      <c r="G875" s="85"/>
      <c r="H875" s="85"/>
      <c r="I875" s="85"/>
      <c r="J875" s="85"/>
      <c r="K875" s="85"/>
      <c r="L875" s="85"/>
      <c r="M875" s="85"/>
      <c r="N875" s="85"/>
      <c r="O875" s="85"/>
      <c r="P875" s="85"/>
      <c r="Q875" s="85"/>
      <c r="R875" s="85"/>
      <c r="S875" s="20"/>
      <c r="T875" s="20"/>
      <c r="U875" s="20"/>
      <c r="V875" s="20"/>
      <c r="W875" s="20"/>
      <c r="X875" s="20"/>
      <c r="Y875" s="20"/>
      <c r="Z875" s="20"/>
    </row>
    <row r="876" spans="1:26" ht="13.5" customHeight="1">
      <c r="A876" s="20"/>
      <c r="B876" s="20"/>
      <c r="C876" s="85"/>
      <c r="D876" s="85"/>
      <c r="E876" s="85"/>
      <c r="F876" s="85"/>
      <c r="G876" s="85"/>
      <c r="H876" s="85"/>
      <c r="I876" s="85"/>
      <c r="J876" s="85"/>
      <c r="K876" s="85"/>
      <c r="L876" s="85"/>
      <c r="M876" s="85"/>
      <c r="N876" s="85"/>
      <c r="O876" s="85"/>
      <c r="P876" s="85"/>
      <c r="Q876" s="85"/>
      <c r="R876" s="85"/>
      <c r="S876" s="20"/>
      <c r="T876" s="20"/>
      <c r="U876" s="20"/>
      <c r="V876" s="20"/>
      <c r="W876" s="20"/>
      <c r="X876" s="20"/>
      <c r="Y876" s="20"/>
      <c r="Z876" s="20"/>
    </row>
    <row r="877" spans="1:26" ht="13.5" customHeight="1">
      <c r="A877" s="20"/>
      <c r="B877" s="20"/>
      <c r="C877" s="85"/>
      <c r="D877" s="85"/>
      <c r="E877" s="85"/>
      <c r="F877" s="85"/>
      <c r="G877" s="85"/>
      <c r="H877" s="85"/>
      <c r="I877" s="85"/>
      <c r="J877" s="85"/>
      <c r="K877" s="85"/>
      <c r="L877" s="85"/>
      <c r="M877" s="85"/>
      <c r="N877" s="85"/>
      <c r="O877" s="85"/>
      <c r="P877" s="85"/>
      <c r="Q877" s="85"/>
      <c r="R877" s="85"/>
      <c r="S877" s="20"/>
      <c r="T877" s="20"/>
      <c r="U877" s="20"/>
      <c r="V877" s="20"/>
      <c r="W877" s="20"/>
      <c r="X877" s="20"/>
      <c r="Y877" s="20"/>
      <c r="Z877" s="20"/>
    </row>
    <row r="878" spans="1:26" ht="13.5" customHeight="1">
      <c r="A878" s="20"/>
      <c r="B878" s="20"/>
      <c r="C878" s="85"/>
      <c r="D878" s="85"/>
      <c r="E878" s="85"/>
      <c r="F878" s="85"/>
      <c r="G878" s="85"/>
      <c r="H878" s="85"/>
      <c r="I878" s="85"/>
      <c r="J878" s="85"/>
      <c r="K878" s="85"/>
      <c r="L878" s="85"/>
      <c r="M878" s="85"/>
      <c r="N878" s="85"/>
      <c r="O878" s="85"/>
      <c r="P878" s="85"/>
      <c r="Q878" s="85"/>
      <c r="R878" s="85"/>
      <c r="S878" s="20"/>
      <c r="T878" s="20"/>
      <c r="U878" s="20"/>
      <c r="V878" s="20"/>
      <c r="W878" s="20"/>
      <c r="X878" s="20"/>
      <c r="Y878" s="20"/>
      <c r="Z878" s="20"/>
    </row>
    <row r="879" spans="1:26" ht="13.5" customHeight="1">
      <c r="A879" s="20"/>
      <c r="B879" s="20"/>
      <c r="C879" s="85"/>
      <c r="D879" s="85"/>
      <c r="E879" s="85"/>
      <c r="F879" s="85"/>
      <c r="G879" s="85"/>
      <c r="H879" s="85"/>
      <c r="I879" s="85"/>
      <c r="J879" s="85"/>
      <c r="K879" s="85"/>
      <c r="L879" s="85"/>
      <c r="M879" s="85"/>
      <c r="N879" s="85"/>
      <c r="O879" s="85"/>
      <c r="P879" s="85"/>
      <c r="Q879" s="85"/>
      <c r="R879" s="85"/>
      <c r="S879" s="20"/>
      <c r="T879" s="20"/>
      <c r="U879" s="20"/>
      <c r="V879" s="20"/>
      <c r="W879" s="20"/>
      <c r="X879" s="20"/>
      <c r="Y879" s="20"/>
      <c r="Z879" s="20"/>
    </row>
    <row r="880" spans="1:26" ht="13.5" customHeight="1">
      <c r="A880" s="20"/>
      <c r="B880" s="20"/>
      <c r="C880" s="85"/>
      <c r="D880" s="85"/>
      <c r="E880" s="85"/>
      <c r="F880" s="85"/>
      <c r="G880" s="85"/>
      <c r="H880" s="85"/>
      <c r="I880" s="85"/>
      <c r="J880" s="85"/>
      <c r="K880" s="85"/>
      <c r="L880" s="85"/>
      <c r="M880" s="85"/>
      <c r="N880" s="85"/>
      <c r="O880" s="85"/>
      <c r="P880" s="85"/>
      <c r="Q880" s="85"/>
      <c r="R880" s="85"/>
      <c r="S880" s="20"/>
      <c r="T880" s="20"/>
      <c r="U880" s="20"/>
      <c r="V880" s="20"/>
      <c r="W880" s="20"/>
      <c r="X880" s="20"/>
      <c r="Y880" s="20"/>
      <c r="Z880" s="20"/>
    </row>
    <row r="881" spans="1:26" ht="13.5" customHeight="1">
      <c r="A881" s="20"/>
      <c r="B881" s="20"/>
      <c r="C881" s="85"/>
      <c r="D881" s="85"/>
      <c r="E881" s="85"/>
      <c r="F881" s="85"/>
      <c r="G881" s="85"/>
      <c r="H881" s="85"/>
      <c r="I881" s="85"/>
      <c r="J881" s="85"/>
      <c r="K881" s="85"/>
      <c r="L881" s="85"/>
      <c r="M881" s="85"/>
      <c r="N881" s="85"/>
      <c r="O881" s="85"/>
      <c r="P881" s="85"/>
      <c r="Q881" s="85"/>
      <c r="R881" s="85"/>
      <c r="S881" s="20"/>
      <c r="T881" s="20"/>
      <c r="U881" s="20"/>
      <c r="V881" s="20"/>
      <c r="W881" s="20"/>
      <c r="X881" s="20"/>
      <c r="Y881" s="20"/>
      <c r="Z881" s="20"/>
    </row>
    <row r="882" spans="1:26" ht="13.5" customHeight="1">
      <c r="A882" s="20"/>
      <c r="B882" s="20"/>
      <c r="C882" s="85"/>
      <c r="D882" s="85"/>
      <c r="E882" s="85"/>
      <c r="F882" s="85"/>
      <c r="G882" s="85"/>
      <c r="H882" s="85"/>
      <c r="I882" s="85"/>
      <c r="J882" s="85"/>
      <c r="K882" s="85"/>
      <c r="L882" s="85"/>
      <c r="M882" s="85"/>
      <c r="N882" s="85"/>
      <c r="O882" s="85"/>
      <c r="P882" s="85"/>
      <c r="Q882" s="85"/>
      <c r="R882" s="85"/>
      <c r="S882" s="20"/>
      <c r="T882" s="20"/>
      <c r="U882" s="20"/>
      <c r="V882" s="20"/>
      <c r="W882" s="20"/>
      <c r="X882" s="20"/>
      <c r="Y882" s="20"/>
      <c r="Z882" s="20"/>
    </row>
    <row r="883" spans="1:26" ht="13.5" customHeight="1">
      <c r="A883" s="20"/>
      <c r="B883" s="20"/>
      <c r="C883" s="85"/>
      <c r="D883" s="85"/>
      <c r="E883" s="85"/>
      <c r="F883" s="85"/>
      <c r="G883" s="85"/>
      <c r="H883" s="85"/>
      <c r="I883" s="85"/>
      <c r="J883" s="85"/>
      <c r="K883" s="85"/>
      <c r="L883" s="85"/>
      <c r="M883" s="85"/>
      <c r="N883" s="85"/>
      <c r="O883" s="85"/>
      <c r="P883" s="85"/>
      <c r="Q883" s="85"/>
      <c r="R883" s="85"/>
      <c r="S883" s="20"/>
      <c r="T883" s="20"/>
      <c r="U883" s="20"/>
      <c r="V883" s="20"/>
      <c r="W883" s="20"/>
      <c r="X883" s="20"/>
      <c r="Y883" s="20"/>
      <c r="Z883" s="20"/>
    </row>
    <row r="884" spans="1:26" ht="13.5" customHeight="1">
      <c r="A884" s="20"/>
      <c r="B884" s="20"/>
      <c r="C884" s="85"/>
      <c r="D884" s="85"/>
      <c r="E884" s="85"/>
      <c r="F884" s="85"/>
      <c r="G884" s="85"/>
      <c r="H884" s="85"/>
      <c r="I884" s="85"/>
      <c r="J884" s="85"/>
      <c r="K884" s="85"/>
      <c r="L884" s="85"/>
      <c r="M884" s="85"/>
      <c r="N884" s="85"/>
      <c r="O884" s="85"/>
      <c r="P884" s="85"/>
      <c r="Q884" s="85"/>
      <c r="R884" s="85"/>
      <c r="S884" s="20"/>
      <c r="T884" s="20"/>
      <c r="U884" s="20"/>
      <c r="V884" s="20"/>
      <c r="W884" s="20"/>
      <c r="X884" s="20"/>
      <c r="Y884" s="20"/>
      <c r="Z884" s="20"/>
    </row>
    <row r="885" spans="1:26" ht="13.5" customHeight="1">
      <c r="A885" s="20"/>
      <c r="B885" s="20"/>
      <c r="C885" s="85"/>
      <c r="D885" s="85"/>
      <c r="E885" s="85"/>
      <c r="F885" s="85"/>
      <c r="G885" s="85"/>
      <c r="H885" s="85"/>
      <c r="I885" s="85"/>
      <c r="J885" s="85"/>
      <c r="K885" s="85"/>
      <c r="L885" s="85"/>
      <c r="M885" s="85"/>
      <c r="N885" s="85"/>
      <c r="O885" s="85"/>
      <c r="P885" s="85"/>
      <c r="Q885" s="85"/>
      <c r="R885" s="85"/>
      <c r="S885" s="20"/>
      <c r="T885" s="20"/>
      <c r="U885" s="20"/>
      <c r="V885" s="20"/>
      <c r="W885" s="20"/>
      <c r="X885" s="20"/>
      <c r="Y885" s="20"/>
      <c r="Z885" s="20"/>
    </row>
    <row r="886" spans="1:26" ht="13.5" customHeight="1">
      <c r="A886" s="20"/>
      <c r="B886" s="20"/>
      <c r="C886" s="85"/>
      <c r="D886" s="85"/>
      <c r="E886" s="85"/>
      <c r="F886" s="85"/>
      <c r="G886" s="85"/>
      <c r="H886" s="85"/>
      <c r="I886" s="85"/>
      <c r="J886" s="85"/>
      <c r="K886" s="85"/>
      <c r="L886" s="85"/>
      <c r="M886" s="85"/>
      <c r="N886" s="85"/>
      <c r="O886" s="85"/>
      <c r="P886" s="85"/>
      <c r="Q886" s="85"/>
      <c r="R886" s="85"/>
      <c r="S886" s="20"/>
      <c r="T886" s="20"/>
      <c r="U886" s="20"/>
      <c r="V886" s="20"/>
      <c r="W886" s="20"/>
      <c r="X886" s="20"/>
      <c r="Y886" s="20"/>
      <c r="Z886" s="20"/>
    </row>
    <row r="887" spans="1:26" ht="13.5" customHeight="1">
      <c r="A887" s="20"/>
      <c r="B887" s="20"/>
      <c r="C887" s="85"/>
      <c r="D887" s="85"/>
      <c r="E887" s="85"/>
      <c r="F887" s="85"/>
      <c r="G887" s="85"/>
      <c r="H887" s="85"/>
      <c r="I887" s="85"/>
      <c r="J887" s="85"/>
      <c r="K887" s="85"/>
      <c r="L887" s="85"/>
      <c r="M887" s="85"/>
      <c r="N887" s="85"/>
      <c r="O887" s="85"/>
      <c r="P887" s="85"/>
      <c r="Q887" s="85"/>
      <c r="R887" s="85"/>
      <c r="S887" s="20"/>
      <c r="T887" s="20"/>
      <c r="U887" s="20"/>
      <c r="V887" s="20"/>
      <c r="W887" s="20"/>
      <c r="X887" s="20"/>
      <c r="Y887" s="20"/>
      <c r="Z887" s="20"/>
    </row>
    <row r="888" spans="1:26" ht="13.5" customHeight="1">
      <c r="A888" s="20"/>
      <c r="B888" s="20"/>
      <c r="C888" s="85"/>
      <c r="D888" s="85"/>
      <c r="E888" s="85"/>
      <c r="F888" s="85"/>
      <c r="G888" s="85"/>
      <c r="H888" s="85"/>
      <c r="I888" s="85"/>
      <c r="J888" s="85"/>
      <c r="K888" s="85"/>
      <c r="L888" s="85"/>
      <c r="M888" s="85"/>
      <c r="N888" s="85"/>
      <c r="O888" s="85"/>
      <c r="P888" s="85"/>
      <c r="Q888" s="85"/>
      <c r="R888" s="85"/>
      <c r="S888" s="20"/>
      <c r="T888" s="20"/>
      <c r="U888" s="20"/>
      <c r="V888" s="20"/>
      <c r="W888" s="20"/>
      <c r="X888" s="20"/>
      <c r="Y888" s="20"/>
      <c r="Z888" s="20"/>
    </row>
    <row r="889" spans="1:26" ht="13.5" customHeight="1">
      <c r="A889" s="20"/>
      <c r="B889" s="20"/>
      <c r="C889" s="85"/>
      <c r="D889" s="85"/>
      <c r="E889" s="85"/>
      <c r="F889" s="85"/>
      <c r="G889" s="85"/>
      <c r="H889" s="85"/>
      <c r="I889" s="85"/>
      <c r="J889" s="85"/>
      <c r="K889" s="85"/>
      <c r="L889" s="85"/>
      <c r="M889" s="85"/>
      <c r="N889" s="85"/>
      <c r="O889" s="85"/>
      <c r="P889" s="85"/>
      <c r="Q889" s="85"/>
      <c r="R889" s="85"/>
      <c r="S889" s="20"/>
      <c r="T889" s="20"/>
      <c r="U889" s="20"/>
      <c r="V889" s="20"/>
      <c r="W889" s="20"/>
      <c r="X889" s="20"/>
      <c r="Y889" s="20"/>
      <c r="Z889" s="20"/>
    </row>
    <row r="890" spans="1:26" ht="13.5" customHeight="1">
      <c r="A890" s="20"/>
      <c r="B890" s="20"/>
      <c r="C890" s="85"/>
      <c r="D890" s="85"/>
      <c r="E890" s="85"/>
      <c r="F890" s="85"/>
      <c r="G890" s="85"/>
      <c r="H890" s="85"/>
      <c r="I890" s="85"/>
      <c r="J890" s="85"/>
      <c r="K890" s="85"/>
      <c r="L890" s="85"/>
      <c r="M890" s="85"/>
      <c r="N890" s="85"/>
      <c r="O890" s="85"/>
      <c r="P890" s="85"/>
      <c r="Q890" s="85"/>
      <c r="R890" s="85"/>
      <c r="S890" s="20"/>
      <c r="T890" s="20"/>
      <c r="U890" s="20"/>
      <c r="V890" s="20"/>
      <c r="W890" s="20"/>
      <c r="X890" s="20"/>
      <c r="Y890" s="20"/>
      <c r="Z890" s="20"/>
    </row>
    <row r="891" spans="1:26" ht="13.5" customHeight="1">
      <c r="A891" s="20"/>
      <c r="B891" s="20"/>
      <c r="C891" s="85"/>
      <c r="D891" s="85"/>
      <c r="E891" s="85"/>
      <c r="F891" s="85"/>
      <c r="G891" s="85"/>
      <c r="H891" s="85"/>
      <c r="I891" s="85"/>
      <c r="J891" s="85"/>
      <c r="K891" s="85"/>
      <c r="L891" s="85"/>
      <c r="M891" s="85"/>
      <c r="N891" s="85"/>
      <c r="O891" s="85"/>
      <c r="P891" s="85"/>
      <c r="Q891" s="85"/>
      <c r="R891" s="85"/>
      <c r="S891" s="20"/>
      <c r="T891" s="20"/>
      <c r="U891" s="20"/>
      <c r="V891" s="20"/>
      <c r="W891" s="20"/>
      <c r="X891" s="20"/>
      <c r="Y891" s="20"/>
      <c r="Z891" s="20"/>
    </row>
    <row r="892" spans="1:26" ht="13.5" customHeight="1">
      <c r="A892" s="20"/>
      <c r="B892" s="20"/>
      <c r="C892" s="85"/>
      <c r="D892" s="85"/>
      <c r="E892" s="85"/>
      <c r="F892" s="85"/>
      <c r="G892" s="85"/>
      <c r="H892" s="85"/>
      <c r="I892" s="85"/>
      <c r="J892" s="85"/>
      <c r="K892" s="85"/>
      <c r="L892" s="85"/>
      <c r="M892" s="85"/>
      <c r="N892" s="85"/>
      <c r="O892" s="85"/>
      <c r="P892" s="85"/>
      <c r="Q892" s="85"/>
      <c r="R892" s="85"/>
      <c r="S892" s="20"/>
      <c r="T892" s="20"/>
      <c r="U892" s="20"/>
      <c r="V892" s="20"/>
      <c r="W892" s="20"/>
      <c r="X892" s="20"/>
      <c r="Y892" s="20"/>
      <c r="Z892" s="20"/>
    </row>
    <row r="893" spans="1:26" ht="13.5" customHeight="1">
      <c r="A893" s="20"/>
      <c r="B893" s="20"/>
      <c r="C893" s="85"/>
      <c r="D893" s="85"/>
      <c r="E893" s="85"/>
      <c r="F893" s="85"/>
      <c r="G893" s="85"/>
      <c r="H893" s="85"/>
      <c r="I893" s="85"/>
      <c r="J893" s="85"/>
      <c r="K893" s="85"/>
      <c r="L893" s="85"/>
      <c r="M893" s="85"/>
      <c r="N893" s="85"/>
      <c r="O893" s="85"/>
      <c r="P893" s="85"/>
      <c r="Q893" s="85"/>
      <c r="R893" s="85"/>
      <c r="S893" s="20"/>
      <c r="T893" s="20"/>
      <c r="U893" s="20"/>
      <c r="V893" s="20"/>
      <c r="W893" s="20"/>
      <c r="X893" s="20"/>
      <c r="Y893" s="20"/>
      <c r="Z893" s="20"/>
    </row>
    <row r="894" spans="1:26" ht="13.5" customHeight="1">
      <c r="A894" s="20"/>
      <c r="B894" s="20"/>
      <c r="C894" s="85"/>
      <c r="D894" s="85"/>
      <c r="E894" s="85"/>
      <c r="F894" s="85"/>
      <c r="G894" s="85"/>
      <c r="H894" s="85"/>
      <c r="I894" s="85"/>
      <c r="J894" s="85"/>
      <c r="K894" s="85"/>
      <c r="L894" s="85"/>
      <c r="M894" s="85"/>
      <c r="N894" s="85"/>
      <c r="O894" s="85"/>
      <c r="P894" s="85"/>
      <c r="Q894" s="85"/>
      <c r="R894" s="85"/>
      <c r="S894" s="20"/>
      <c r="T894" s="20"/>
      <c r="U894" s="20"/>
      <c r="V894" s="20"/>
      <c r="W894" s="20"/>
      <c r="X894" s="20"/>
      <c r="Y894" s="20"/>
      <c r="Z894" s="20"/>
    </row>
    <row r="895" spans="1:26" ht="13.5" customHeight="1">
      <c r="A895" s="20"/>
      <c r="B895" s="20"/>
      <c r="C895" s="85"/>
      <c r="D895" s="85"/>
      <c r="E895" s="85"/>
      <c r="F895" s="85"/>
      <c r="G895" s="85"/>
      <c r="H895" s="85"/>
      <c r="I895" s="85"/>
      <c r="J895" s="85"/>
      <c r="K895" s="85"/>
      <c r="L895" s="85"/>
      <c r="M895" s="85"/>
      <c r="N895" s="85"/>
      <c r="O895" s="85"/>
      <c r="P895" s="85"/>
      <c r="Q895" s="85"/>
      <c r="R895" s="85"/>
      <c r="S895" s="20"/>
      <c r="T895" s="20"/>
      <c r="U895" s="20"/>
      <c r="V895" s="20"/>
      <c r="W895" s="20"/>
      <c r="X895" s="20"/>
      <c r="Y895" s="20"/>
      <c r="Z895" s="20"/>
    </row>
    <row r="896" spans="1:26" ht="13.5" customHeight="1">
      <c r="A896" s="20"/>
      <c r="B896" s="20"/>
      <c r="C896" s="85"/>
      <c r="D896" s="85"/>
      <c r="E896" s="85"/>
      <c r="F896" s="85"/>
      <c r="G896" s="85"/>
      <c r="H896" s="85"/>
      <c r="I896" s="85"/>
      <c r="J896" s="85"/>
      <c r="K896" s="85"/>
      <c r="L896" s="85"/>
      <c r="M896" s="85"/>
      <c r="N896" s="85"/>
      <c r="O896" s="85"/>
      <c r="P896" s="85"/>
      <c r="Q896" s="85"/>
      <c r="R896" s="85"/>
      <c r="S896" s="20"/>
      <c r="T896" s="20"/>
      <c r="U896" s="20"/>
      <c r="V896" s="20"/>
      <c r="W896" s="20"/>
      <c r="X896" s="20"/>
      <c r="Y896" s="20"/>
      <c r="Z896" s="20"/>
    </row>
    <row r="897" spans="1:26" ht="13.5" customHeight="1">
      <c r="A897" s="20"/>
      <c r="B897" s="20"/>
      <c r="C897" s="85"/>
      <c r="D897" s="85"/>
      <c r="E897" s="85"/>
      <c r="F897" s="85"/>
      <c r="G897" s="85"/>
      <c r="H897" s="85"/>
      <c r="I897" s="85"/>
      <c r="J897" s="85"/>
      <c r="K897" s="85"/>
      <c r="L897" s="85"/>
      <c r="M897" s="85"/>
      <c r="N897" s="85"/>
      <c r="O897" s="85"/>
      <c r="P897" s="85"/>
      <c r="Q897" s="85"/>
      <c r="R897" s="85"/>
      <c r="S897" s="20"/>
      <c r="T897" s="20"/>
      <c r="U897" s="20"/>
      <c r="V897" s="20"/>
      <c r="W897" s="20"/>
      <c r="X897" s="20"/>
      <c r="Y897" s="20"/>
      <c r="Z897" s="20"/>
    </row>
    <row r="898" spans="1:26" ht="13.5" customHeight="1">
      <c r="A898" s="20"/>
      <c r="B898" s="20"/>
      <c r="C898" s="85"/>
      <c r="D898" s="85"/>
      <c r="E898" s="85"/>
      <c r="F898" s="85"/>
      <c r="G898" s="85"/>
      <c r="H898" s="85"/>
      <c r="I898" s="85"/>
      <c r="J898" s="85"/>
      <c r="K898" s="85"/>
      <c r="L898" s="85"/>
      <c r="M898" s="85"/>
      <c r="N898" s="85"/>
      <c r="O898" s="85"/>
      <c r="P898" s="85"/>
      <c r="Q898" s="85"/>
      <c r="R898" s="85"/>
      <c r="S898" s="20"/>
      <c r="T898" s="20"/>
      <c r="U898" s="20"/>
      <c r="V898" s="20"/>
      <c r="W898" s="20"/>
      <c r="X898" s="20"/>
      <c r="Y898" s="20"/>
      <c r="Z898" s="20"/>
    </row>
    <row r="899" spans="1:26" ht="13.5" customHeight="1">
      <c r="A899" s="20"/>
      <c r="B899" s="20"/>
      <c r="C899" s="85"/>
      <c r="D899" s="85"/>
      <c r="E899" s="85"/>
      <c r="F899" s="85"/>
      <c r="G899" s="85"/>
      <c r="H899" s="85"/>
      <c r="I899" s="85"/>
      <c r="J899" s="85"/>
      <c r="K899" s="85"/>
      <c r="L899" s="85"/>
      <c r="M899" s="85"/>
      <c r="N899" s="85"/>
      <c r="O899" s="85"/>
      <c r="P899" s="85"/>
      <c r="Q899" s="85"/>
      <c r="R899" s="85"/>
      <c r="S899" s="20"/>
      <c r="T899" s="20"/>
      <c r="U899" s="20"/>
      <c r="V899" s="20"/>
      <c r="W899" s="20"/>
      <c r="X899" s="20"/>
      <c r="Y899" s="20"/>
      <c r="Z899" s="20"/>
    </row>
    <row r="900" spans="1:26" ht="13.5" customHeight="1">
      <c r="A900" s="20"/>
      <c r="B900" s="20"/>
      <c r="C900" s="85"/>
      <c r="D900" s="85"/>
      <c r="E900" s="85"/>
      <c r="F900" s="85"/>
      <c r="G900" s="85"/>
      <c r="H900" s="85"/>
      <c r="I900" s="85"/>
      <c r="J900" s="85"/>
      <c r="K900" s="85"/>
      <c r="L900" s="85"/>
      <c r="M900" s="85"/>
      <c r="N900" s="85"/>
      <c r="O900" s="85"/>
      <c r="P900" s="85"/>
      <c r="Q900" s="85"/>
      <c r="R900" s="85"/>
      <c r="S900" s="20"/>
      <c r="T900" s="20"/>
      <c r="U900" s="20"/>
      <c r="V900" s="20"/>
      <c r="W900" s="20"/>
      <c r="X900" s="20"/>
      <c r="Y900" s="20"/>
      <c r="Z900" s="20"/>
    </row>
    <row r="901" spans="1:26" ht="13.5" customHeight="1">
      <c r="A901" s="20"/>
      <c r="B901" s="20"/>
      <c r="C901" s="85"/>
      <c r="D901" s="85"/>
      <c r="E901" s="85"/>
      <c r="F901" s="85"/>
      <c r="G901" s="85"/>
      <c r="H901" s="85"/>
      <c r="I901" s="85"/>
      <c r="J901" s="85"/>
      <c r="K901" s="85"/>
      <c r="L901" s="85"/>
      <c r="M901" s="85"/>
      <c r="N901" s="85"/>
      <c r="O901" s="85"/>
      <c r="P901" s="85"/>
      <c r="Q901" s="85"/>
      <c r="R901" s="85"/>
      <c r="S901" s="20"/>
      <c r="T901" s="20"/>
      <c r="U901" s="20"/>
      <c r="V901" s="20"/>
      <c r="W901" s="20"/>
      <c r="X901" s="20"/>
      <c r="Y901" s="20"/>
      <c r="Z901" s="20"/>
    </row>
    <row r="902" spans="1:26" ht="13.5" customHeight="1">
      <c r="A902" s="20"/>
      <c r="B902" s="20"/>
      <c r="C902" s="85"/>
      <c r="D902" s="85"/>
      <c r="E902" s="85"/>
      <c r="F902" s="85"/>
      <c r="G902" s="85"/>
      <c r="H902" s="85"/>
      <c r="I902" s="85"/>
      <c r="J902" s="85"/>
      <c r="K902" s="85"/>
      <c r="L902" s="85"/>
      <c r="M902" s="85"/>
      <c r="N902" s="85"/>
      <c r="O902" s="85"/>
      <c r="P902" s="85"/>
      <c r="Q902" s="85"/>
      <c r="R902" s="85"/>
      <c r="S902" s="20"/>
      <c r="T902" s="20"/>
      <c r="U902" s="20"/>
      <c r="V902" s="20"/>
      <c r="W902" s="20"/>
      <c r="X902" s="20"/>
      <c r="Y902" s="20"/>
      <c r="Z902" s="20"/>
    </row>
    <row r="903" spans="1:26" ht="13.5" customHeight="1">
      <c r="A903" s="20"/>
      <c r="B903" s="20"/>
      <c r="C903" s="85"/>
      <c r="D903" s="85"/>
      <c r="E903" s="85"/>
      <c r="F903" s="85"/>
      <c r="G903" s="85"/>
      <c r="H903" s="85"/>
      <c r="I903" s="85"/>
      <c r="J903" s="85"/>
      <c r="K903" s="85"/>
      <c r="L903" s="85"/>
      <c r="M903" s="85"/>
      <c r="N903" s="85"/>
      <c r="O903" s="85"/>
      <c r="P903" s="85"/>
      <c r="Q903" s="85"/>
      <c r="R903" s="85"/>
      <c r="S903" s="20"/>
      <c r="T903" s="20"/>
      <c r="U903" s="20"/>
      <c r="V903" s="20"/>
      <c r="W903" s="20"/>
      <c r="X903" s="20"/>
      <c r="Y903" s="20"/>
      <c r="Z903" s="20"/>
    </row>
    <row r="904" spans="1:26" ht="13.5" customHeight="1">
      <c r="A904" s="20"/>
      <c r="B904" s="20"/>
      <c r="C904" s="85"/>
      <c r="D904" s="85"/>
      <c r="E904" s="85"/>
      <c r="F904" s="85"/>
      <c r="G904" s="85"/>
      <c r="H904" s="85"/>
      <c r="I904" s="85"/>
      <c r="J904" s="85"/>
      <c r="K904" s="85"/>
      <c r="L904" s="85"/>
      <c r="M904" s="85"/>
      <c r="N904" s="85"/>
      <c r="O904" s="85"/>
      <c r="P904" s="85"/>
      <c r="Q904" s="85"/>
      <c r="R904" s="85"/>
      <c r="S904" s="20"/>
      <c r="T904" s="20"/>
      <c r="U904" s="20"/>
      <c r="V904" s="20"/>
      <c r="W904" s="20"/>
      <c r="X904" s="20"/>
      <c r="Y904" s="20"/>
      <c r="Z904" s="20"/>
    </row>
    <row r="905" spans="1:26" ht="13.5" customHeight="1">
      <c r="A905" s="20"/>
      <c r="B905" s="20"/>
      <c r="C905" s="85"/>
      <c r="D905" s="85"/>
      <c r="E905" s="85"/>
      <c r="F905" s="85"/>
      <c r="G905" s="85"/>
      <c r="H905" s="85"/>
      <c r="I905" s="85"/>
      <c r="J905" s="85"/>
      <c r="K905" s="85"/>
      <c r="L905" s="85"/>
      <c r="M905" s="85"/>
      <c r="N905" s="85"/>
      <c r="O905" s="85"/>
      <c r="P905" s="85"/>
      <c r="Q905" s="85"/>
      <c r="R905" s="85"/>
      <c r="S905" s="20"/>
      <c r="T905" s="20"/>
      <c r="U905" s="20"/>
      <c r="V905" s="20"/>
      <c r="W905" s="20"/>
      <c r="X905" s="20"/>
      <c r="Y905" s="20"/>
      <c r="Z905" s="20"/>
    </row>
    <row r="906" spans="1:26" ht="13.5" customHeight="1">
      <c r="A906" s="20"/>
      <c r="B906" s="20"/>
      <c r="C906" s="85"/>
      <c r="D906" s="85"/>
      <c r="E906" s="85"/>
      <c r="F906" s="85"/>
      <c r="G906" s="85"/>
      <c r="H906" s="85"/>
      <c r="I906" s="85"/>
      <c r="J906" s="85"/>
      <c r="K906" s="85"/>
      <c r="L906" s="85"/>
      <c r="M906" s="85"/>
      <c r="N906" s="85"/>
      <c r="O906" s="85"/>
      <c r="P906" s="85"/>
      <c r="Q906" s="85"/>
      <c r="R906" s="85"/>
      <c r="S906" s="20"/>
      <c r="T906" s="20"/>
      <c r="U906" s="20"/>
      <c r="V906" s="20"/>
      <c r="W906" s="20"/>
      <c r="X906" s="20"/>
      <c r="Y906" s="20"/>
      <c r="Z906" s="20"/>
    </row>
    <row r="907" spans="1:26" ht="13.5" customHeight="1">
      <c r="A907" s="20"/>
      <c r="B907" s="20"/>
      <c r="C907" s="85"/>
      <c r="D907" s="85"/>
      <c r="E907" s="85"/>
      <c r="F907" s="85"/>
      <c r="G907" s="85"/>
      <c r="H907" s="85"/>
      <c r="I907" s="85"/>
      <c r="J907" s="85"/>
      <c r="K907" s="85"/>
      <c r="L907" s="85"/>
      <c r="M907" s="85"/>
      <c r="N907" s="85"/>
      <c r="O907" s="85"/>
      <c r="P907" s="85"/>
      <c r="Q907" s="85"/>
      <c r="R907" s="85"/>
      <c r="S907" s="20"/>
      <c r="T907" s="20"/>
      <c r="U907" s="20"/>
      <c r="V907" s="20"/>
      <c r="W907" s="20"/>
      <c r="X907" s="20"/>
      <c r="Y907" s="20"/>
      <c r="Z907" s="20"/>
    </row>
    <row r="908" spans="1:26" ht="13.5" customHeight="1">
      <c r="A908" s="20"/>
      <c r="B908" s="20"/>
      <c r="C908" s="85"/>
      <c r="D908" s="85"/>
      <c r="E908" s="85"/>
      <c r="F908" s="85"/>
      <c r="G908" s="85"/>
      <c r="H908" s="85"/>
      <c r="I908" s="85"/>
      <c r="J908" s="85"/>
      <c r="K908" s="85"/>
      <c r="L908" s="85"/>
      <c r="M908" s="85"/>
      <c r="N908" s="85"/>
      <c r="O908" s="85"/>
      <c r="P908" s="85"/>
      <c r="Q908" s="85"/>
      <c r="R908" s="85"/>
      <c r="S908" s="20"/>
      <c r="T908" s="20"/>
      <c r="U908" s="20"/>
      <c r="V908" s="20"/>
      <c r="W908" s="20"/>
      <c r="X908" s="20"/>
      <c r="Y908" s="20"/>
      <c r="Z908" s="20"/>
    </row>
    <row r="909" spans="1:26" ht="13.5" customHeight="1">
      <c r="A909" s="20"/>
      <c r="B909" s="20"/>
      <c r="C909" s="85"/>
      <c r="D909" s="85"/>
      <c r="E909" s="85"/>
      <c r="F909" s="85"/>
      <c r="G909" s="85"/>
      <c r="H909" s="85"/>
      <c r="I909" s="85"/>
      <c r="J909" s="85"/>
      <c r="K909" s="85"/>
      <c r="L909" s="85"/>
      <c r="M909" s="85"/>
      <c r="N909" s="85"/>
      <c r="O909" s="85"/>
      <c r="P909" s="85"/>
      <c r="Q909" s="85"/>
      <c r="R909" s="85"/>
      <c r="S909" s="20"/>
      <c r="T909" s="20"/>
      <c r="U909" s="20"/>
      <c r="V909" s="20"/>
      <c r="W909" s="20"/>
      <c r="X909" s="20"/>
      <c r="Y909" s="20"/>
      <c r="Z909" s="20"/>
    </row>
    <row r="910" spans="1:26" ht="13.5" customHeight="1">
      <c r="A910" s="20"/>
      <c r="B910" s="20"/>
      <c r="C910" s="85"/>
      <c r="D910" s="85"/>
      <c r="E910" s="85"/>
      <c r="F910" s="85"/>
      <c r="G910" s="85"/>
      <c r="H910" s="85"/>
      <c r="I910" s="85"/>
      <c r="J910" s="85"/>
      <c r="K910" s="85"/>
      <c r="L910" s="85"/>
      <c r="M910" s="85"/>
      <c r="N910" s="85"/>
      <c r="O910" s="85"/>
      <c r="P910" s="85"/>
      <c r="Q910" s="85"/>
      <c r="R910" s="85"/>
      <c r="S910" s="20"/>
      <c r="T910" s="20"/>
      <c r="U910" s="20"/>
      <c r="V910" s="20"/>
      <c r="W910" s="20"/>
      <c r="X910" s="20"/>
      <c r="Y910" s="20"/>
      <c r="Z910" s="20"/>
    </row>
    <row r="911" spans="1:26" ht="13.5" customHeight="1">
      <c r="A911" s="20"/>
      <c r="B911" s="20"/>
      <c r="C911" s="85"/>
      <c r="D911" s="85"/>
      <c r="E911" s="85"/>
      <c r="F911" s="85"/>
      <c r="G911" s="85"/>
      <c r="H911" s="85"/>
      <c r="I911" s="85"/>
      <c r="J911" s="85"/>
      <c r="K911" s="85"/>
      <c r="L911" s="85"/>
      <c r="M911" s="85"/>
      <c r="N911" s="85"/>
      <c r="O911" s="85"/>
      <c r="P911" s="85"/>
      <c r="Q911" s="85"/>
      <c r="R911" s="85"/>
      <c r="S911" s="20"/>
      <c r="T911" s="20"/>
      <c r="U911" s="20"/>
      <c r="V911" s="20"/>
      <c r="W911" s="20"/>
      <c r="X911" s="20"/>
      <c r="Y911" s="20"/>
      <c r="Z911" s="20"/>
    </row>
    <row r="912" spans="1:26" ht="13.5" customHeight="1">
      <c r="A912" s="20"/>
      <c r="B912" s="20"/>
      <c r="C912" s="85"/>
      <c r="D912" s="85"/>
      <c r="E912" s="85"/>
      <c r="F912" s="85"/>
      <c r="G912" s="85"/>
      <c r="H912" s="85"/>
      <c r="I912" s="85"/>
      <c r="J912" s="85"/>
      <c r="K912" s="85"/>
      <c r="L912" s="85"/>
      <c r="M912" s="85"/>
      <c r="N912" s="85"/>
      <c r="O912" s="85"/>
      <c r="P912" s="85"/>
      <c r="Q912" s="85"/>
      <c r="R912" s="85"/>
      <c r="S912" s="20"/>
      <c r="T912" s="20"/>
      <c r="U912" s="20"/>
      <c r="V912" s="20"/>
      <c r="W912" s="20"/>
      <c r="X912" s="20"/>
      <c r="Y912" s="20"/>
      <c r="Z912" s="20"/>
    </row>
    <row r="913" spans="1:26" ht="13.5" customHeight="1">
      <c r="A913" s="20"/>
      <c r="B913" s="20"/>
      <c r="C913" s="85"/>
      <c r="D913" s="85"/>
      <c r="E913" s="85"/>
      <c r="F913" s="85"/>
      <c r="G913" s="85"/>
      <c r="H913" s="85"/>
      <c r="I913" s="85"/>
      <c r="J913" s="85"/>
      <c r="K913" s="85"/>
      <c r="L913" s="85"/>
      <c r="M913" s="85"/>
      <c r="N913" s="85"/>
      <c r="O913" s="85"/>
      <c r="P913" s="85"/>
      <c r="Q913" s="85"/>
      <c r="R913" s="85"/>
      <c r="S913" s="20"/>
      <c r="T913" s="20"/>
      <c r="U913" s="20"/>
      <c r="V913" s="20"/>
      <c r="W913" s="20"/>
      <c r="X913" s="20"/>
      <c r="Y913" s="20"/>
      <c r="Z913" s="20"/>
    </row>
    <row r="914" spans="1:26" ht="13.5" customHeight="1">
      <c r="A914" s="20"/>
      <c r="B914" s="20"/>
      <c r="C914" s="85"/>
      <c r="D914" s="85"/>
      <c r="E914" s="85"/>
      <c r="F914" s="85"/>
      <c r="G914" s="85"/>
      <c r="H914" s="85"/>
      <c r="I914" s="85"/>
      <c r="J914" s="85"/>
      <c r="K914" s="85"/>
      <c r="L914" s="85"/>
      <c r="M914" s="85"/>
      <c r="N914" s="85"/>
      <c r="O914" s="85"/>
      <c r="P914" s="85"/>
      <c r="Q914" s="85"/>
      <c r="R914" s="85"/>
      <c r="S914" s="20"/>
      <c r="T914" s="20"/>
      <c r="U914" s="20"/>
      <c r="V914" s="20"/>
      <c r="W914" s="20"/>
      <c r="X914" s="20"/>
      <c r="Y914" s="20"/>
      <c r="Z914" s="20"/>
    </row>
    <row r="915" spans="1:26" ht="13.5" customHeight="1">
      <c r="A915" s="20"/>
      <c r="B915" s="20"/>
      <c r="C915" s="85"/>
      <c r="D915" s="85"/>
      <c r="E915" s="85"/>
      <c r="F915" s="85"/>
      <c r="G915" s="85"/>
      <c r="H915" s="85"/>
      <c r="I915" s="85"/>
      <c r="J915" s="85"/>
      <c r="K915" s="85"/>
      <c r="L915" s="85"/>
      <c r="M915" s="85"/>
      <c r="N915" s="85"/>
      <c r="O915" s="85"/>
      <c r="P915" s="85"/>
      <c r="Q915" s="85"/>
      <c r="R915" s="85"/>
      <c r="S915" s="20"/>
      <c r="T915" s="20"/>
      <c r="U915" s="20"/>
      <c r="V915" s="20"/>
      <c r="W915" s="20"/>
      <c r="X915" s="20"/>
      <c r="Y915" s="20"/>
      <c r="Z915" s="20"/>
    </row>
    <row r="916" spans="1:26" ht="13.5" customHeight="1">
      <c r="A916" s="20"/>
      <c r="B916" s="20"/>
      <c r="C916" s="85"/>
      <c r="D916" s="85"/>
      <c r="E916" s="85"/>
      <c r="F916" s="85"/>
      <c r="G916" s="85"/>
      <c r="H916" s="85"/>
      <c r="I916" s="85"/>
      <c r="J916" s="85"/>
      <c r="K916" s="85"/>
      <c r="L916" s="85"/>
      <c r="M916" s="85"/>
      <c r="N916" s="85"/>
      <c r="O916" s="85"/>
      <c r="P916" s="85"/>
      <c r="Q916" s="85"/>
      <c r="R916" s="85"/>
      <c r="S916" s="20"/>
      <c r="T916" s="20"/>
      <c r="U916" s="20"/>
      <c r="V916" s="20"/>
      <c r="W916" s="20"/>
      <c r="X916" s="20"/>
      <c r="Y916" s="20"/>
      <c r="Z916" s="20"/>
    </row>
    <row r="917" spans="1:26" ht="13.5" customHeight="1">
      <c r="A917" s="20"/>
      <c r="B917" s="20"/>
      <c r="C917" s="85"/>
      <c r="D917" s="85"/>
      <c r="E917" s="85"/>
      <c r="F917" s="85"/>
      <c r="G917" s="85"/>
      <c r="H917" s="85"/>
      <c r="I917" s="85"/>
      <c r="J917" s="85"/>
      <c r="K917" s="85"/>
      <c r="L917" s="85"/>
      <c r="M917" s="85"/>
      <c r="N917" s="85"/>
      <c r="O917" s="85"/>
      <c r="P917" s="85"/>
      <c r="Q917" s="85"/>
      <c r="R917" s="85"/>
      <c r="S917" s="20"/>
      <c r="T917" s="20"/>
      <c r="U917" s="20"/>
      <c r="V917" s="20"/>
      <c r="W917" s="20"/>
      <c r="X917" s="20"/>
      <c r="Y917" s="20"/>
      <c r="Z917" s="20"/>
    </row>
    <row r="918" spans="1:26" ht="13.5" customHeight="1">
      <c r="A918" s="20"/>
      <c r="B918" s="20"/>
      <c r="C918" s="85"/>
      <c r="D918" s="85"/>
      <c r="E918" s="85"/>
      <c r="F918" s="85"/>
      <c r="G918" s="85"/>
      <c r="H918" s="85"/>
      <c r="I918" s="85"/>
      <c r="J918" s="85"/>
      <c r="K918" s="85"/>
      <c r="L918" s="85"/>
      <c r="M918" s="85"/>
      <c r="N918" s="85"/>
      <c r="O918" s="85"/>
      <c r="P918" s="85"/>
      <c r="Q918" s="85"/>
      <c r="R918" s="85"/>
      <c r="S918" s="20"/>
      <c r="T918" s="20"/>
      <c r="U918" s="20"/>
      <c r="V918" s="20"/>
      <c r="W918" s="20"/>
      <c r="X918" s="20"/>
      <c r="Y918" s="20"/>
      <c r="Z918" s="20"/>
    </row>
    <row r="919" spans="1:26" ht="13.5" customHeight="1">
      <c r="A919" s="20"/>
      <c r="B919" s="20"/>
      <c r="C919" s="85"/>
      <c r="D919" s="85"/>
      <c r="E919" s="85"/>
      <c r="F919" s="85"/>
      <c r="G919" s="85"/>
      <c r="H919" s="85"/>
      <c r="I919" s="85"/>
      <c r="J919" s="85"/>
      <c r="K919" s="85"/>
      <c r="L919" s="85"/>
      <c r="M919" s="85"/>
      <c r="N919" s="85"/>
      <c r="O919" s="85"/>
      <c r="P919" s="85"/>
      <c r="Q919" s="85"/>
      <c r="R919" s="85"/>
      <c r="S919" s="20"/>
      <c r="T919" s="20"/>
      <c r="U919" s="20"/>
      <c r="V919" s="20"/>
      <c r="W919" s="20"/>
      <c r="X919" s="20"/>
      <c r="Y919" s="20"/>
      <c r="Z919" s="20"/>
    </row>
    <row r="920" spans="1:26" ht="13.5" customHeight="1">
      <c r="A920" s="20"/>
      <c r="B920" s="20"/>
      <c r="C920" s="85"/>
      <c r="D920" s="85"/>
      <c r="E920" s="85"/>
      <c r="F920" s="85"/>
      <c r="G920" s="85"/>
      <c r="H920" s="85"/>
      <c r="I920" s="85"/>
      <c r="J920" s="85"/>
      <c r="K920" s="85"/>
      <c r="L920" s="85"/>
      <c r="M920" s="85"/>
      <c r="N920" s="85"/>
      <c r="O920" s="85"/>
      <c r="P920" s="85"/>
      <c r="Q920" s="85"/>
      <c r="R920" s="85"/>
      <c r="S920" s="20"/>
      <c r="T920" s="20"/>
      <c r="U920" s="20"/>
      <c r="V920" s="20"/>
      <c r="W920" s="20"/>
      <c r="X920" s="20"/>
      <c r="Y920" s="20"/>
      <c r="Z920" s="20"/>
    </row>
    <row r="921" spans="1:26" ht="13.5" customHeight="1">
      <c r="A921" s="20"/>
      <c r="B921" s="20"/>
      <c r="C921" s="85"/>
      <c r="D921" s="85"/>
      <c r="E921" s="85"/>
      <c r="F921" s="85"/>
      <c r="G921" s="85"/>
      <c r="H921" s="85"/>
      <c r="I921" s="85"/>
      <c r="J921" s="85"/>
      <c r="K921" s="85"/>
      <c r="L921" s="85"/>
      <c r="M921" s="85"/>
      <c r="N921" s="85"/>
      <c r="O921" s="85"/>
      <c r="P921" s="85"/>
      <c r="Q921" s="85"/>
      <c r="R921" s="85"/>
      <c r="S921" s="20"/>
      <c r="T921" s="20"/>
      <c r="U921" s="20"/>
      <c r="V921" s="20"/>
      <c r="W921" s="20"/>
      <c r="X921" s="20"/>
      <c r="Y921" s="20"/>
      <c r="Z921" s="20"/>
    </row>
    <row r="922" spans="1:26" ht="13.5" customHeight="1">
      <c r="A922" s="20"/>
      <c r="B922" s="20"/>
      <c r="C922" s="85"/>
      <c r="D922" s="85"/>
      <c r="E922" s="85"/>
      <c r="F922" s="85"/>
      <c r="G922" s="85"/>
      <c r="H922" s="85"/>
      <c r="I922" s="85"/>
      <c r="J922" s="85"/>
      <c r="K922" s="85"/>
      <c r="L922" s="85"/>
      <c r="M922" s="85"/>
      <c r="N922" s="85"/>
      <c r="O922" s="85"/>
      <c r="P922" s="85"/>
      <c r="Q922" s="85"/>
      <c r="R922" s="85"/>
      <c r="S922" s="20"/>
      <c r="T922" s="20"/>
      <c r="U922" s="20"/>
      <c r="V922" s="20"/>
      <c r="W922" s="20"/>
      <c r="X922" s="20"/>
      <c r="Y922" s="20"/>
      <c r="Z922" s="20"/>
    </row>
    <row r="923" spans="1:26" ht="13.5" customHeight="1">
      <c r="A923" s="20"/>
      <c r="B923" s="20"/>
      <c r="C923" s="85"/>
      <c r="D923" s="85"/>
      <c r="E923" s="85"/>
      <c r="F923" s="85"/>
      <c r="G923" s="85"/>
      <c r="H923" s="85"/>
      <c r="I923" s="85"/>
      <c r="J923" s="85"/>
      <c r="K923" s="85"/>
      <c r="L923" s="85"/>
      <c r="M923" s="85"/>
      <c r="N923" s="85"/>
      <c r="O923" s="85"/>
      <c r="P923" s="85"/>
      <c r="Q923" s="85"/>
      <c r="R923" s="85"/>
      <c r="S923" s="20"/>
      <c r="T923" s="20"/>
      <c r="U923" s="20"/>
      <c r="V923" s="20"/>
      <c r="W923" s="20"/>
      <c r="X923" s="20"/>
      <c r="Y923" s="20"/>
      <c r="Z923" s="20"/>
    </row>
    <row r="924" spans="1:26" ht="13.5" customHeight="1">
      <c r="A924" s="20"/>
      <c r="B924" s="20"/>
      <c r="C924" s="85"/>
      <c r="D924" s="85"/>
      <c r="E924" s="85"/>
      <c r="F924" s="85"/>
      <c r="G924" s="85"/>
      <c r="H924" s="85"/>
      <c r="I924" s="85"/>
      <c r="J924" s="85"/>
      <c r="K924" s="85"/>
      <c r="L924" s="85"/>
      <c r="M924" s="85"/>
      <c r="N924" s="85"/>
      <c r="O924" s="85"/>
      <c r="P924" s="85"/>
      <c r="Q924" s="85"/>
      <c r="R924" s="85"/>
      <c r="S924" s="20"/>
      <c r="T924" s="20"/>
      <c r="U924" s="20"/>
      <c r="V924" s="20"/>
      <c r="W924" s="20"/>
      <c r="X924" s="20"/>
      <c r="Y924" s="20"/>
      <c r="Z924" s="20"/>
    </row>
    <row r="925" spans="1:26" ht="13.5" customHeight="1">
      <c r="A925" s="20"/>
      <c r="B925" s="20"/>
      <c r="C925" s="85"/>
      <c r="D925" s="85"/>
      <c r="E925" s="85"/>
      <c r="F925" s="85"/>
      <c r="G925" s="85"/>
      <c r="H925" s="85"/>
      <c r="I925" s="85"/>
      <c r="J925" s="85"/>
      <c r="K925" s="85"/>
      <c r="L925" s="85"/>
      <c r="M925" s="85"/>
      <c r="N925" s="85"/>
      <c r="O925" s="85"/>
      <c r="P925" s="85"/>
      <c r="Q925" s="85"/>
      <c r="R925" s="85"/>
      <c r="S925" s="20"/>
      <c r="T925" s="20"/>
      <c r="U925" s="20"/>
      <c r="V925" s="20"/>
      <c r="W925" s="20"/>
      <c r="X925" s="20"/>
      <c r="Y925" s="20"/>
      <c r="Z925" s="20"/>
    </row>
    <row r="926" spans="1:26" ht="13.5" customHeight="1">
      <c r="A926" s="20"/>
      <c r="B926" s="20"/>
      <c r="C926" s="85"/>
      <c r="D926" s="85"/>
      <c r="E926" s="85"/>
      <c r="F926" s="85"/>
      <c r="G926" s="85"/>
      <c r="H926" s="85"/>
      <c r="I926" s="85"/>
      <c r="J926" s="85"/>
      <c r="K926" s="85"/>
      <c r="L926" s="85"/>
      <c r="M926" s="85"/>
      <c r="N926" s="85"/>
      <c r="O926" s="85"/>
      <c r="P926" s="85"/>
      <c r="Q926" s="85"/>
      <c r="R926" s="85"/>
      <c r="S926" s="20"/>
      <c r="T926" s="20"/>
      <c r="U926" s="20"/>
      <c r="V926" s="20"/>
      <c r="W926" s="20"/>
      <c r="X926" s="20"/>
      <c r="Y926" s="20"/>
      <c r="Z926" s="20"/>
    </row>
    <row r="927" spans="1:26" ht="13.5" customHeight="1">
      <c r="A927" s="20"/>
      <c r="B927" s="20"/>
      <c r="C927" s="85"/>
      <c r="D927" s="85"/>
      <c r="E927" s="85"/>
      <c r="F927" s="85"/>
      <c r="G927" s="85"/>
      <c r="H927" s="85"/>
      <c r="I927" s="85"/>
      <c r="J927" s="85"/>
      <c r="K927" s="85"/>
      <c r="L927" s="85"/>
      <c r="M927" s="85"/>
      <c r="N927" s="85"/>
      <c r="O927" s="85"/>
      <c r="P927" s="85"/>
      <c r="Q927" s="85"/>
      <c r="R927" s="85"/>
      <c r="S927" s="20"/>
      <c r="T927" s="20"/>
      <c r="U927" s="20"/>
      <c r="V927" s="20"/>
      <c r="W927" s="20"/>
      <c r="X927" s="20"/>
      <c r="Y927" s="20"/>
      <c r="Z927" s="20"/>
    </row>
    <row r="928" spans="1:26" ht="13.5" customHeight="1">
      <c r="A928" s="20"/>
      <c r="B928" s="20"/>
      <c r="C928" s="85"/>
      <c r="D928" s="85"/>
      <c r="E928" s="85"/>
      <c r="F928" s="85"/>
      <c r="G928" s="85"/>
      <c r="H928" s="85"/>
      <c r="I928" s="85"/>
      <c r="J928" s="85"/>
      <c r="K928" s="85"/>
      <c r="L928" s="85"/>
      <c r="M928" s="85"/>
      <c r="N928" s="85"/>
      <c r="O928" s="85"/>
      <c r="P928" s="85"/>
      <c r="Q928" s="85"/>
      <c r="R928" s="85"/>
      <c r="S928" s="20"/>
      <c r="T928" s="20"/>
      <c r="U928" s="20"/>
      <c r="V928" s="20"/>
      <c r="W928" s="20"/>
      <c r="X928" s="20"/>
      <c r="Y928" s="20"/>
      <c r="Z928" s="20"/>
    </row>
    <row r="929" spans="1:26" ht="13.5" customHeight="1">
      <c r="A929" s="20"/>
      <c r="B929" s="20"/>
      <c r="C929" s="85"/>
      <c r="D929" s="85"/>
      <c r="E929" s="85"/>
      <c r="F929" s="85"/>
      <c r="G929" s="85"/>
      <c r="H929" s="85"/>
      <c r="I929" s="85"/>
      <c r="J929" s="85"/>
      <c r="K929" s="85"/>
      <c r="L929" s="85"/>
      <c r="M929" s="85"/>
      <c r="N929" s="85"/>
      <c r="O929" s="85"/>
      <c r="P929" s="85"/>
      <c r="Q929" s="85"/>
      <c r="R929" s="85"/>
      <c r="S929" s="20"/>
      <c r="T929" s="20"/>
      <c r="U929" s="20"/>
      <c r="V929" s="20"/>
      <c r="W929" s="20"/>
      <c r="X929" s="20"/>
      <c r="Y929" s="20"/>
      <c r="Z929" s="20"/>
    </row>
    <row r="930" spans="1:26" ht="13.5" customHeight="1">
      <c r="A930" s="20"/>
      <c r="B930" s="20"/>
      <c r="C930" s="85"/>
      <c r="D930" s="85"/>
      <c r="E930" s="85"/>
      <c r="F930" s="85"/>
      <c r="G930" s="85"/>
      <c r="H930" s="85"/>
      <c r="I930" s="85"/>
      <c r="J930" s="85"/>
      <c r="K930" s="85"/>
      <c r="L930" s="85"/>
      <c r="M930" s="85"/>
      <c r="N930" s="85"/>
      <c r="O930" s="85"/>
      <c r="P930" s="85"/>
      <c r="Q930" s="85"/>
      <c r="R930" s="85"/>
      <c r="S930" s="20"/>
      <c r="T930" s="20"/>
      <c r="U930" s="20"/>
      <c r="V930" s="20"/>
      <c r="W930" s="20"/>
      <c r="X930" s="20"/>
      <c r="Y930" s="20"/>
      <c r="Z930" s="20"/>
    </row>
    <row r="931" spans="1:26" ht="13.5" customHeight="1">
      <c r="A931" s="20"/>
      <c r="B931" s="20"/>
      <c r="C931" s="85"/>
      <c r="D931" s="85"/>
      <c r="E931" s="85"/>
      <c r="F931" s="85"/>
      <c r="G931" s="85"/>
      <c r="H931" s="85"/>
      <c r="I931" s="85"/>
      <c r="J931" s="85"/>
      <c r="K931" s="85"/>
      <c r="L931" s="85"/>
      <c r="M931" s="85"/>
      <c r="N931" s="85"/>
      <c r="O931" s="85"/>
      <c r="P931" s="85"/>
      <c r="Q931" s="85"/>
      <c r="R931" s="85"/>
      <c r="S931" s="20"/>
      <c r="T931" s="20"/>
      <c r="U931" s="20"/>
      <c r="V931" s="20"/>
      <c r="W931" s="20"/>
      <c r="X931" s="20"/>
      <c r="Y931" s="20"/>
      <c r="Z931" s="20"/>
    </row>
    <row r="932" spans="1:26" ht="13.5" customHeight="1">
      <c r="A932" s="20"/>
      <c r="B932" s="20"/>
      <c r="C932" s="85"/>
      <c r="D932" s="85"/>
      <c r="E932" s="85"/>
      <c r="F932" s="85"/>
      <c r="G932" s="85"/>
      <c r="H932" s="85"/>
      <c r="I932" s="85"/>
      <c r="J932" s="85"/>
      <c r="K932" s="85"/>
      <c r="L932" s="85"/>
      <c r="M932" s="85"/>
      <c r="N932" s="85"/>
      <c r="O932" s="85"/>
      <c r="P932" s="85"/>
      <c r="Q932" s="85"/>
      <c r="R932" s="85"/>
      <c r="S932" s="20"/>
      <c r="T932" s="20"/>
      <c r="U932" s="20"/>
      <c r="V932" s="20"/>
      <c r="W932" s="20"/>
      <c r="X932" s="20"/>
      <c r="Y932" s="20"/>
      <c r="Z932" s="20"/>
    </row>
    <row r="933" spans="1:26" ht="13.5" customHeight="1">
      <c r="A933" s="20"/>
      <c r="B933" s="20"/>
      <c r="C933" s="85"/>
      <c r="D933" s="85"/>
      <c r="E933" s="85"/>
      <c r="F933" s="85"/>
      <c r="G933" s="85"/>
      <c r="H933" s="85"/>
      <c r="I933" s="85"/>
      <c r="J933" s="85"/>
      <c r="K933" s="85"/>
      <c r="L933" s="85"/>
      <c r="M933" s="85"/>
      <c r="N933" s="85"/>
      <c r="O933" s="85"/>
      <c r="P933" s="85"/>
      <c r="Q933" s="85"/>
      <c r="R933" s="85"/>
      <c r="S933" s="20"/>
      <c r="T933" s="20"/>
      <c r="U933" s="20"/>
      <c r="V933" s="20"/>
      <c r="W933" s="20"/>
      <c r="X933" s="20"/>
      <c r="Y933" s="20"/>
      <c r="Z933" s="20"/>
    </row>
    <row r="934" spans="1:26" ht="13.5" customHeight="1">
      <c r="A934" s="20"/>
      <c r="B934" s="20"/>
      <c r="C934" s="85"/>
      <c r="D934" s="85"/>
      <c r="E934" s="85"/>
      <c r="F934" s="85"/>
      <c r="G934" s="85"/>
      <c r="H934" s="85"/>
      <c r="I934" s="85"/>
      <c r="J934" s="85"/>
      <c r="K934" s="85"/>
      <c r="L934" s="85"/>
      <c r="M934" s="85"/>
      <c r="N934" s="85"/>
      <c r="O934" s="85"/>
      <c r="P934" s="85"/>
      <c r="Q934" s="85"/>
      <c r="R934" s="85"/>
      <c r="S934" s="20"/>
      <c r="T934" s="20"/>
      <c r="U934" s="20"/>
      <c r="V934" s="20"/>
      <c r="W934" s="20"/>
      <c r="X934" s="20"/>
      <c r="Y934" s="20"/>
      <c r="Z934" s="20"/>
    </row>
    <row r="935" spans="1:26" ht="13.5" customHeight="1">
      <c r="A935" s="20"/>
      <c r="B935" s="20"/>
      <c r="C935" s="85"/>
      <c r="D935" s="85"/>
      <c r="E935" s="85"/>
      <c r="F935" s="85"/>
      <c r="G935" s="85"/>
      <c r="H935" s="85"/>
      <c r="I935" s="85"/>
      <c r="J935" s="85"/>
      <c r="K935" s="85"/>
      <c r="L935" s="85"/>
      <c r="M935" s="85"/>
      <c r="N935" s="85"/>
      <c r="O935" s="85"/>
      <c r="P935" s="85"/>
      <c r="Q935" s="85"/>
      <c r="R935" s="85"/>
      <c r="S935" s="20"/>
      <c r="T935" s="20"/>
      <c r="U935" s="20"/>
      <c r="V935" s="20"/>
      <c r="W935" s="20"/>
      <c r="X935" s="20"/>
      <c r="Y935" s="20"/>
      <c r="Z935" s="20"/>
    </row>
    <row r="936" spans="1:26" ht="13.5" customHeight="1">
      <c r="A936" s="20"/>
      <c r="B936" s="20"/>
      <c r="C936" s="85"/>
      <c r="D936" s="85"/>
      <c r="E936" s="85"/>
      <c r="F936" s="85"/>
      <c r="G936" s="85"/>
      <c r="H936" s="85"/>
      <c r="I936" s="85"/>
      <c r="J936" s="85"/>
      <c r="K936" s="85"/>
      <c r="L936" s="85"/>
      <c r="M936" s="85"/>
      <c r="N936" s="85"/>
      <c r="O936" s="85"/>
      <c r="P936" s="85"/>
      <c r="Q936" s="85"/>
      <c r="R936" s="85"/>
      <c r="S936" s="20"/>
      <c r="T936" s="20"/>
      <c r="U936" s="20"/>
      <c r="V936" s="20"/>
      <c r="W936" s="20"/>
      <c r="X936" s="20"/>
      <c r="Y936" s="20"/>
      <c r="Z936" s="20"/>
    </row>
    <row r="937" spans="1:26" ht="13.5" customHeight="1">
      <c r="A937" s="20"/>
      <c r="B937" s="20"/>
      <c r="C937" s="85"/>
      <c r="D937" s="85"/>
      <c r="E937" s="85"/>
      <c r="F937" s="85"/>
      <c r="G937" s="85"/>
      <c r="H937" s="85"/>
      <c r="I937" s="85"/>
      <c r="J937" s="85"/>
      <c r="K937" s="85"/>
      <c r="L937" s="85"/>
      <c r="M937" s="85"/>
      <c r="N937" s="85"/>
      <c r="O937" s="85"/>
      <c r="P937" s="85"/>
      <c r="Q937" s="85"/>
      <c r="R937" s="85"/>
      <c r="S937" s="20"/>
      <c r="T937" s="20"/>
      <c r="U937" s="20"/>
      <c r="V937" s="20"/>
      <c r="W937" s="20"/>
      <c r="X937" s="20"/>
      <c r="Y937" s="20"/>
      <c r="Z937" s="20"/>
    </row>
    <row r="938" spans="1:26" ht="13.5" customHeight="1">
      <c r="A938" s="20"/>
      <c r="B938" s="20"/>
      <c r="C938" s="85"/>
      <c r="D938" s="85"/>
      <c r="E938" s="85"/>
      <c r="F938" s="85"/>
      <c r="G938" s="85"/>
      <c r="H938" s="85"/>
      <c r="I938" s="85"/>
      <c r="J938" s="85"/>
      <c r="K938" s="85"/>
      <c r="L938" s="85"/>
      <c r="M938" s="85"/>
      <c r="N938" s="85"/>
      <c r="O938" s="85"/>
      <c r="P938" s="85"/>
      <c r="Q938" s="85"/>
      <c r="R938" s="85"/>
      <c r="S938" s="20"/>
      <c r="T938" s="20"/>
      <c r="U938" s="20"/>
      <c r="V938" s="20"/>
      <c r="W938" s="20"/>
      <c r="X938" s="20"/>
      <c r="Y938" s="20"/>
      <c r="Z938" s="20"/>
    </row>
    <row r="939" spans="1:26" ht="13.5" customHeight="1">
      <c r="A939" s="20"/>
      <c r="B939" s="20"/>
      <c r="C939" s="85"/>
      <c r="D939" s="85"/>
      <c r="E939" s="85"/>
      <c r="F939" s="85"/>
      <c r="G939" s="85"/>
      <c r="H939" s="85"/>
      <c r="I939" s="85"/>
      <c r="J939" s="85"/>
      <c r="K939" s="85"/>
      <c r="L939" s="85"/>
      <c r="M939" s="85"/>
      <c r="N939" s="85"/>
      <c r="O939" s="85"/>
      <c r="P939" s="85"/>
      <c r="Q939" s="85"/>
      <c r="R939" s="85"/>
      <c r="S939" s="20"/>
      <c r="T939" s="20"/>
      <c r="U939" s="20"/>
      <c r="V939" s="20"/>
      <c r="W939" s="20"/>
      <c r="X939" s="20"/>
      <c r="Y939" s="20"/>
      <c r="Z939" s="20"/>
    </row>
    <row r="940" spans="1:26" ht="13.5" customHeight="1">
      <c r="A940" s="20"/>
      <c r="B940" s="20"/>
      <c r="C940" s="85"/>
      <c r="D940" s="85"/>
      <c r="E940" s="85"/>
      <c r="F940" s="85"/>
      <c r="G940" s="85"/>
      <c r="H940" s="85"/>
      <c r="I940" s="85"/>
      <c r="J940" s="85"/>
      <c r="K940" s="85"/>
      <c r="L940" s="85"/>
      <c r="M940" s="85"/>
      <c r="N940" s="85"/>
      <c r="O940" s="85"/>
      <c r="P940" s="85"/>
      <c r="Q940" s="85"/>
      <c r="R940" s="85"/>
      <c r="S940" s="20"/>
      <c r="T940" s="20"/>
      <c r="U940" s="20"/>
      <c r="V940" s="20"/>
      <c r="W940" s="20"/>
      <c r="X940" s="20"/>
      <c r="Y940" s="20"/>
      <c r="Z940" s="20"/>
    </row>
    <row r="941" spans="1:26" ht="13.5" customHeight="1">
      <c r="A941" s="20"/>
      <c r="B941" s="20"/>
      <c r="C941" s="85"/>
      <c r="D941" s="85"/>
      <c r="E941" s="85"/>
      <c r="F941" s="85"/>
      <c r="G941" s="85"/>
      <c r="H941" s="85"/>
      <c r="I941" s="85"/>
      <c r="J941" s="85"/>
      <c r="K941" s="85"/>
      <c r="L941" s="85"/>
      <c r="M941" s="85"/>
      <c r="N941" s="85"/>
      <c r="O941" s="85"/>
      <c r="P941" s="85"/>
      <c r="Q941" s="85"/>
      <c r="R941" s="85"/>
      <c r="S941" s="20"/>
      <c r="T941" s="20"/>
      <c r="U941" s="20"/>
      <c r="V941" s="20"/>
      <c r="W941" s="20"/>
      <c r="X941" s="20"/>
      <c r="Y941" s="20"/>
      <c r="Z941" s="20"/>
    </row>
    <row r="942" spans="1:26" ht="13.5" customHeight="1">
      <c r="A942" s="20"/>
      <c r="B942" s="20"/>
      <c r="C942" s="85"/>
      <c r="D942" s="85"/>
      <c r="E942" s="85"/>
      <c r="F942" s="85"/>
      <c r="G942" s="85"/>
      <c r="H942" s="85"/>
      <c r="I942" s="85"/>
      <c r="J942" s="85"/>
      <c r="K942" s="85"/>
      <c r="L942" s="85"/>
      <c r="M942" s="85"/>
      <c r="N942" s="85"/>
      <c r="O942" s="85"/>
      <c r="P942" s="85"/>
      <c r="Q942" s="85"/>
      <c r="R942" s="85"/>
      <c r="S942" s="20"/>
      <c r="T942" s="20"/>
      <c r="U942" s="20"/>
      <c r="V942" s="20"/>
      <c r="W942" s="20"/>
      <c r="X942" s="20"/>
      <c r="Y942" s="20"/>
      <c r="Z942" s="20"/>
    </row>
    <row r="943" spans="1:26" ht="13.5" customHeight="1">
      <c r="A943" s="20"/>
      <c r="B943" s="20"/>
      <c r="C943" s="85"/>
      <c r="D943" s="85"/>
      <c r="E943" s="85"/>
      <c r="F943" s="85"/>
      <c r="G943" s="85"/>
      <c r="H943" s="85"/>
      <c r="I943" s="85"/>
      <c r="J943" s="85"/>
      <c r="K943" s="85"/>
      <c r="L943" s="85"/>
      <c r="M943" s="85"/>
      <c r="N943" s="85"/>
      <c r="O943" s="85"/>
      <c r="P943" s="85"/>
      <c r="Q943" s="85"/>
      <c r="R943" s="85"/>
      <c r="S943" s="20"/>
      <c r="T943" s="20"/>
      <c r="U943" s="20"/>
      <c r="V943" s="20"/>
      <c r="W943" s="20"/>
      <c r="X943" s="20"/>
      <c r="Y943" s="20"/>
      <c r="Z943" s="20"/>
    </row>
    <row r="944" spans="1:26" ht="13.5" customHeight="1">
      <c r="A944" s="20"/>
      <c r="B944" s="20"/>
      <c r="C944" s="85"/>
      <c r="D944" s="85"/>
      <c r="E944" s="85"/>
      <c r="F944" s="85"/>
      <c r="G944" s="85"/>
      <c r="H944" s="85"/>
      <c r="I944" s="85"/>
      <c r="J944" s="85"/>
      <c r="K944" s="85"/>
      <c r="L944" s="85"/>
      <c r="M944" s="85"/>
      <c r="N944" s="85"/>
      <c r="O944" s="85"/>
      <c r="P944" s="85"/>
      <c r="Q944" s="85"/>
      <c r="R944" s="85"/>
      <c r="S944" s="20"/>
      <c r="T944" s="20"/>
      <c r="U944" s="20"/>
      <c r="V944" s="20"/>
      <c r="W944" s="20"/>
      <c r="X944" s="20"/>
      <c r="Y944" s="20"/>
      <c r="Z944" s="20"/>
    </row>
    <row r="945" spans="1:26" ht="13.5" customHeight="1">
      <c r="A945" s="20"/>
      <c r="B945" s="20"/>
      <c r="C945" s="85"/>
      <c r="D945" s="85"/>
      <c r="E945" s="85"/>
      <c r="F945" s="85"/>
      <c r="G945" s="85"/>
      <c r="H945" s="85"/>
      <c r="I945" s="85"/>
      <c r="J945" s="85"/>
      <c r="K945" s="85"/>
      <c r="L945" s="85"/>
      <c r="M945" s="85"/>
      <c r="N945" s="85"/>
      <c r="O945" s="85"/>
      <c r="P945" s="85"/>
      <c r="Q945" s="85"/>
      <c r="R945" s="85"/>
      <c r="S945" s="20"/>
      <c r="T945" s="20"/>
      <c r="U945" s="20"/>
      <c r="V945" s="20"/>
      <c r="W945" s="20"/>
      <c r="X945" s="20"/>
      <c r="Y945" s="20"/>
      <c r="Z945" s="20"/>
    </row>
    <row r="946" spans="1:26" ht="13.5" customHeight="1">
      <c r="A946" s="20"/>
      <c r="B946" s="20"/>
      <c r="C946" s="85"/>
      <c r="D946" s="85"/>
      <c r="E946" s="85"/>
      <c r="F946" s="85"/>
      <c r="G946" s="85"/>
      <c r="H946" s="85"/>
      <c r="I946" s="85"/>
      <c r="J946" s="85"/>
      <c r="K946" s="85"/>
      <c r="L946" s="85"/>
      <c r="M946" s="85"/>
      <c r="N946" s="85"/>
      <c r="O946" s="85"/>
      <c r="P946" s="85"/>
      <c r="Q946" s="85"/>
      <c r="R946" s="85"/>
      <c r="S946" s="20"/>
      <c r="T946" s="20"/>
      <c r="U946" s="20"/>
      <c r="V946" s="20"/>
      <c r="W946" s="20"/>
      <c r="X946" s="20"/>
      <c r="Y946" s="20"/>
      <c r="Z946" s="20"/>
    </row>
    <row r="947" spans="1:26" ht="13.5" customHeight="1">
      <c r="A947" s="20"/>
      <c r="B947" s="20"/>
      <c r="C947" s="85"/>
      <c r="D947" s="85"/>
      <c r="E947" s="85"/>
      <c r="F947" s="85"/>
      <c r="G947" s="85"/>
      <c r="H947" s="85"/>
      <c r="I947" s="85"/>
      <c r="J947" s="85"/>
      <c r="K947" s="85"/>
      <c r="L947" s="85"/>
      <c r="M947" s="85"/>
      <c r="N947" s="85"/>
      <c r="O947" s="85"/>
      <c r="P947" s="85"/>
      <c r="Q947" s="85"/>
      <c r="R947" s="85"/>
      <c r="S947" s="20"/>
      <c r="T947" s="20"/>
      <c r="U947" s="20"/>
      <c r="V947" s="20"/>
      <c r="W947" s="20"/>
      <c r="X947" s="20"/>
      <c r="Y947" s="20"/>
      <c r="Z947" s="20"/>
    </row>
    <row r="948" spans="1:26" ht="13.5" customHeight="1">
      <c r="A948" s="20"/>
      <c r="B948" s="20"/>
      <c r="C948" s="85"/>
      <c r="D948" s="85"/>
      <c r="E948" s="85"/>
      <c r="F948" s="85"/>
      <c r="G948" s="85"/>
      <c r="H948" s="85"/>
      <c r="I948" s="85"/>
      <c r="J948" s="85"/>
      <c r="K948" s="85"/>
      <c r="L948" s="85"/>
      <c r="M948" s="85"/>
      <c r="N948" s="85"/>
      <c r="O948" s="85"/>
      <c r="P948" s="85"/>
      <c r="Q948" s="85"/>
      <c r="R948" s="85"/>
      <c r="S948" s="20"/>
      <c r="T948" s="20"/>
      <c r="U948" s="20"/>
      <c r="V948" s="20"/>
      <c r="W948" s="20"/>
      <c r="X948" s="20"/>
      <c r="Y948" s="20"/>
      <c r="Z948" s="20"/>
    </row>
    <row r="949" spans="1:26" ht="13.5" customHeight="1">
      <c r="A949" s="20"/>
      <c r="B949" s="20"/>
      <c r="C949" s="85"/>
      <c r="D949" s="85"/>
      <c r="E949" s="85"/>
      <c r="F949" s="85"/>
      <c r="G949" s="85"/>
      <c r="H949" s="85"/>
      <c r="I949" s="85"/>
      <c r="J949" s="85"/>
      <c r="K949" s="85"/>
      <c r="L949" s="85"/>
      <c r="M949" s="85"/>
      <c r="N949" s="85"/>
      <c r="O949" s="85"/>
      <c r="P949" s="85"/>
      <c r="Q949" s="85"/>
      <c r="R949" s="85"/>
      <c r="S949" s="20"/>
      <c r="T949" s="20"/>
      <c r="U949" s="20"/>
      <c r="V949" s="20"/>
      <c r="W949" s="20"/>
      <c r="X949" s="20"/>
      <c r="Y949" s="20"/>
      <c r="Z949" s="20"/>
    </row>
    <row r="950" spans="1:26" ht="13.5" customHeight="1">
      <c r="A950" s="20"/>
      <c r="B950" s="20"/>
      <c r="C950" s="85"/>
      <c r="D950" s="85"/>
      <c r="E950" s="85"/>
      <c r="F950" s="85"/>
      <c r="G950" s="85"/>
      <c r="H950" s="85"/>
      <c r="I950" s="85"/>
      <c r="J950" s="85"/>
      <c r="K950" s="85"/>
      <c r="L950" s="85"/>
      <c r="M950" s="85"/>
      <c r="N950" s="85"/>
      <c r="O950" s="85"/>
      <c r="P950" s="85"/>
      <c r="Q950" s="85"/>
      <c r="R950" s="85"/>
      <c r="S950" s="20"/>
      <c r="T950" s="20"/>
      <c r="U950" s="20"/>
      <c r="V950" s="20"/>
      <c r="W950" s="20"/>
      <c r="X950" s="20"/>
      <c r="Y950" s="20"/>
      <c r="Z950" s="20"/>
    </row>
    <row r="951" spans="1:26" ht="13.5" customHeight="1">
      <c r="A951" s="20"/>
      <c r="B951" s="20"/>
      <c r="C951" s="85"/>
      <c r="D951" s="85"/>
      <c r="E951" s="85"/>
      <c r="F951" s="85"/>
      <c r="G951" s="85"/>
      <c r="H951" s="85"/>
      <c r="I951" s="85"/>
      <c r="J951" s="85"/>
      <c r="K951" s="85"/>
      <c r="L951" s="85"/>
      <c r="M951" s="85"/>
      <c r="N951" s="85"/>
      <c r="O951" s="85"/>
      <c r="P951" s="85"/>
      <c r="Q951" s="85"/>
      <c r="R951" s="85"/>
      <c r="S951" s="20"/>
      <c r="T951" s="20"/>
      <c r="U951" s="20"/>
      <c r="V951" s="20"/>
      <c r="W951" s="20"/>
      <c r="X951" s="20"/>
      <c r="Y951" s="20"/>
      <c r="Z951" s="20"/>
    </row>
    <row r="952" spans="1:26" ht="13.5" customHeight="1">
      <c r="A952" s="20"/>
      <c r="B952" s="20"/>
      <c r="C952" s="85"/>
      <c r="D952" s="85"/>
      <c r="E952" s="85"/>
      <c r="F952" s="85"/>
      <c r="G952" s="85"/>
      <c r="H952" s="85"/>
      <c r="I952" s="85"/>
      <c r="J952" s="85"/>
      <c r="K952" s="85"/>
      <c r="L952" s="85"/>
      <c r="M952" s="85"/>
      <c r="N952" s="85"/>
      <c r="O952" s="85"/>
      <c r="P952" s="85"/>
      <c r="Q952" s="85"/>
      <c r="R952" s="85"/>
      <c r="S952" s="20"/>
      <c r="T952" s="20"/>
      <c r="U952" s="20"/>
      <c r="V952" s="20"/>
      <c r="W952" s="20"/>
      <c r="X952" s="20"/>
      <c r="Y952" s="20"/>
      <c r="Z952" s="20"/>
    </row>
    <row r="953" spans="1:26" ht="13.5" customHeight="1">
      <c r="A953" s="20"/>
      <c r="B953" s="20"/>
      <c r="C953" s="85"/>
      <c r="D953" s="85"/>
      <c r="E953" s="85"/>
      <c r="F953" s="85"/>
      <c r="G953" s="85"/>
      <c r="H953" s="85"/>
      <c r="I953" s="85"/>
      <c r="J953" s="85"/>
      <c r="K953" s="85"/>
      <c r="L953" s="85"/>
      <c r="M953" s="85"/>
      <c r="N953" s="85"/>
      <c r="O953" s="85"/>
      <c r="P953" s="85"/>
      <c r="Q953" s="85"/>
      <c r="R953" s="85"/>
      <c r="S953" s="20"/>
      <c r="T953" s="20"/>
      <c r="U953" s="20"/>
      <c r="V953" s="20"/>
      <c r="W953" s="20"/>
      <c r="X953" s="20"/>
      <c r="Y953" s="20"/>
      <c r="Z953" s="20"/>
    </row>
    <row r="954" spans="1:26" ht="13.5" customHeight="1">
      <c r="A954" s="20"/>
      <c r="B954" s="20"/>
      <c r="C954" s="85"/>
      <c r="D954" s="85"/>
      <c r="E954" s="85"/>
      <c r="F954" s="85"/>
      <c r="G954" s="85"/>
      <c r="H954" s="85"/>
      <c r="I954" s="85"/>
      <c r="J954" s="85"/>
      <c r="K954" s="85"/>
      <c r="L954" s="85"/>
      <c r="M954" s="85"/>
      <c r="N954" s="85"/>
      <c r="O954" s="85"/>
      <c r="P954" s="85"/>
      <c r="Q954" s="85"/>
      <c r="R954" s="85"/>
      <c r="S954" s="20"/>
      <c r="T954" s="20"/>
      <c r="U954" s="20"/>
      <c r="V954" s="20"/>
      <c r="W954" s="20"/>
      <c r="X954" s="20"/>
      <c r="Y954" s="20"/>
      <c r="Z954" s="20"/>
    </row>
    <row r="955" spans="1:26" ht="13.5" customHeight="1">
      <c r="A955" s="20"/>
      <c r="B955" s="20"/>
      <c r="C955" s="85"/>
      <c r="D955" s="85"/>
      <c r="E955" s="85"/>
      <c r="F955" s="85"/>
      <c r="G955" s="85"/>
      <c r="H955" s="85"/>
      <c r="I955" s="85"/>
      <c r="J955" s="85"/>
      <c r="K955" s="85"/>
      <c r="L955" s="85"/>
      <c r="M955" s="85"/>
      <c r="N955" s="85"/>
      <c r="O955" s="85"/>
      <c r="P955" s="85"/>
      <c r="Q955" s="85"/>
      <c r="R955" s="85"/>
      <c r="S955" s="20"/>
      <c r="T955" s="20"/>
      <c r="U955" s="20"/>
      <c r="V955" s="20"/>
      <c r="W955" s="20"/>
      <c r="X955" s="20"/>
      <c r="Y955" s="20"/>
      <c r="Z955" s="20"/>
    </row>
    <row r="956" spans="1:26" ht="13.5" customHeight="1">
      <c r="A956" s="20"/>
      <c r="B956" s="20"/>
      <c r="C956" s="85"/>
      <c r="D956" s="85"/>
      <c r="E956" s="85"/>
      <c r="F956" s="85"/>
      <c r="G956" s="85"/>
      <c r="H956" s="85"/>
      <c r="I956" s="85"/>
      <c r="J956" s="85"/>
      <c r="K956" s="85"/>
      <c r="L956" s="85"/>
      <c r="M956" s="85"/>
      <c r="N956" s="85"/>
      <c r="O956" s="85"/>
      <c r="P956" s="85"/>
      <c r="Q956" s="85"/>
      <c r="R956" s="85"/>
      <c r="S956" s="20"/>
      <c r="T956" s="20"/>
      <c r="U956" s="20"/>
      <c r="V956" s="20"/>
      <c r="W956" s="20"/>
      <c r="X956" s="20"/>
      <c r="Y956" s="20"/>
      <c r="Z956" s="20"/>
    </row>
    <row r="957" spans="1:26" ht="13.5" customHeight="1">
      <c r="A957" s="20"/>
      <c r="B957" s="20"/>
      <c r="C957" s="85"/>
      <c r="D957" s="85"/>
      <c r="E957" s="85"/>
      <c r="F957" s="85"/>
      <c r="G957" s="85"/>
      <c r="H957" s="85"/>
      <c r="I957" s="85"/>
      <c r="J957" s="85"/>
      <c r="K957" s="85"/>
      <c r="L957" s="85"/>
      <c r="M957" s="85"/>
      <c r="N957" s="85"/>
      <c r="O957" s="85"/>
      <c r="P957" s="85"/>
      <c r="Q957" s="85"/>
      <c r="R957" s="85"/>
      <c r="S957" s="20"/>
      <c r="T957" s="20"/>
      <c r="U957" s="20"/>
      <c r="V957" s="20"/>
      <c r="W957" s="20"/>
      <c r="X957" s="20"/>
      <c r="Y957" s="20"/>
      <c r="Z957" s="20"/>
    </row>
    <row r="958" spans="1:26" ht="13.5" customHeight="1">
      <c r="A958" s="20"/>
      <c r="B958" s="20"/>
      <c r="C958" s="85"/>
      <c r="D958" s="85"/>
      <c r="E958" s="85"/>
      <c r="F958" s="85"/>
      <c r="G958" s="85"/>
      <c r="H958" s="85"/>
      <c r="I958" s="85"/>
      <c r="J958" s="85"/>
      <c r="K958" s="85"/>
      <c r="L958" s="85"/>
      <c r="M958" s="85"/>
      <c r="N958" s="85"/>
      <c r="O958" s="85"/>
      <c r="P958" s="85"/>
      <c r="Q958" s="85"/>
      <c r="R958" s="85"/>
      <c r="S958" s="20"/>
      <c r="T958" s="20"/>
      <c r="U958" s="20"/>
      <c r="V958" s="20"/>
      <c r="W958" s="20"/>
      <c r="X958" s="20"/>
      <c r="Y958" s="20"/>
      <c r="Z958" s="20"/>
    </row>
    <row r="959" spans="1:26" ht="13.5" customHeight="1">
      <c r="A959" s="20"/>
      <c r="B959" s="20"/>
      <c r="C959" s="85"/>
      <c r="D959" s="85"/>
      <c r="E959" s="85"/>
      <c r="F959" s="85"/>
      <c r="G959" s="85"/>
      <c r="H959" s="85"/>
      <c r="I959" s="85"/>
      <c r="J959" s="85"/>
      <c r="K959" s="85"/>
      <c r="L959" s="85"/>
      <c r="M959" s="85"/>
      <c r="N959" s="85"/>
      <c r="O959" s="85"/>
      <c r="P959" s="85"/>
      <c r="Q959" s="85"/>
      <c r="R959" s="85"/>
      <c r="S959" s="20"/>
      <c r="T959" s="20"/>
      <c r="U959" s="20"/>
      <c r="V959" s="20"/>
      <c r="W959" s="20"/>
      <c r="X959" s="20"/>
      <c r="Y959" s="20"/>
      <c r="Z959" s="20"/>
    </row>
    <row r="960" spans="1:26" ht="13.5" customHeight="1">
      <c r="A960" s="20"/>
      <c r="B960" s="20"/>
      <c r="C960" s="85"/>
      <c r="D960" s="85"/>
      <c r="E960" s="85"/>
      <c r="F960" s="85"/>
      <c r="G960" s="85"/>
      <c r="H960" s="85"/>
      <c r="I960" s="85"/>
      <c r="J960" s="85"/>
      <c r="K960" s="85"/>
      <c r="L960" s="85"/>
      <c r="M960" s="85"/>
      <c r="N960" s="85"/>
      <c r="O960" s="85"/>
      <c r="P960" s="85"/>
      <c r="Q960" s="85"/>
      <c r="R960" s="85"/>
      <c r="S960" s="20"/>
      <c r="T960" s="20"/>
      <c r="U960" s="20"/>
      <c r="V960" s="20"/>
      <c r="W960" s="20"/>
      <c r="X960" s="20"/>
      <c r="Y960" s="20"/>
      <c r="Z960" s="20"/>
    </row>
    <row r="961" spans="1:26" ht="13.5" customHeight="1">
      <c r="A961" s="20"/>
      <c r="B961" s="20"/>
      <c r="C961" s="85"/>
      <c r="D961" s="85"/>
      <c r="E961" s="85"/>
      <c r="F961" s="85"/>
      <c r="G961" s="85"/>
      <c r="H961" s="85"/>
      <c r="I961" s="85"/>
      <c r="J961" s="85"/>
      <c r="K961" s="85"/>
      <c r="L961" s="85"/>
      <c r="M961" s="85"/>
      <c r="N961" s="85"/>
      <c r="O961" s="85"/>
      <c r="P961" s="85"/>
      <c r="Q961" s="85"/>
      <c r="R961" s="85"/>
      <c r="S961" s="20"/>
      <c r="T961" s="20"/>
      <c r="U961" s="20"/>
      <c r="V961" s="20"/>
      <c r="W961" s="20"/>
      <c r="X961" s="20"/>
      <c r="Y961" s="20"/>
      <c r="Z961" s="20"/>
    </row>
    <row r="962" spans="1:26" ht="13.5" customHeight="1">
      <c r="A962" s="20"/>
      <c r="B962" s="20"/>
      <c r="C962" s="85"/>
      <c r="D962" s="85"/>
      <c r="E962" s="85"/>
      <c r="F962" s="85"/>
      <c r="G962" s="85"/>
      <c r="H962" s="85"/>
      <c r="I962" s="85"/>
      <c r="J962" s="85"/>
      <c r="K962" s="85"/>
      <c r="L962" s="85"/>
      <c r="M962" s="85"/>
      <c r="N962" s="85"/>
      <c r="O962" s="85"/>
      <c r="P962" s="85"/>
      <c r="Q962" s="85"/>
      <c r="R962" s="85"/>
      <c r="S962" s="20"/>
      <c r="T962" s="20"/>
      <c r="U962" s="20"/>
      <c r="V962" s="20"/>
      <c r="W962" s="20"/>
      <c r="X962" s="20"/>
      <c r="Y962" s="20"/>
      <c r="Z962" s="20"/>
    </row>
    <row r="963" spans="1:26" ht="13.5" customHeight="1">
      <c r="A963" s="20"/>
      <c r="B963" s="20"/>
      <c r="C963" s="85"/>
      <c r="D963" s="85"/>
      <c r="E963" s="85"/>
      <c r="F963" s="85"/>
      <c r="G963" s="85"/>
      <c r="H963" s="85"/>
      <c r="I963" s="85"/>
      <c r="J963" s="85"/>
      <c r="K963" s="85"/>
      <c r="L963" s="85"/>
      <c r="M963" s="85"/>
      <c r="N963" s="85"/>
      <c r="O963" s="85"/>
      <c r="P963" s="85"/>
      <c r="Q963" s="85"/>
      <c r="R963" s="85"/>
      <c r="S963" s="20"/>
      <c r="T963" s="20"/>
      <c r="U963" s="20"/>
      <c r="V963" s="20"/>
      <c r="W963" s="20"/>
      <c r="X963" s="20"/>
      <c r="Y963" s="20"/>
      <c r="Z963" s="20"/>
    </row>
    <row r="964" spans="1:26" ht="13.5" customHeight="1">
      <c r="A964" s="20"/>
      <c r="B964" s="20"/>
      <c r="C964" s="85"/>
      <c r="D964" s="85"/>
      <c r="E964" s="85"/>
      <c r="F964" s="85"/>
      <c r="G964" s="85"/>
      <c r="H964" s="85"/>
      <c r="I964" s="85"/>
      <c r="J964" s="85"/>
      <c r="K964" s="85"/>
      <c r="L964" s="85"/>
      <c r="M964" s="85"/>
      <c r="N964" s="85"/>
      <c r="O964" s="85"/>
      <c r="P964" s="85"/>
      <c r="Q964" s="85"/>
      <c r="R964" s="85"/>
      <c r="S964" s="20"/>
      <c r="T964" s="20"/>
      <c r="U964" s="20"/>
      <c r="V964" s="20"/>
      <c r="W964" s="20"/>
      <c r="X964" s="20"/>
      <c r="Y964" s="20"/>
      <c r="Z964" s="20"/>
    </row>
    <row r="965" spans="1:26" ht="13.5" customHeight="1">
      <c r="A965" s="20"/>
      <c r="B965" s="20"/>
      <c r="C965" s="85"/>
      <c r="D965" s="85"/>
      <c r="E965" s="85"/>
      <c r="F965" s="85"/>
      <c r="G965" s="85"/>
      <c r="H965" s="85"/>
      <c r="I965" s="85"/>
      <c r="J965" s="85"/>
      <c r="K965" s="85"/>
      <c r="L965" s="85"/>
      <c r="M965" s="85"/>
      <c r="N965" s="85"/>
      <c r="O965" s="85"/>
      <c r="P965" s="85"/>
      <c r="Q965" s="85"/>
      <c r="R965" s="85"/>
      <c r="S965" s="20"/>
      <c r="T965" s="20"/>
      <c r="U965" s="20"/>
      <c r="V965" s="20"/>
      <c r="W965" s="20"/>
      <c r="X965" s="20"/>
      <c r="Y965" s="20"/>
      <c r="Z965" s="20"/>
    </row>
    <row r="966" spans="1:26" ht="13.5" customHeight="1">
      <c r="A966" s="20"/>
      <c r="B966" s="20"/>
      <c r="C966" s="85"/>
      <c r="D966" s="85"/>
      <c r="E966" s="85"/>
      <c r="F966" s="85"/>
      <c r="G966" s="85"/>
      <c r="H966" s="85"/>
      <c r="I966" s="85"/>
      <c r="J966" s="85"/>
      <c r="K966" s="85"/>
      <c r="L966" s="85"/>
      <c r="M966" s="85"/>
      <c r="N966" s="85"/>
      <c r="O966" s="85"/>
      <c r="P966" s="85"/>
      <c r="Q966" s="85"/>
      <c r="R966" s="85"/>
      <c r="S966" s="20"/>
      <c r="T966" s="20"/>
      <c r="U966" s="20"/>
      <c r="V966" s="20"/>
      <c r="W966" s="20"/>
      <c r="X966" s="20"/>
      <c r="Y966" s="20"/>
      <c r="Z966" s="20"/>
    </row>
    <row r="967" spans="1:26" ht="13.5" customHeight="1">
      <c r="A967" s="20"/>
      <c r="B967" s="20"/>
      <c r="C967" s="85"/>
      <c r="D967" s="85"/>
      <c r="E967" s="85"/>
      <c r="F967" s="85"/>
      <c r="G967" s="85"/>
      <c r="H967" s="85"/>
      <c r="I967" s="85"/>
      <c r="J967" s="85"/>
      <c r="K967" s="85"/>
      <c r="L967" s="85"/>
      <c r="M967" s="85"/>
      <c r="N967" s="85"/>
      <c r="O967" s="85"/>
      <c r="P967" s="85"/>
      <c r="Q967" s="85"/>
      <c r="R967" s="85"/>
      <c r="S967" s="20"/>
      <c r="T967" s="20"/>
      <c r="U967" s="20"/>
      <c r="V967" s="20"/>
      <c r="W967" s="20"/>
      <c r="X967" s="20"/>
      <c r="Y967" s="20"/>
      <c r="Z967" s="20"/>
    </row>
    <row r="968" spans="1:26" ht="13.5" customHeight="1">
      <c r="A968" s="20"/>
      <c r="B968" s="20"/>
      <c r="C968" s="85"/>
      <c r="D968" s="85"/>
      <c r="E968" s="85"/>
      <c r="F968" s="85"/>
      <c r="G968" s="85"/>
      <c r="H968" s="85"/>
      <c r="I968" s="85"/>
      <c r="J968" s="85"/>
      <c r="K968" s="85"/>
      <c r="L968" s="85"/>
      <c r="M968" s="85"/>
      <c r="N968" s="85"/>
      <c r="O968" s="85"/>
      <c r="P968" s="85"/>
      <c r="Q968" s="85"/>
      <c r="R968" s="85"/>
      <c r="S968" s="20"/>
      <c r="T968" s="20"/>
      <c r="U968" s="20"/>
      <c r="V968" s="20"/>
      <c r="W968" s="20"/>
      <c r="X968" s="20"/>
      <c r="Y968" s="20"/>
      <c r="Z968" s="20"/>
    </row>
    <row r="969" spans="1:26" ht="13.5" customHeight="1">
      <c r="A969" s="20"/>
      <c r="B969" s="20"/>
      <c r="C969" s="85"/>
      <c r="D969" s="85"/>
      <c r="E969" s="85"/>
      <c r="F969" s="85"/>
      <c r="G969" s="85"/>
      <c r="H969" s="85"/>
      <c r="I969" s="85"/>
      <c r="J969" s="85"/>
      <c r="K969" s="85"/>
      <c r="L969" s="85"/>
      <c r="M969" s="85"/>
      <c r="N969" s="85"/>
      <c r="O969" s="85"/>
      <c r="P969" s="85"/>
      <c r="Q969" s="85"/>
      <c r="R969" s="85"/>
      <c r="S969" s="20"/>
      <c r="T969" s="20"/>
      <c r="U969" s="20"/>
      <c r="V969" s="20"/>
      <c r="W969" s="20"/>
      <c r="X969" s="20"/>
      <c r="Y969" s="20"/>
      <c r="Z969" s="20"/>
    </row>
    <row r="970" spans="1:26" ht="13.5" customHeight="1">
      <c r="A970" s="20"/>
      <c r="B970" s="20"/>
      <c r="C970" s="85"/>
      <c r="D970" s="85"/>
      <c r="E970" s="85"/>
      <c r="F970" s="85"/>
      <c r="G970" s="85"/>
      <c r="H970" s="85"/>
      <c r="I970" s="85"/>
      <c r="J970" s="85"/>
      <c r="K970" s="85"/>
      <c r="L970" s="85"/>
      <c r="M970" s="85"/>
      <c r="N970" s="85"/>
      <c r="O970" s="85"/>
      <c r="P970" s="85"/>
      <c r="Q970" s="85"/>
      <c r="R970" s="85"/>
      <c r="S970" s="20"/>
      <c r="T970" s="20"/>
      <c r="U970" s="20"/>
      <c r="V970" s="20"/>
      <c r="W970" s="20"/>
      <c r="X970" s="20"/>
      <c r="Y970" s="20"/>
      <c r="Z970" s="20"/>
    </row>
    <row r="971" spans="1:26" ht="13.5" customHeight="1">
      <c r="A971" s="20"/>
      <c r="B971" s="20"/>
      <c r="C971" s="85"/>
      <c r="D971" s="85"/>
      <c r="E971" s="85"/>
      <c r="F971" s="85"/>
      <c r="G971" s="85"/>
      <c r="H971" s="85"/>
      <c r="I971" s="85"/>
      <c r="J971" s="85"/>
      <c r="K971" s="85"/>
      <c r="L971" s="85"/>
      <c r="M971" s="85"/>
      <c r="N971" s="85"/>
      <c r="O971" s="85"/>
      <c r="P971" s="85"/>
      <c r="Q971" s="85"/>
      <c r="R971" s="85"/>
      <c r="S971" s="20"/>
      <c r="T971" s="20"/>
      <c r="U971" s="20"/>
      <c r="V971" s="20"/>
      <c r="W971" s="20"/>
      <c r="X971" s="20"/>
      <c r="Y971" s="20"/>
      <c r="Z971" s="20"/>
    </row>
    <row r="972" spans="1:26" ht="13.5" customHeight="1">
      <c r="A972" s="20"/>
      <c r="B972" s="20"/>
      <c r="C972" s="85"/>
      <c r="D972" s="85"/>
      <c r="E972" s="85"/>
      <c r="F972" s="85"/>
      <c r="G972" s="85"/>
      <c r="H972" s="85"/>
      <c r="I972" s="85"/>
      <c r="J972" s="85"/>
      <c r="K972" s="85"/>
      <c r="L972" s="85"/>
      <c r="M972" s="85"/>
      <c r="N972" s="85"/>
      <c r="O972" s="85"/>
      <c r="P972" s="85"/>
      <c r="Q972" s="85"/>
      <c r="R972" s="85"/>
      <c r="S972" s="20"/>
      <c r="T972" s="20"/>
      <c r="U972" s="20"/>
      <c r="V972" s="20"/>
      <c r="W972" s="20"/>
      <c r="X972" s="20"/>
      <c r="Y972" s="20"/>
      <c r="Z972" s="20"/>
    </row>
    <row r="973" spans="1:26" ht="13.5" customHeight="1">
      <c r="A973" s="20"/>
      <c r="B973" s="20"/>
      <c r="C973" s="85"/>
      <c r="D973" s="85"/>
      <c r="E973" s="85"/>
      <c r="F973" s="85"/>
      <c r="G973" s="85"/>
      <c r="H973" s="85"/>
      <c r="I973" s="85"/>
      <c r="J973" s="85"/>
      <c r="K973" s="85"/>
      <c r="L973" s="85"/>
      <c r="M973" s="85"/>
      <c r="N973" s="85"/>
      <c r="O973" s="85"/>
      <c r="P973" s="85"/>
      <c r="Q973" s="85"/>
      <c r="R973" s="85"/>
      <c r="S973" s="20"/>
      <c r="T973" s="20"/>
      <c r="U973" s="20"/>
      <c r="V973" s="20"/>
      <c r="W973" s="20"/>
      <c r="X973" s="20"/>
      <c r="Y973" s="20"/>
      <c r="Z973" s="20"/>
    </row>
    <row r="974" spans="1:26" ht="13.5" customHeight="1">
      <c r="A974" s="20"/>
      <c r="B974" s="20"/>
      <c r="C974" s="85"/>
      <c r="D974" s="85"/>
      <c r="E974" s="85"/>
      <c r="F974" s="85"/>
      <c r="G974" s="85"/>
      <c r="H974" s="85"/>
      <c r="I974" s="85"/>
      <c r="J974" s="85"/>
      <c r="K974" s="85"/>
      <c r="L974" s="85"/>
      <c r="M974" s="85"/>
      <c r="N974" s="85"/>
      <c r="O974" s="85"/>
      <c r="P974" s="85"/>
      <c r="Q974" s="85"/>
      <c r="R974" s="85"/>
      <c r="S974" s="20"/>
      <c r="T974" s="20"/>
      <c r="U974" s="20"/>
      <c r="V974" s="20"/>
      <c r="W974" s="20"/>
      <c r="X974" s="20"/>
      <c r="Y974" s="20"/>
      <c r="Z974" s="20"/>
    </row>
    <row r="975" spans="1:26" ht="13.5" customHeight="1">
      <c r="A975" s="20"/>
      <c r="B975" s="20"/>
      <c r="C975" s="85"/>
      <c r="D975" s="85"/>
      <c r="E975" s="85"/>
      <c r="F975" s="85"/>
      <c r="G975" s="85"/>
      <c r="H975" s="85"/>
      <c r="I975" s="85"/>
      <c r="J975" s="85"/>
      <c r="K975" s="85"/>
      <c r="L975" s="85"/>
      <c r="M975" s="85"/>
      <c r="N975" s="85"/>
      <c r="O975" s="85"/>
      <c r="P975" s="85"/>
      <c r="Q975" s="85"/>
      <c r="R975" s="85"/>
      <c r="S975" s="20"/>
      <c r="T975" s="20"/>
      <c r="U975" s="20"/>
      <c r="V975" s="20"/>
      <c r="W975" s="20"/>
      <c r="X975" s="20"/>
      <c r="Y975" s="20"/>
      <c r="Z975" s="20"/>
    </row>
    <row r="976" spans="1:26" ht="13.5" customHeight="1">
      <c r="A976" s="20"/>
      <c r="B976" s="20"/>
      <c r="C976" s="85"/>
      <c r="D976" s="85"/>
      <c r="E976" s="85"/>
      <c r="F976" s="85"/>
      <c r="G976" s="85"/>
      <c r="H976" s="85"/>
      <c r="I976" s="85"/>
      <c r="J976" s="85"/>
      <c r="K976" s="85"/>
      <c r="L976" s="85"/>
      <c r="M976" s="85"/>
      <c r="N976" s="85"/>
      <c r="O976" s="85"/>
      <c r="P976" s="85"/>
      <c r="Q976" s="85"/>
      <c r="R976" s="85"/>
      <c r="S976" s="20"/>
      <c r="T976" s="20"/>
      <c r="U976" s="20"/>
      <c r="V976" s="20"/>
      <c r="W976" s="20"/>
      <c r="X976" s="20"/>
      <c r="Y976" s="20"/>
      <c r="Z976" s="20"/>
    </row>
    <row r="977" spans="1:26" ht="13.5" customHeight="1">
      <c r="A977" s="20"/>
      <c r="B977" s="20"/>
      <c r="C977" s="85"/>
      <c r="D977" s="85"/>
      <c r="E977" s="85"/>
      <c r="F977" s="85"/>
      <c r="G977" s="85"/>
      <c r="H977" s="85"/>
      <c r="I977" s="85"/>
      <c r="J977" s="85"/>
      <c r="K977" s="85"/>
      <c r="L977" s="85"/>
      <c r="M977" s="85"/>
      <c r="N977" s="85"/>
      <c r="O977" s="85"/>
      <c r="P977" s="85"/>
      <c r="Q977" s="85"/>
      <c r="R977" s="85"/>
      <c r="S977" s="20"/>
      <c r="T977" s="20"/>
      <c r="U977" s="20"/>
      <c r="V977" s="20"/>
      <c r="W977" s="20"/>
      <c r="X977" s="20"/>
      <c r="Y977" s="20"/>
      <c r="Z977" s="20"/>
    </row>
    <row r="978" spans="1:26" ht="13.5" customHeight="1">
      <c r="A978" s="20"/>
      <c r="B978" s="20"/>
      <c r="C978" s="85"/>
      <c r="D978" s="85"/>
      <c r="E978" s="85"/>
      <c r="F978" s="85"/>
      <c r="G978" s="85"/>
      <c r="H978" s="85"/>
      <c r="I978" s="85"/>
      <c r="J978" s="85"/>
      <c r="K978" s="85"/>
      <c r="L978" s="85"/>
      <c r="M978" s="85"/>
      <c r="N978" s="85"/>
      <c r="O978" s="85"/>
      <c r="P978" s="85"/>
      <c r="Q978" s="85"/>
      <c r="R978" s="85"/>
      <c r="S978" s="20"/>
      <c r="T978" s="20"/>
      <c r="U978" s="20"/>
      <c r="V978" s="20"/>
      <c r="W978" s="20"/>
      <c r="X978" s="20"/>
      <c r="Y978" s="20"/>
      <c r="Z978" s="20"/>
    </row>
    <row r="979" spans="1:26" ht="13.5" customHeight="1">
      <c r="A979" s="20"/>
      <c r="B979" s="20"/>
      <c r="C979" s="85"/>
      <c r="D979" s="85"/>
      <c r="E979" s="85"/>
      <c r="F979" s="85"/>
      <c r="G979" s="85"/>
      <c r="H979" s="85"/>
      <c r="I979" s="85"/>
      <c r="J979" s="85"/>
      <c r="K979" s="85"/>
      <c r="L979" s="85"/>
      <c r="M979" s="85"/>
      <c r="N979" s="85"/>
      <c r="O979" s="85"/>
      <c r="P979" s="85"/>
      <c r="Q979" s="85"/>
      <c r="R979" s="85"/>
      <c r="S979" s="20"/>
      <c r="T979" s="20"/>
      <c r="U979" s="20"/>
      <c r="V979" s="20"/>
      <c r="W979" s="20"/>
      <c r="X979" s="20"/>
      <c r="Y979" s="20"/>
      <c r="Z979" s="20"/>
    </row>
    <row r="980" spans="1:26" ht="13.5" customHeight="1">
      <c r="A980" s="20"/>
      <c r="B980" s="20"/>
      <c r="C980" s="85"/>
      <c r="D980" s="85"/>
      <c r="E980" s="85"/>
      <c r="F980" s="85"/>
      <c r="G980" s="85"/>
      <c r="H980" s="85"/>
      <c r="I980" s="85"/>
      <c r="J980" s="85"/>
      <c r="K980" s="85"/>
      <c r="L980" s="85"/>
      <c r="M980" s="85"/>
      <c r="N980" s="85"/>
      <c r="O980" s="85"/>
      <c r="P980" s="85"/>
      <c r="Q980" s="85"/>
      <c r="R980" s="85"/>
      <c r="S980" s="20"/>
      <c r="T980" s="20"/>
      <c r="U980" s="20"/>
      <c r="V980" s="20"/>
      <c r="W980" s="20"/>
      <c r="X980" s="20"/>
      <c r="Y980" s="20"/>
      <c r="Z980" s="20"/>
    </row>
    <row r="981" spans="1:26" ht="13.5" customHeight="1">
      <c r="A981" s="20"/>
      <c r="B981" s="20"/>
      <c r="C981" s="85"/>
      <c r="D981" s="85"/>
      <c r="E981" s="85"/>
      <c r="F981" s="85"/>
      <c r="G981" s="85"/>
      <c r="H981" s="85"/>
      <c r="I981" s="85"/>
      <c r="J981" s="85"/>
      <c r="K981" s="85"/>
      <c r="L981" s="85"/>
      <c r="M981" s="85"/>
      <c r="N981" s="85"/>
      <c r="O981" s="85"/>
      <c r="P981" s="85"/>
      <c r="Q981" s="85"/>
      <c r="R981" s="85"/>
      <c r="S981" s="20"/>
      <c r="T981" s="20"/>
      <c r="U981" s="20"/>
      <c r="V981" s="20"/>
      <c r="W981" s="20"/>
      <c r="X981" s="20"/>
      <c r="Y981" s="20"/>
      <c r="Z981" s="20"/>
    </row>
    <row r="982" spans="1:26" ht="13.5" customHeight="1">
      <c r="A982" s="20"/>
      <c r="B982" s="20"/>
      <c r="C982" s="85"/>
      <c r="D982" s="85"/>
      <c r="E982" s="85"/>
      <c r="F982" s="85"/>
      <c r="G982" s="85"/>
      <c r="H982" s="85"/>
      <c r="I982" s="85"/>
      <c r="J982" s="85"/>
      <c r="K982" s="85"/>
      <c r="L982" s="85"/>
      <c r="M982" s="85"/>
      <c r="N982" s="85"/>
      <c r="O982" s="85"/>
      <c r="P982" s="85"/>
      <c r="Q982" s="85"/>
      <c r="R982" s="85"/>
      <c r="S982" s="20"/>
      <c r="T982" s="20"/>
      <c r="U982" s="20"/>
      <c r="V982" s="20"/>
      <c r="W982" s="20"/>
      <c r="X982" s="20"/>
      <c r="Y982" s="20"/>
      <c r="Z982" s="20"/>
    </row>
    <row r="983" spans="1:26" ht="13.5" customHeight="1">
      <c r="A983" s="20"/>
      <c r="B983" s="20"/>
      <c r="C983" s="85"/>
      <c r="D983" s="85"/>
      <c r="E983" s="85"/>
      <c r="F983" s="85"/>
      <c r="G983" s="85"/>
      <c r="H983" s="85"/>
      <c r="I983" s="85"/>
      <c r="J983" s="85"/>
      <c r="K983" s="85"/>
      <c r="L983" s="85"/>
      <c r="M983" s="85"/>
      <c r="N983" s="85"/>
      <c r="O983" s="85"/>
      <c r="P983" s="85"/>
      <c r="Q983" s="85"/>
      <c r="R983" s="85"/>
      <c r="S983" s="20"/>
      <c r="T983" s="20"/>
      <c r="U983" s="20"/>
      <c r="V983" s="20"/>
      <c r="W983" s="20"/>
      <c r="X983" s="20"/>
      <c r="Y983" s="20"/>
      <c r="Z983" s="20"/>
    </row>
    <row r="984" spans="1:26" ht="13.5" customHeight="1">
      <c r="A984" s="20"/>
      <c r="B984" s="20"/>
      <c r="C984" s="85"/>
      <c r="D984" s="85"/>
      <c r="E984" s="85"/>
      <c r="F984" s="85"/>
      <c r="G984" s="85"/>
      <c r="H984" s="85"/>
      <c r="I984" s="85"/>
      <c r="J984" s="85"/>
      <c r="K984" s="85"/>
      <c r="L984" s="85"/>
      <c r="M984" s="85"/>
      <c r="N984" s="85"/>
      <c r="O984" s="85"/>
      <c r="P984" s="85"/>
      <c r="Q984" s="85"/>
      <c r="R984" s="85"/>
      <c r="S984" s="20"/>
      <c r="T984" s="20"/>
      <c r="U984" s="20"/>
      <c r="V984" s="20"/>
      <c r="W984" s="20"/>
      <c r="X984" s="20"/>
      <c r="Y984" s="20"/>
      <c r="Z984" s="20"/>
    </row>
    <row r="985" spans="1:26" ht="13.5" customHeight="1">
      <c r="A985" s="20"/>
      <c r="B985" s="20"/>
      <c r="C985" s="85"/>
      <c r="D985" s="85"/>
      <c r="E985" s="85"/>
      <c r="F985" s="85"/>
      <c r="G985" s="85"/>
      <c r="H985" s="85"/>
      <c r="I985" s="85"/>
      <c r="J985" s="85"/>
      <c r="K985" s="85"/>
      <c r="L985" s="85"/>
      <c r="M985" s="85"/>
      <c r="N985" s="85"/>
      <c r="O985" s="85"/>
      <c r="P985" s="85"/>
      <c r="Q985" s="85"/>
      <c r="R985" s="85"/>
      <c r="S985" s="20"/>
      <c r="T985" s="20"/>
      <c r="U985" s="20"/>
      <c r="V985" s="20"/>
      <c r="W985" s="20"/>
      <c r="X985" s="20"/>
      <c r="Y985" s="20"/>
      <c r="Z985" s="20"/>
    </row>
    <row r="986" spans="1:26" ht="13.5" customHeight="1">
      <c r="A986" s="20"/>
      <c r="B986" s="20"/>
      <c r="C986" s="85"/>
      <c r="D986" s="85"/>
      <c r="E986" s="85"/>
      <c r="F986" s="85"/>
      <c r="G986" s="85"/>
      <c r="H986" s="85"/>
      <c r="I986" s="85"/>
      <c r="J986" s="85"/>
      <c r="K986" s="85"/>
      <c r="L986" s="85"/>
      <c r="M986" s="85"/>
      <c r="N986" s="85"/>
      <c r="O986" s="85"/>
      <c r="P986" s="85"/>
      <c r="Q986" s="85"/>
      <c r="R986" s="85"/>
      <c r="S986" s="20"/>
      <c r="T986" s="20"/>
      <c r="U986" s="20"/>
      <c r="V986" s="20"/>
      <c r="W986" s="20"/>
      <c r="X986" s="20"/>
      <c r="Y986" s="20"/>
      <c r="Z986" s="20"/>
    </row>
    <row r="987" spans="1:26" ht="13.5" customHeight="1">
      <c r="A987" s="20"/>
      <c r="B987" s="20"/>
      <c r="C987" s="85"/>
      <c r="D987" s="85"/>
      <c r="E987" s="85"/>
      <c r="F987" s="85"/>
      <c r="G987" s="85"/>
      <c r="H987" s="85"/>
      <c r="I987" s="85"/>
      <c r="J987" s="85"/>
      <c r="K987" s="85"/>
      <c r="L987" s="85"/>
      <c r="M987" s="85"/>
      <c r="N987" s="85"/>
      <c r="O987" s="85"/>
      <c r="P987" s="85"/>
      <c r="Q987" s="85"/>
      <c r="R987" s="85"/>
      <c r="S987" s="20"/>
      <c r="T987" s="20"/>
      <c r="U987" s="20"/>
      <c r="V987" s="20"/>
      <c r="W987" s="20"/>
      <c r="X987" s="20"/>
      <c r="Y987" s="20"/>
      <c r="Z987" s="20"/>
    </row>
    <row r="988" spans="1:26" ht="13.5" customHeight="1">
      <c r="A988" s="20"/>
      <c r="B988" s="20"/>
      <c r="C988" s="85"/>
      <c r="D988" s="85"/>
      <c r="E988" s="85"/>
      <c r="F988" s="85"/>
      <c r="G988" s="85"/>
      <c r="H988" s="85"/>
      <c r="I988" s="85"/>
      <c r="J988" s="85"/>
      <c r="K988" s="85"/>
      <c r="L988" s="85"/>
      <c r="M988" s="85"/>
      <c r="N988" s="85"/>
      <c r="O988" s="85"/>
      <c r="P988" s="85"/>
      <c r="Q988" s="85"/>
      <c r="R988" s="85"/>
      <c r="S988" s="20"/>
      <c r="T988" s="20"/>
      <c r="U988" s="20"/>
      <c r="V988" s="20"/>
      <c r="W988" s="20"/>
      <c r="X988" s="20"/>
      <c r="Y988" s="20"/>
      <c r="Z988" s="20"/>
    </row>
    <row r="989" spans="1:26" ht="13.5" customHeight="1">
      <c r="A989" s="20"/>
      <c r="B989" s="20"/>
      <c r="C989" s="85"/>
      <c r="D989" s="85"/>
      <c r="E989" s="85"/>
      <c r="F989" s="85"/>
      <c r="G989" s="85"/>
      <c r="H989" s="85"/>
      <c r="I989" s="85"/>
      <c r="J989" s="85"/>
      <c r="K989" s="85"/>
      <c r="L989" s="85"/>
      <c r="M989" s="85"/>
      <c r="N989" s="85"/>
      <c r="O989" s="85"/>
      <c r="P989" s="85"/>
      <c r="Q989" s="85"/>
      <c r="R989" s="85"/>
      <c r="S989" s="20"/>
      <c r="T989" s="20"/>
      <c r="U989" s="20"/>
      <c r="V989" s="20"/>
      <c r="W989" s="20"/>
      <c r="X989" s="20"/>
      <c r="Y989" s="20"/>
      <c r="Z989" s="20"/>
    </row>
    <row r="990" spans="1:26" ht="13.5" customHeight="1">
      <c r="A990" s="20"/>
      <c r="B990" s="20"/>
      <c r="C990" s="85"/>
      <c r="D990" s="85"/>
      <c r="E990" s="85"/>
      <c r="F990" s="85"/>
      <c r="G990" s="85"/>
      <c r="H990" s="85"/>
      <c r="I990" s="85"/>
      <c r="J990" s="85"/>
      <c r="K990" s="85"/>
      <c r="L990" s="85"/>
      <c r="M990" s="85"/>
      <c r="N990" s="85"/>
      <c r="O990" s="85"/>
      <c r="P990" s="85"/>
      <c r="Q990" s="85"/>
      <c r="R990" s="85"/>
      <c r="S990" s="20"/>
      <c r="T990" s="20"/>
      <c r="U990" s="20"/>
      <c r="V990" s="20"/>
      <c r="W990" s="20"/>
      <c r="X990" s="20"/>
      <c r="Y990" s="20"/>
      <c r="Z990" s="20"/>
    </row>
    <row r="991" spans="1:26" ht="13.5" customHeight="1">
      <c r="A991" s="20"/>
      <c r="B991" s="20"/>
      <c r="C991" s="85"/>
      <c r="D991" s="85"/>
      <c r="E991" s="85"/>
      <c r="F991" s="85"/>
      <c r="G991" s="85"/>
      <c r="H991" s="85"/>
      <c r="I991" s="85"/>
      <c r="J991" s="85"/>
      <c r="K991" s="85"/>
      <c r="L991" s="85"/>
      <c r="M991" s="85"/>
      <c r="N991" s="85"/>
      <c r="O991" s="85"/>
      <c r="P991" s="85"/>
      <c r="Q991" s="85"/>
      <c r="R991" s="85"/>
      <c r="S991" s="20"/>
      <c r="T991" s="20"/>
      <c r="U991" s="20"/>
      <c r="V991" s="20"/>
      <c r="W991" s="20"/>
      <c r="X991" s="20"/>
      <c r="Y991" s="20"/>
      <c r="Z991" s="20"/>
    </row>
    <row r="992" spans="1:26" ht="13.5" customHeight="1">
      <c r="A992" s="20"/>
      <c r="B992" s="20"/>
      <c r="C992" s="85"/>
      <c r="D992" s="85"/>
      <c r="E992" s="85"/>
      <c r="F992" s="85"/>
      <c r="G992" s="85"/>
      <c r="H992" s="85"/>
      <c r="I992" s="85"/>
      <c r="J992" s="85"/>
      <c r="K992" s="85"/>
      <c r="L992" s="85"/>
      <c r="M992" s="85"/>
      <c r="N992" s="85"/>
      <c r="O992" s="85"/>
      <c r="P992" s="85"/>
      <c r="Q992" s="85"/>
      <c r="R992" s="85"/>
      <c r="S992" s="20"/>
      <c r="T992" s="20"/>
      <c r="U992" s="20"/>
      <c r="V992" s="20"/>
      <c r="W992" s="20"/>
      <c r="X992" s="20"/>
      <c r="Y992" s="20"/>
      <c r="Z992" s="20"/>
    </row>
    <row r="993" spans="1:26" ht="13.5" customHeight="1">
      <c r="A993" s="20"/>
      <c r="B993" s="20"/>
      <c r="C993" s="85"/>
      <c r="D993" s="85"/>
      <c r="E993" s="85"/>
      <c r="F993" s="85"/>
      <c r="G993" s="85"/>
      <c r="H993" s="85"/>
      <c r="I993" s="85"/>
      <c r="J993" s="85"/>
      <c r="K993" s="85"/>
      <c r="L993" s="85"/>
      <c r="M993" s="85"/>
      <c r="N993" s="85"/>
      <c r="O993" s="85"/>
      <c r="P993" s="85"/>
      <c r="Q993" s="85"/>
      <c r="R993" s="85"/>
      <c r="S993" s="20"/>
      <c r="T993" s="20"/>
      <c r="U993" s="20"/>
      <c r="V993" s="20"/>
      <c r="W993" s="20"/>
      <c r="X993" s="20"/>
      <c r="Y993" s="20"/>
      <c r="Z993" s="20"/>
    </row>
    <row r="994" spans="1:26" ht="13.5" customHeight="1">
      <c r="A994" s="20"/>
      <c r="B994" s="20"/>
      <c r="C994" s="85"/>
      <c r="D994" s="85"/>
      <c r="E994" s="85"/>
      <c r="F994" s="85"/>
      <c r="G994" s="85"/>
      <c r="H994" s="85"/>
      <c r="I994" s="85"/>
      <c r="J994" s="85"/>
      <c r="K994" s="85"/>
      <c r="L994" s="85"/>
      <c r="M994" s="85"/>
      <c r="N994" s="85"/>
      <c r="O994" s="85"/>
      <c r="P994" s="85"/>
      <c r="Q994" s="85"/>
      <c r="R994" s="85"/>
      <c r="S994" s="20"/>
      <c r="T994" s="20"/>
      <c r="U994" s="20"/>
      <c r="V994" s="20"/>
      <c r="W994" s="20"/>
      <c r="X994" s="20"/>
      <c r="Y994" s="20"/>
      <c r="Z994" s="20"/>
    </row>
    <row r="995" spans="1:26" ht="13.5" customHeight="1">
      <c r="A995" s="20"/>
      <c r="B995" s="20"/>
      <c r="C995" s="85"/>
      <c r="D995" s="85"/>
      <c r="E995" s="85"/>
      <c r="F995" s="85"/>
      <c r="G995" s="85"/>
      <c r="H995" s="85"/>
      <c r="I995" s="85"/>
      <c r="J995" s="85"/>
      <c r="K995" s="85"/>
      <c r="L995" s="85"/>
      <c r="M995" s="85"/>
      <c r="N995" s="85"/>
      <c r="O995" s="85"/>
      <c r="P995" s="85"/>
      <c r="Q995" s="85"/>
      <c r="R995" s="85"/>
      <c r="S995" s="20"/>
      <c r="T995" s="20"/>
      <c r="U995" s="20"/>
      <c r="V995" s="20"/>
      <c r="W995" s="20"/>
      <c r="X995" s="20"/>
      <c r="Y995" s="20"/>
      <c r="Z995" s="20"/>
    </row>
    <row r="996" spans="1:26" ht="13.5" customHeight="1">
      <c r="A996" s="20"/>
      <c r="B996" s="20"/>
      <c r="C996" s="85"/>
      <c r="D996" s="85"/>
      <c r="E996" s="85"/>
      <c r="F996" s="85"/>
      <c r="G996" s="85"/>
      <c r="H996" s="85"/>
      <c r="I996" s="85"/>
      <c r="J996" s="85"/>
      <c r="K996" s="85"/>
      <c r="L996" s="85"/>
      <c r="M996" s="85"/>
      <c r="N996" s="85"/>
      <c r="O996" s="85"/>
      <c r="P996" s="85"/>
      <c r="Q996" s="85"/>
      <c r="R996" s="85"/>
      <c r="S996" s="20"/>
      <c r="T996" s="20"/>
      <c r="U996" s="20"/>
      <c r="V996" s="20"/>
      <c r="W996" s="20"/>
      <c r="X996" s="20"/>
      <c r="Y996" s="20"/>
      <c r="Z996" s="20"/>
    </row>
    <row r="997" spans="1:26" ht="13.5" customHeight="1">
      <c r="A997" s="20"/>
      <c r="B997" s="20"/>
      <c r="C997" s="85"/>
      <c r="D997" s="85"/>
      <c r="E997" s="85"/>
      <c r="F997" s="85"/>
      <c r="G997" s="85"/>
      <c r="H997" s="85"/>
      <c r="I997" s="85"/>
      <c r="J997" s="85"/>
      <c r="K997" s="85"/>
      <c r="L997" s="85"/>
      <c r="M997" s="85"/>
      <c r="N997" s="85"/>
      <c r="O997" s="85"/>
      <c r="P997" s="85"/>
      <c r="Q997" s="85"/>
      <c r="R997" s="85"/>
      <c r="S997" s="20"/>
      <c r="T997" s="20"/>
      <c r="U997" s="20"/>
      <c r="V997" s="20"/>
      <c r="W997" s="20"/>
      <c r="X997" s="20"/>
      <c r="Y997" s="20"/>
      <c r="Z997" s="20"/>
    </row>
    <row r="998" spans="1:26" ht="13.5" customHeight="1">
      <c r="A998" s="20"/>
      <c r="B998" s="20"/>
      <c r="C998" s="85"/>
      <c r="D998" s="85"/>
      <c r="E998" s="85"/>
      <c r="F998" s="85"/>
      <c r="G998" s="85"/>
      <c r="H998" s="85"/>
      <c r="I998" s="85"/>
      <c r="J998" s="85"/>
      <c r="K998" s="85"/>
      <c r="L998" s="85"/>
      <c r="M998" s="85"/>
      <c r="N998" s="85"/>
      <c r="O998" s="85"/>
      <c r="P998" s="85"/>
      <c r="Q998" s="85"/>
      <c r="R998" s="85"/>
      <c r="S998" s="20"/>
      <c r="T998" s="20"/>
      <c r="U998" s="20"/>
      <c r="V998" s="20"/>
      <c r="W998" s="20"/>
      <c r="X998" s="20"/>
      <c r="Y998" s="20"/>
      <c r="Z998" s="20"/>
    </row>
    <row r="999" spans="1:26" ht="13.5" customHeight="1">
      <c r="A999" s="20"/>
      <c r="B999" s="20"/>
      <c r="C999" s="85"/>
      <c r="D999" s="85"/>
      <c r="E999" s="85"/>
      <c r="F999" s="85"/>
      <c r="G999" s="85"/>
      <c r="H999" s="85"/>
      <c r="I999" s="85"/>
      <c r="J999" s="85"/>
      <c r="K999" s="85"/>
      <c r="L999" s="85"/>
      <c r="M999" s="85"/>
      <c r="N999" s="85"/>
      <c r="O999" s="85"/>
      <c r="P999" s="85"/>
      <c r="Q999" s="85"/>
      <c r="R999" s="85"/>
      <c r="S999" s="20"/>
      <c r="T999" s="20"/>
      <c r="U999" s="20"/>
      <c r="V999" s="20"/>
      <c r="W999" s="20"/>
      <c r="X999" s="20"/>
      <c r="Y999" s="20"/>
      <c r="Z999" s="20"/>
    </row>
    <row r="1000" spans="1:26" ht="13.5" customHeight="1">
      <c r="A1000" s="20"/>
      <c r="B1000" s="20"/>
      <c r="C1000" s="85"/>
      <c r="D1000" s="85"/>
      <c r="E1000" s="85"/>
      <c r="F1000" s="85"/>
      <c r="G1000" s="85"/>
      <c r="H1000" s="85"/>
      <c r="I1000" s="85"/>
      <c r="J1000" s="85"/>
      <c r="K1000" s="85"/>
      <c r="L1000" s="85"/>
      <c r="M1000" s="85"/>
      <c r="N1000" s="85"/>
      <c r="O1000" s="85"/>
      <c r="P1000" s="85"/>
      <c r="Q1000" s="85"/>
      <c r="R1000" s="85"/>
      <c r="S1000" s="20"/>
      <c r="T1000" s="20"/>
      <c r="U1000" s="20"/>
      <c r="V1000" s="20"/>
      <c r="W1000" s="20"/>
      <c r="X1000" s="20"/>
      <c r="Y1000" s="20"/>
      <c r="Z1000" s="20"/>
    </row>
  </sheetData>
  <phoneticPr fontId="18"/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1" width="3.125" customWidth="1"/>
    <col min="2" max="2" width="11" customWidth="1"/>
    <col min="3" max="3" width="7.125" customWidth="1"/>
    <col min="4" max="17" width="7.875" customWidth="1"/>
    <col min="18" max="23" width="9" customWidth="1"/>
    <col min="24" max="26" width="8" customWidth="1"/>
  </cols>
  <sheetData>
    <row r="1" spans="1:26" ht="19.5" customHeight="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9.5" customHeight="1">
      <c r="A2" s="191"/>
      <c r="B2" s="192" t="s">
        <v>185</v>
      </c>
      <c r="C2" s="191" t="s">
        <v>186</v>
      </c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20" t="s">
        <v>149</v>
      </c>
      <c r="T2" s="20">
        <f>COUNT(C5:N56)</f>
        <v>493</v>
      </c>
      <c r="U2" s="191"/>
      <c r="V2" s="191"/>
      <c r="W2" s="191"/>
      <c r="X2" s="191"/>
      <c r="Y2" s="191"/>
      <c r="Z2" s="191"/>
    </row>
    <row r="3" spans="1:26" ht="19.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 t="s">
        <v>178</v>
      </c>
      <c r="T3" s="29">
        <f>COUNTBLANK(C5:N56)-12*6</f>
        <v>59</v>
      </c>
      <c r="U3" s="20"/>
      <c r="V3" s="20"/>
      <c r="W3" s="20"/>
      <c r="X3" s="20"/>
      <c r="Y3" s="20"/>
      <c r="Z3" s="20"/>
    </row>
    <row r="4" spans="1:26" ht="19.5" customHeight="1">
      <c r="A4" s="89"/>
      <c r="B4" s="194" t="s">
        <v>1</v>
      </c>
      <c r="C4" s="195" t="s">
        <v>152</v>
      </c>
      <c r="D4" s="196" t="s">
        <v>153</v>
      </c>
      <c r="E4" s="196" t="s">
        <v>154</v>
      </c>
      <c r="F4" s="196" t="s">
        <v>155</v>
      </c>
      <c r="G4" s="196" t="s">
        <v>156</v>
      </c>
      <c r="H4" s="196" t="s">
        <v>157</v>
      </c>
      <c r="I4" s="196" t="s">
        <v>158</v>
      </c>
      <c r="J4" s="196" t="s">
        <v>159</v>
      </c>
      <c r="K4" s="196" t="s">
        <v>160</v>
      </c>
      <c r="L4" s="196" t="s">
        <v>161</v>
      </c>
      <c r="M4" s="196" t="s">
        <v>162</v>
      </c>
      <c r="N4" s="197" t="s">
        <v>163</v>
      </c>
      <c r="O4" s="251" t="s">
        <v>165</v>
      </c>
      <c r="P4" s="252" t="s">
        <v>166</v>
      </c>
      <c r="Q4" s="253" t="s">
        <v>167</v>
      </c>
      <c r="R4" s="20"/>
      <c r="S4" s="20"/>
      <c r="T4" s="20"/>
      <c r="U4" s="20"/>
      <c r="V4" s="20"/>
      <c r="W4" s="20"/>
      <c r="X4" s="20"/>
      <c r="Y4" s="20"/>
      <c r="Z4" s="20"/>
    </row>
    <row r="5" spans="1:26" ht="19.5" customHeight="1">
      <c r="A5" s="97">
        <v>1</v>
      </c>
      <c r="B5" s="203" t="s">
        <v>2</v>
      </c>
      <c r="C5" s="223">
        <v>2.7649044585987261</v>
      </c>
      <c r="D5" s="224">
        <v>2.1592888888888888</v>
      </c>
      <c r="E5" s="224">
        <v>1.3898617021276596</v>
      </c>
      <c r="F5" s="224">
        <v>0.71902092050209199</v>
      </c>
      <c r="G5" s="224">
        <v>0.98490860215053755</v>
      </c>
      <c r="H5" s="224">
        <v>1.5448617886178864</v>
      </c>
      <c r="I5" s="224">
        <v>3.587297297297297</v>
      </c>
      <c r="J5" s="224">
        <v>3.9828246445497628</v>
      </c>
      <c r="K5" s="224">
        <v>5.1454782608695657</v>
      </c>
      <c r="L5" s="224">
        <v>4.2852474747474743</v>
      </c>
      <c r="M5" s="224">
        <v>3.5471555555555554</v>
      </c>
      <c r="N5" s="225">
        <v>3.3603902439024389</v>
      </c>
      <c r="O5" s="223">
        <f>MAX(C5:N5)</f>
        <v>5.1454782608695657</v>
      </c>
      <c r="P5" s="224">
        <f>MIN(C5:N5)</f>
        <v>0.71902092050209199</v>
      </c>
      <c r="Q5" s="226">
        <f>(mm!C5*EC!C5+mm!D5*EC!D5+mm!E5*EC!E5+mm!F5*EC!F5+mm!G5*EC!G5+mm!H5*EC!H5+mm!I5*EC!I5+mm!J5*EC!J5+mm!K5*EC!K5+mm!L5*EC!L5+mm!M5*EC!M5+mm!N5*EC!N5)/mm!O5</f>
        <v>2.7094034313725488</v>
      </c>
      <c r="R5" s="20"/>
      <c r="S5" s="184" t="s">
        <v>179</v>
      </c>
      <c r="T5" s="20"/>
      <c r="U5" s="20"/>
      <c r="V5" s="20"/>
      <c r="W5" s="20"/>
      <c r="X5" s="20"/>
      <c r="Y5" s="20"/>
      <c r="Z5" s="20"/>
    </row>
    <row r="6" spans="1:26" ht="19.5" customHeight="1">
      <c r="A6" s="110">
        <v>2</v>
      </c>
      <c r="B6" s="203" t="s">
        <v>3</v>
      </c>
      <c r="C6" s="223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5"/>
      <c r="O6" s="223"/>
      <c r="P6" s="224"/>
      <c r="Q6" s="223"/>
      <c r="R6" s="20"/>
      <c r="S6" s="187" t="s">
        <v>180</v>
      </c>
      <c r="T6" s="20"/>
      <c r="U6" s="20"/>
      <c r="V6" s="20"/>
      <c r="W6" s="20"/>
      <c r="X6" s="20"/>
      <c r="Y6" s="20"/>
      <c r="Z6" s="20"/>
    </row>
    <row r="7" spans="1:26" ht="19.5" customHeight="1">
      <c r="A7" s="110">
        <v>3</v>
      </c>
      <c r="B7" s="203" t="s">
        <v>4</v>
      </c>
      <c r="C7" s="223">
        <v>1.48</v>
      </c>
      <c r="D7" s="224">
        <v>2.0699999999999998</v>
      </c>
      <c r="E7" s="224">
        <v>1.61</v>
      </c>
      <c r="F7" s="224">
        <v>0.57999999999999996</v>
      </c>
      <c r="G7" s="224">
        <v>1.93</v>
      </c>
      <c r="H7" s="224">
        <v>1.58</v>
      </c>
      <c r="I7" s="224">
        <v>3.64</v>
      </c>
      <c r="J7" s="224">
        <v>3.78</v>
      </c>
      <c r="K7" s="224">
        <v>4.0599999999999996</v>
      </c>
      <c r="L7" s="224">
        <v>3.76</v>
      </c>
      <c r="M7" s="224">
        <v>3.46</v>
      </c>
      <c r="N7" s="225">
        <v>2.44</v>
      </c>
      <c r="O7" s="223">
        <f t="shared" ref="O7:O12" si="0">MAX(C7:N7)</f>
        <v>4.0599999999999996</v>
      </c>
      <c r="P7" s="224">
        <f t="shared" ref="P7:P12" si="1">MIN(C7:N7)</f>
        <v>0.57999999999999996</v>
      </c>
      <c r="Q7" s="223">
        <f>(mm!C7*EC!C7+mm!D7*EC!D7+mm!E7*EC!E7+mm!F7*EC!F7+mm!G7*EC!G7+mm!H7*EC!H7+mm!I7*EC!I7+mm!J7*EC!J7+mm!K7*EC!K7+mm!L7*EC!L7+mm!M7*EC!M7+mm!N7*EC!N7)/mm!O7</f>
        <v>2.2246237761290106</v>
      </c>
      <c r="R7" s="254"/>
      <c r="S7" s="205" t="s">
        <v>174</v>
      </c>
      <c r="T7" s="254"/>
      <c r="U7" s="254"/>
      <c r="V7" s="254"/>
      <c r="W7" s="254"/>
      <c r="X7" s="254"/>
      <c r="Y7" s="254"/>
      <c r="Z7" s="254"/>
    </row>
    <row r="8" spans="1:26" ht="19.5" customHeight="1">
      <c r="A8" s="110">
        <v>4</v>
      </c>
      <c r="B8" s="203" t="s">
        <v>5</v>
      </c>
      <c r="C8" s="223"/>
      <c r="D8" s="224"/>
      <c r="E8" s="224"/>
      <c r="F8" s="224"/>
      <c r="G8" s="224"/>
      <c r="H8" s="224"/>
      <c r="I8" s="224">
        <v>0.76</v>
      </c>
      <c r="J8" s="224">
        <v>1.71</v>
      </c>
      <c r="K8" s="224">
        <v>2.78</v>
      </c>
      <c r="L8" s="224">
        <v>1.29</v>
      </c>
      <c r="M8" s="224">
        <v>4.5199999999999996</v>
      </c>
      <c r="N8" s="225">
        <v>2.59</v>
      </c>
      <c r="O8" s="223">
        <f t="shared" si="0"/>
        <v>4.5199999999999996</v>
      </c>
      <c r="P8" s="224">
        <f t="shared" si="1"/>
        <v>0.76</v>
      </c>
      <c r="Q8" s="228">
        <f>(mm!C8*EC!C8+mm!D8*EC!D8+mm!E8*EC!E8+mm!F8*EC!F8+mm!G8*EC!G8+mm!H8*EC!H8+mm!I8*EC!I8+mm!J8*EC!J8+mm!K8*EC!K8+mm!L8*EC!L8+mm!M8*EC!M8+mm!N8*EC!N8)/mm!O8</f>
        <v>1.8843793093500274</v>
      </c>
      <c r="R8" s="20"/>
      <c r="S8" s="206" t="s">
        <v>181</v>
      </c>
      <c r="T8" s="20"/>
      <c r="U8" s="20"/>
      <c r="V8" s="20"/>
      <c r="W8" s="20"/>
      <c r="X8" s="20"/>
      <c r="Y8" s="20"/>
      <c r="Z8" s="20"/>
    </row>
    <row r="9" spans="1:26" ht="19.5" customHeight="1">
      <c r="A9" s="110">
        <v>5</v>
      </c>
      <c r="B9" s="203" t="s">
        <v>6</v>
      </c>
      <c r="C9" s="223"/>
      <c r="D9" s="224"/>
      <c r="E9" s="224">
        <v>1.75</v>
      </c>
      <c r="F9" s="224"/>
      <c r="G9" s="224">
        <v>1.2</v>
      </c>
      <c r="H9" s="224"/>
      <c r="I9" s="224">
        <v>2.2400000000000002</v>
      </c>
      <c r="J9" s="224"/>
      <c r="K9" s="224"/>
      <c r="L9" s="224"/>
      <c r="M9" s="224">
        <v>6.76</v>
      </c>
      <c r="N9" s="225"/>
      <c r="O9" s="223">
        <f t="shared" si="0"/>
        <v>6.76</v>
      </c>
      <c r="P9" s="224">
        <f t="shared" si="1"/>
        <v>1.2</v>
      </c>
      <c r="Q9" s="228">
        <f>(mm!C9*EC!C9+mm!D9*EC!D9+mm!E9*EC!E9+mm!F9*EC!F9+mm!G9*EC!G9+mm!H9*EC!H9+mm!I9*EC!I9+mm!J9*EC!J9+mm!K9*EC!K9+mm!L9*EC!L9+mm!M9*EC!M9+mm!N9*EC!N9)/mm!O9</f>
        <v>3.3547395072548447</v>
      </c>
      <c r="R9" s="20"/>
      <c r="S9" s="20"/>
      <c r="T9" s="20"/>
      <c r="U9" s="20"/>
      <c r="V9" s="20"/>
      <c r="W9" s="20"/>
      <c r="X9" s="20"/>
      <c r="Y9" s="20"/>
      <c r="Z9" s="20"/>
    </row>
    <row r="10" spans="1:26" ht="19.5" customHeight="1">
      <c r="A10" s="110">
        <v>6</v>
      </c>
      <c r="B10" s="203" t="s">
        <v>7</v>
      </c>
      <c r="C10" s="229">
        <v>2.06</v>
      </c>
      <c r="D10" s="224">
        <v>0.74</v>
      </c>
      <c r="E10" s="224">
        <v>0.94</v>
      </c>
      <c r="F10" s="224">
        <v>0.68</v>
      </c>
      <c r="G10" s="224">
        <v>0.88</v>
      </c>
      <c r="H10" s="224">
        <v>0.98</v>
      </c>
      <c r="I10" s="224">
        <v>0.83</v>
      </c>
      <c r="J10" s="224">
        <v>2.34</v>
      </c>
      <c r="K10" s="224">
        <v>2.92</v>
      </c>
      <c r="L10" s="224">
        <v>1.51</v>
      </c>
      <c r="M10" s="224">
        <v>1.94</v>
      </c>
      <c r="N10" s="225">
        <v>1.79</v>
      </c>
      <c r="O10" s="223">
        <f t="shared" si="0"/>
        <v>2.92</v>
      </c>
      <c r="P10" s="224">
        <f t="shared" si="1"/>
        <v>0.68</v>
      </c>
      <c r="Q10" s="223">
        <f>(mm!C10*EC!C10+mm!D10*EC!D10+mm!E10*EC!E10+mm!F10*EC!F10+mm!G10*EC!G10+mm!H10*EC!H10+mm!I10*EC!I10+mm!J10*EC!J10+mm!K10*EC!K10+mm!L10*EC!L10+mm!M10*EC!M10+mm!N10*EC!N10)/mm!O10</f>
        <v>1.2382870490131932</v>
      </c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9.5" customHeight="1">
      <c r="A11" s="110">
        <v>7</v>
      </c>
      <c r="B11" s="203" t="s">
        <v>8</v>
      </c>
      <c r="C11" s="223">
        <v>1.76</v>
      </c>
      <c r="D11" s="224">
        <v>2.39</v>
      </c>
      <c r="E11" s="224">
        <v>0.81</v>
      </c>
      <c r="F11" s="224">
        <v>0.85</v>
      </c>
      <c r="G11" s="224">
        <v>1.9</v>
      </c>
      <c r="H11" s="224">
        <v>1.08</v>
      </c>
      <c r="I11" s="224">
        <v>1.1399999999999999</v>
      </c>
      <c r="J11" s="224">
        <v>2.4500000000000002</v>
      </c>
      <c r="K11" s="224">
        <v>3.12</v>
      </c>
      <c r="L11" s="231"/>
      <c r="M11" s="224">
        <v>2.0699999999999998</v>
      </c>
      <c r="N11" s="225">
        <v>1.1200000000000001</v>
      </c>
      <c r="O11" s="223">
        <f t="shared" si="0"/>
        <v>3.12</v>
      </c>
      <c r="P11" s="224">
        <f t="shared" si="1"/>
        <v>0.81</v>
      </c>
      <c r="Q11" s="223">
        <f>(mm!C11*EC!C11+mm!D11*EC!D11+mm!E11*EC!E11+mm!F11*EC!F11+mm!G11*EC!G11+mm!H11*EC!H11+mm!I11*EC!I11+mm!J11*EC!J11+mm!K11*EC!K11+mm!L11*EC!L11+mm!M11*EC!M11+mm!N11*EC!N11)/mm!O11</f>
        <v>1.341534134492457</v>
      </c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9.5" customHeight="1">
      <c r="A12" s="110">
        <v>8</v>
      </c>
      <c r="B12" s="207" t="s">
        <v>10</v>
      </c>
      <c r="C12" s="223">
        <v>3.0047222222222212</v>
      </c>
      <c r="D12" s="224">
        <v>3.2208470588235292</v>
      </c>
      <c r="E12" s="224">
        <v>1.9032871700634815</v>
      </c>
      <c r="F12" s="224">
        <v>0.69996225178403215</v>
      </c>
      <c r="G12" s="224">
        <v>0.90555223880597002</v>
      </c>
      <c r="H12" s="224">
        <v>0.99323500130992914</v>
      </c>
      <c r="I12" s="224">
        <v>3.4029202714164546</v>
      </c>
      <c r="J12" s="224">
        <v>4.8261798279906172</v>
      </c>
      <c r="K12" s="224">
        <v>8.293072759114791</v>
      </c>
      <c r="L12" s="224">
        <v>7.3981168780058582</v>
      </c>
      <c r="M12" s="224">
        <v>8.33102110440276</v>
      </c>
      <c r="N12" s="225">
        <v>4.8092951998050681</v>
      </c>
      <c r="O12" s="232">
        <f t="shared" si="0"/>
        <v>8.33102110440276</v>
      </c>
      <c r="P12" s="233">
        <f t="shared" si="1"/>
        <v>0.69996225178403215</v>
      </c>
      <c r="Q12" s="223">
        <f>(mm!C12*EC!C12+mm!D12*EC!D12+mm!E12*EC!E12+mm!F12*EC!F12+mm!G12*EC!G12+mm!H12*EC!H12+mm!I12*EC!I12+mm!J12*EC!J12+mm!K12*EC!K12+mm!L12*EC!L12+mm!M12*EC!M12+mm!N12*EC!N12)/mm!O12</f>
        <v>3.6705182155867973</v>
      </c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9.5" customHeight="1">
      <c r="A13" s="124">
        <v>9</v>
      </c>
      <c r="B13" s="211" t="s">
        <v>11</v>
      </c>
      <c r="C13" s="234"/>
      <c r="D13" s="235"/>
      <c r="E13" s="235"/>
      <c r="F13" s="235"/>
      <c r="G13" s="235"/>
      <c r="H13" s="235"/>
      <c r="I13" s="235"/>
      <c r="J13" s="235"/>
      <c r="K13" s="235"/>
      <c r="L13" s="235"/>
      <c r="M13" s="235"/>
      <c r="N13" s="236"/>
      <c r="O13" s="234"/>
      <c r="P13" s="235"/>
      <c r="Q13" s="234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9.5" customHeight="1">
      <c r="A14" s="97">
        <v>10</v>
      </c>
      <c r="B14" s="213" t="s">
        <v>12</v>
      </c>
      <c r="C14" s="237">
        <v>0.97</v>
      </c>
      <c r="D14" s="238">
        <v>2.09</v>
      </c>
      <c r="E14" s="239">
        <v>2.34</v>
      </c>
      <c r="F14" s="239">
        <v>0.55000000000000004</v>
      </c>
      <c r="G14" s="239">
        <v>3.97</v>
      </c>
      <c r="H14" s="239"/>
      <c r="I14" s="239"/>
      <c r="J14" s="239"/>
      <c r="K14" s="239">
        <v>2.92</v>
      </c>
      <c r="L14" s="238">
        <v>1.36</v>
      </c>
      <c r="M14" s="239">
        <v>2.92</v>
      </c>
      <c r="N14" s="240">
        <v>1.94</v>
      </c>
      <c r="O14" s="241">
        <f t="shared" ref="O14:O15" si="2">MAX(C14:N14)</f>
        <v>3.97</v>
      </c>
      <c r="P14" s="239">
        <f t="shared" ref="P14:P15" si="3">MIN(C14:N14)</f>
        <v>0.55000000000000004</v>
      </c>
      <c r="Q14" s="237">
        <f>(mm!C14*EC!C14+mm!D14*EC!D14+mm!E14*EC!E14+mm!F14*EC!F14+mm!G14*EC!G14+mm!H14*EC!H14+mm!I14*EC!I14+mm!J14*EC!J14+mm!K14*EC!K14+mm!L14*EC!L14+mm!M14*EC!M14+mm!N14*EC!N14)/mm!O14</f>
        <v>1.3455319148936171</v>
      </c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9.5" customHeight="1">
      <c r="A15" s="110">
        <v>11</v>
      </c>
      <c r="B15" s="203" t="s">
        <v>13</v>
      </c>
      <c r="C15" s="228">
        <v>1.36</v>
      </c>
      <c r="D15" s="242">
        <v>1.55</v>
      </c>
      <c r="E15" s="224">
        <v>1.4180999999999999</v>
      </c>
      <c r="F15" s="224">
        <v>0.65023681972789116</v>
      </c>
      <c r="G15" s="224">
        <v>0.67800000000000005</v>
      </c>
      <c r="H15" s="224">
        <v>0.84700000000000009</v>
      </c>
      <c r="I15" s="224">
        <v>1.64</v>
      </c>
      <c r="J15" s="224">
        <v>1.27</v>
      </c>
      <c r="K15" s="224">
        <v>0.73399999999999999</v>
      </c>
      <c r="L15" s="242">
        <v>1.3</v>
      </c>
      <c r="M15" s="224">
        <v>2.2599999999999998</v>
      </c>
      <c r="N15" s="225">
        <v>2.02</v>
      </c>
      <c r="O15" s="223">
        <f t="shared" si="2"/>
        <v>2.2599999999999998</v>
      </c>
      <c r="P15" s="224">
        <f t="shared" si="3"/>
        <v>0.65023681972789116</v>
      </c>
      <c r="Q15" s="223">
        <f>(mm!C15*EC!C15+mm!D15*EC!D15+mm!E15*EC!E15+mm!F15*EC!F15+mm!G15*EC!G15+mm!H15*EC!H15+mm!I15*EC!I15+mm!J15*EC!J15+mm!K15*EC!K15+mm!L15*EC!L15+mm!M15*EC!M15+mm!N15*EC!N15)/mm!O15</f>
        <v>1.2068337447248982</v>
      </c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9.5" customHeight="1">
      <c r="A16" s="110">
        <v>12</v>
      </c>
      <c r="B16" s="203" t="s">
        <v>14</v>
      </c>
      <c r="C16" s="223"/>
      <c r="D16" s="224"/>
      <c r="E16" s="224"/>
      <c r="F16" s="224"/>
      <c r="G16" s="224"/>
      <c r="H16" s="224"/>
      <c r="I16" s="224"/>
      <c r="J16" s="224"/>
      <c r="K16" s="224"/>
      <c r="L16" s="224"/>
      <c r="M16" s="224"/>
      <c r="N16" s="225"/>
      <c r="O16" s="223"/>
      <c r="P16" s="224"/>
      <c r="Q16" s="223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9.5" customHeight="1">
      <c r="A17" s="110">
        <v>13</v>
      </c>
      <c r="B17" s="203" t="s">
        <v>15</v>
      </c>
      <c r="C17" s="228">
        <v>1.3029763114989927</v>
      </c>
      <c r="D17" s="242">
        <v>3.4170071151358337</v>
      </c>
      <c r="E17" s="224">
        <v>2.5481283356258606</v>
      </c>
      <c r="F17" s="224">
        <v>1.1101620241563288</v>
      </c>
      <c r="G17" s="224">
        <v>2.1503669366098856</v>
      </c>
      <c r="H17" s="224">
        <v>1.465891948268669</v>
      </c>
      <c r="I17" s="224">
        <v>2.8827135308675005</v>
      </c>
      <c r="J17" s="224">
        <v>2.0000660474716203</v>
      </c>
      <c r="K17" s="224">
        <v>4.1608118081180816</v>
      </c>
      <c r="L17" s="242">
        <v>1.7083118538938664</v>
      </c>
      <c r="M17" s="231">
        <v>4.9800000000000004</v>
      </c>
      <c r="N17" s="225"/>
      <c r="O17" s="223">
        <f>MAX(C17:N17)</f>
        <v>4.9800000000000004</v>
      </c>
      <c r="P17" s="224">
        <f>MIN(C17:N17)</f>
        <v>1.1101620241563288</v>
      </c>
      <c r="Q17" s="223">
        <f>(mm!C17*EC!C17+mm!D17*EC!D17+mm!E17*EC!E17+mm!F17*EC!F17+mm!G17*EC!G17+mm!H17*EC!H17+mm!I17*EC!I17+mm!J17*EC!J17+mm!K17*EC!K17+mm!L17*EC!L17+mm!M17*EC!M17+mm!N17*EC!N17)/mm!O17</f>
        <v>1.8666847863085485</v>
      </c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9.5" customHeight="1">
      <c r="A18" s="110">
        <v>14</v>
      </c>
      <c r="B18" s="203" t="s">
        <v>16</v>
      </c>
      <c r="C18" s="223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5"/>
      <c r="O18" s="223"/>
      <c r="P18" s="224"/>
      <c r="Q18" s="223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9.5" customHeight="1">
      <c r="A19" s="110">
        <v>15</v>
      </c>
      <c r="B19" s="203" t="s">
        <v>17</v>
      </c>
      <c r="C19" s="223">
        <v>1.0469999999999999</v>
      </c>
      <c r="D19" s="242">
        <v>1.208</v>
      </c>
      <c r="E19" s="224">
        <v>1.7809999999999999</v>
      </c>
      <c r="F19" s="224">
        <v>0.75800000000000001</v>
      </c>
      <c r="G19" s="224">
        <v>0.98199999999999998</v>
      </c>
      <c r="H19" s="224">
        <v>1.9850000000000001</v>
      </c>
      <c r="I19" s="224">
        <v>1.679</v>
      </c>
      <c r="J19" s="224">
        <v>1.964</v>
      </c>
      <c r="K19" s="224">
        <v>1.9075588235294101</v>
      </c>
      <c r="L19" s="224">
        <v>2.0499999999999998</v>
      </c>
      <c r="M19" s="224">
        <v>4.62</v>
      </c>
      <c r="N19" s="225">
        <v>1.7949999999999999</v>
      </c>
      <c r="O19" s="223">
        <f t="shared" ref="O19:O29" si="4">MAX(C19:N19)</f>
        <v>4.62</v>
      </c>
      <c r="P19" s="224">
        <f t="shared" ref="P19:P29" si="5">MIN(C19:N19)</f>
        <v>0.75800000000000001</v>
      </c>
      <c r="Q19" s="223">
        <f>(mm!C19*EC!C19+mm!D19*EC!D19+mm!E19*EC!E19+mm!F19*EC!F19+mm!G19*EC!G19+mm!H19*EC!H19+mm!I19*EC!I19+mm!J19*EC!J19+mm!K19*EC!K19+mm!L19*EC!L19+mm!M19*EC!M19+mm!N19*EC!N19)/mm!O19</f>
        <v>1.3764950687963948</v>
      </c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9.5" customHeight="1">
      <c r="A20" s="110">
        <v>16</v>
      </c>
      <c r="B20" s="203" t="s">
        <v>18</v>
      </c>
      <c r="C20" s="223">
        <v>2.04</v>
      </c>
      <c r="D20" s="224">
        <v>2.2799999999999998</v>
      </c>
      <c r="E20" s="224">
        <v>1.2430000000000001</v>
      </c>
      <c r="F20" s="224">
        <v>0.93500000000000005</v>
      </c>
      <c r="G20" s="224">
        <v>1.1200000000000001</v>
      </c>
      <c r="H20" s="224">
        <v>1.081</v>
      </c>
      <c r="I20" s="224">
        <v>3.59</v>
      </c>
      <c r="J20" s="231">
        <v>1.2210000000000001</v>
      </c>
      <c r="K20" s="224">
        <v>2.3199999999999998</v>
      </c>
      <c r="L20" s="224">
        <v>1.637</v>
      </c>
      <c r="M20" s="224">
        <v>1.6659999999999999</v>
      </c>
      <c r="N20" s="225">
        <v>3.49</v>
      </c>
      <c r="O20" s="223">
        <f t="shared" si="4"/>
        <v>3.59</v>
      </c>
      <c r="P20" s="224">
        <f t="shared" si="5"/>
        <v>0.93500000000000005</v>
      </c>
      <c r="Q20" s="223">
        <f>(mm!C20*EC!C20+mm!D20*EC!D20+mm!E20*EC!E20+mm!F20*EC!F20+mm!G20*EC!G20+mm!H20*EC!H20+mm!I20*EC!I20+mm!J20*EC!J20+mm!K20*EC!K20+mm!L20*EC!L20+mm!M20*EC!M20+mm!N20*EC!N20)/mm!O20</f>
        <v>2.0522337310195224</v>
      </c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9.5" customHeight="1">
      <c r="A21" s="110">
        <v>17</v>
      </c>
      <c r="B21" s="203" t="s">
        <v>19</v>
      </c>
      <c r="C21" s="228">
        <v>1.516</v>
      </c>
      <c r="D21" s="242">
        <v>1.8170000000000002</v>
      </c>
      <c r="E21" s="224">
        <v>1.375</v>
      </c>
      <c r="F21" s="224">
        <v>0.67800000000000005</v>
      </c>
      <c r="G21" s="224">
        <v>0.78500000000000003</v>
      </c>
      <c r="H21" s="224">
        <v>1.6180000000000001</v>
      </c>
      <c r="I21" s="224">
        <v>1.4480000000000002</v>
      </c>
      <c r="J21" s="224">
        <v>1.641</v>
      </c>
      <c r="K21" s="224">
        <v>1.2720000000000002</v>
      </c>
      <c r="L21" s="242">
        <v>1.377</v>
      </c>
      <c r="M21" s="224">
        <v>0.80600000000000005</v>
      </c>
      <c r="N21" s="225">
        <v>1.1980000000000002</v>
      </c>
      <c r="O21" s="223">
        <f t="shared" si="4"/>
        <v>1.8170000000000002</v>
      </c>
      <c r="P21" s="224">
        <f t="shared" si="5"/>
        <v>0.67800000000000005</v>
      </c>
      <c r="Q21" s="223">
        <f>(mm!C21*EC!C21+mm!D21*EC!D21+mm!E21*EC!E21+mm!F21*EC!F21+mm!G21*EC!G21+mm!H21*EC!H21+mm!I21*EC!I21+mm!J21*EC!J21+mm!K21*EC!K21+mm!L21*EC!L21+mm!M21*EC!M21+mm!N21*EC!N21)/mm!O21</f>
        <v>1.2496077795786062</v>
      </c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9.5" customHeight="1">
      <c r="A22" s="110">
        <v>18</v>
      </c>
      <c r="B22" s="203" t="s">
        <v>20</v>
      </c>
      <c r="C22" s="223">
        <v>2.25</v>
      </c>
      <c r="D22" s="224">
        <v>3.85</v>
      </c>
      <c r="E22" s="224">
        <v>2.62</v>
      </c>
      <c r="F22" s="224">
        <v>1.95</v>
      </c>
      <c r="G22" s="224">
        <v>1.55</v>
      </c>
      <c r="H22" s="224">
        <v>3.52</v>
      </c>
      <c r="I22" s="224">
        <v>2.12</v>
      </c>
      <c r="J22" s="224">
        <v>2.48</v>
      </c>
      <c r="K22" s="224">
        <v>2.89</v>
      </c>
      <c r="L22" s="224">
        <v>2.31</v>
      </c>
      <c r="M22" s="224">
        <v>5.72</v>
      </c>
      <c r="N22" s="225">
        <v>4.17</v>
      </c>
      <c r="O22" s="223">
        <f t="shared" si="4"/>
        <v>5.72</v>
      </c>
      <c r="P22" s="224">
        <f t="shared" si="5"/>
        <v>1.55</v>
      </c>
      <c r="Q22" s="223">
        <f>(mm!C22*EC!C22+mm!D22*EC!D22+mm!E22*EC!E22+mm!F22*EC!F22+mm!G22*EC!G22+mm!H22*EC!H22+mm!I22*EC!I22+mm!J22*EC!J22+mm!K22*EC!K22+mm!L22*EC!L22+mm!M22*EC!M22+mm!N22*EC!N22)/mm!O22</f>
        <v>2.430713330902905</v>
      </c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9.5" customHeight="1">
      <c r="A23" s="110">
        <v>19</v>
      </c>
      <c r="B23" s="203" t="s">
        <v>21</v>
      </c>
      <c r="C23" s="228">
        <v>1.52</v>
      </c>
      <c r="D23" s="242">
        <v>1.94</v>
      </c>
      <c r="E23" s="224">
        <v>1.96</v>
      </c>
      <c r="F23" s="224">
        <v>0.85</v>
      </c>
      <c r="G23" s="224">
        <v>0.84</v>
      </c>
      <c r="H23" s="224">
        <v>1.47</v>
      </c>
      <c r="I23" s="224">
        <v>1.67</v>
      </c>
      <c r="J23" s="224">
        <v>1.75</v>
      </c>
      <c r="K23" s="224">
        <v>2.36</v>
      </c>
      <c r="L23" s="242">
        <v>1.7</v>
      </c>
      <c r="M23" s="224">
        <v>4.91</v>
      </c>
      <c r="N23" s="225">
        <v>4</v>
      </c>
      <c r="O23" s="223">
        <f t="shared" si="4"/>
        <v>4.91</v>
      </c>
      <c r="P23" s="224">
        <f t="shared" si="5"/>
        <v>0.84</v>
      </c>
      <c r="Q23" s="223">
        <f>(mm!C23*EC!C23+mm!D23*EC!D23+mm!E23*EC!E23+mm!F23*EC!F23+mm!G23*EC!G23+mm!H23*EC!H23+mm!I23*EC!I23+mm!J23*EC!J23+mm!K23*EC!K23+mm!L23*EC!L23+mm!M23*EC!M23+mm!N23*EC!N23)/mm!O23</f>
        <v>1.6358785271675116</v>
      </c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9.5" customHeight="1">
      <c r="A24" s="110">
        <v>20</v>
      </c>
      <c r="B24" s="203" t="s">
        <v>22</v>
      </c>
      <c r="C24" s="228">
        <v>1.65</v>
      </c>
      <c r="D24" s="242">
        <v>2.44</v>
      </c>
      <c r="E24" s="224">
        <v>2.73</v>
      </c>
      <c r="F24" s="224">
        <v>1.0900000000000001</v>
      </c>
      <c r="G24" s="224">
        <v>1.33</v>
      </c>
      <c r="H24" s="224">
        <v>2.89</v>
      </c>
      <c r="I24" s="224">
        <v>1.81</v>
      </c>
      <c r="J24" s="224">
        <v>2.41</v>
      </c>
      <c r="K24" s="224">
        <v>2.8</v>
      </c>
      <c r="L24" s="242">
        <v>1.55</v>
      </c>
      <c r="M24" s="224">
        <v>4.42</v>
      </c>
      <c r="N24" s="225">
        <v>2.96</v>
      </c>
      <c r="O24" s="223">
        <f t="shared" si="4"/>
        <v>4.42</v>
      </c>
      <c r="P24" s="224">
        <f t="shared" si="5"/>
        <v>1.0900000000000001</v>
      </c>
      <c r="Q24" s="223">
        <f>(mm!C24*EC!C24+mm!D24*EC!D24+mm!E24*EC!E24+mm!F24*EC!F24+mm!G24*EC!G24+mm!H24*EC!H24+mm!I24*EC!I24+mm!J24*EC!J24+mm!K24*EC!K24+mm!L24*EC!L24+mm!M24*EC!M24+mm!N24*EC!N24)/mm!O24</f>
        <v>1.9101364428101413</v>
      </c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9.5" customHeight="1">
      <c r="A25" s="124">
        <v>21</v>
      </c>
      <c r="B25" s="207" t="s">
        <v>23</v>
      </c>
      <c r="C25" s="243">
        <v>0.85357006151742998</v>
      </c>
      <c r="D25" s="242">
        <v>1.5069171060188671</v>
      </c>
      <c r="E25" s="233">
        <v>1.1032109079537107</v>
      </c>
      <c r="F25" s="233">
        <v>0.88865971087366424</v>
      </c>
      <c r="G25" s="233">
        <v>0.91951941747572818</v>
      </c>
      <c r="H25" s="233">
        <v>2.1302379603399433</v>
      </c>
      <c r="I25" s="233">
        <v>1.8038244297913739</v>
      </c>
      <c r="J25" s="233">
        <v>1.3309185784906656</v>
      </c>
      <c r="K25" s="233">
        <v>2.1800000000000002</v>
      </c>
      <c r="L25" s="244">
        <v>1.2466966292134833</v>
      </c>
      <c r="M25" s="233">
        <v>0.60239202657807311</v>
      </c>
      <c r="N25" s="245">
        <v>0.79600000000000004</v>
      </c>
      <c r="O25" s="232">
        <f t="shared" si="4"/>
        <v>2.1800000000000002</v>
      </c>
      <c r="P25" s="233">
        <f t="shared" si="5"/>
        <v>0.60239202657807311</v>
      </c>
      <c r="Q25" s="232">
        <f>(mm!C25*EC!C25+mm!D25*EC!D25+mm!E25*EC!E25+mm!F25*EC!F25+mm!G25*EC!G25+mm!H25*EC!H25+mm!I25*EC!I25+mm!J25*EC!J25+mm!K25*EC!K25+mm!L25*EC!L25+mm!M25*EC!M25+mm!N25*EC!N25)/mm!O25</f>
        <v>1.2506841774362554</v>
      </c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9.5" customHeight="1">
      <c r="A26" s="163">
        <v>22</v>
      </c>
      <c r="B26" s="215" t="s">
        <v>24</v>
      </c>
      <c r="C26" s="226">
        <v>1.66</v>
      </c>
      <c r="D26" s="227">
        <v>2.09</v>
      </c>
      <c r="E26" s="227">
        <v>1.22</v>
      </c>
      <c r="F26" s="227">
        <v>1.74</v>
      </c>
      <c r="G26" s="227">
        <v>0.82</v>
      </c>
      <c r="H26" s="227">
        <v>1.19</v>
      </c>
      <c r="I26" s="227">
        <v>1.98</v>
      </c>
      <c r="J26" s="227">
        <v>3.78</v>
      </c>
      <c r="K26" s="227">
        <v>4.46</v>
      </c>
      <c r="L26" s="227">
        <v>4.87</v>
      </c>
      <c r="M26" s="227">
        <v>5.41</v>
      </c>
      <c r="N26" s="246">
        <v>5.73</v>
      </c>
      <c r="O26" s="226">
        <f t="shared" si="4"/>
        <v>5.73</v>
      </c>
      <c r="P26" s="227">
        <f t="shared" si="5"/>
        <v>0.82</v>
      </c>
      <c r="Q26" s="226">
        <f>(mm!C26*EC!C26+mm!D26*EC!D26+mm!E26*EC!E26+mm!F26*EC!F26+mm!G26*EC!G26+mm!H26*EC!H26+mm!I26*EC!I26+mm!J26*EC!J26+mm!K26*EC!K26+mm!L26*EC!L26+mm!M26*EC!M26+mm!N26*EC!N26)/mm!O26</f>
        <v>2.9516545966606316</v>
      </c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9.5" customHeight="1">
      <c r="A27" s="110">
        <v>23</v>
      </c>
      <c r="B27" s="203" t="s">
        <v>25</v>
      </c>
      <c r="C27" s="223">
        <v>2.2000000000000002</v>
      </c>
      <c r="D27" s="224">
        <v>1.46</v>
      </c>
      <c r="E27" s="224">
        <v>1.28</v>
      </c>
      <c r="F27" s="224">
        <v>1.94</v>
      </c>
      <c r="G27" s="224">
        <v>1.63</v>
      </c>
      <c r="H27" s="224">
        <v>1.32</v>
      </c>
      <c r="I27" s="224">
        <v>2.5499999999999998</v>
      </c>
      <c r="J27" s="224">
        <v>4.8499999999999996</v>
      </c>
      <c r="K27" s="224">
        <v>6.43</v>
      </c>
      <c r="L27" s="224">
        <v>7.54</v>
      </c>
      <c r="M27" s="224">
        <v>7.52</v>
      </c>
      <c r="N27" s="225">
        <v>4.53</v>
      </c>
      <c r="O27" s="223">
        <f t="shared" si="4"/>
        <v>7.54</v>
      </c>
      <c r="P27" s="224">
        <f t="shared" si="5"/>
        <v>1.28</v>
      </c>
      <c r="Q27" s="223">
        <f>(mm!C27*EC!C27+mm!D27*EC!D27+mm!E27*EC!E27+mm!F27*EC!F27+mm!G27*EC!G27+mm!H27*EC!H27+mm!I27*EC!I27+mm!J27*EC!J27+mm!K27*EC!K27+mm!L27*EC!L27+mm!M27*EC!M27+mm!N27*EC!N27)/mm!O27</f>
        <v>3.7456451152215897</v>
      </c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9.5" customHeight="1">
      <c r="A28" s="110">
        <v>24</v>
      </c>
      <c r="B28" s="203" t="s">
        <v>27</v>
      </c>
      <c r="C28" s="223">
        <v>1.88</v>
      </c>
      <c r="D28" s="224">
        <v>1.32</v>
      </c>
      <c r="E28" s="224">
        <v>0.88</v>
      </c>
      <c r="F28" s="224">
        <v>1.1100000000000001</v>
      </c>
      <c r="G28" s="224">
        <v>0.94</v>
      </c>
      <c r="H28" s="224">
        <v>1.17</v>
      </c>
      <c r="I28" s="224">
        <v>2.33</v>
      </c>
      <c r="J28" s="224">
        <v>4.34</v>
      </c>
      <c r="K28" s="224">
        <v>5.92</v>
      </c>
      <c r="L28" s="224">
        <v>6.65</v>
      </c>
      <c r="M28" s="224">
        <v>7.11</v>
      </c>
      <c r="N28" s="225">
        <v>4.29</v>
      </c>
      <c r="O28" s="223">
        <f t="shared" si="4"/>
        <v>7.11</v>
      </c>
      <c r="P28" s="224">
        <f t="shared" si="5"/>
        <v>0.88</v>
      </c>
      <c r="Q28" s="223">
        <f>(mm!C28*EC!C28+mm!D28*EC!D28+mm!E28*EC!E28+mm!F28*EC!F28+mm!G28*EC!G28+mm!H28*EC!H28+mm!I28*EC!I28+mm!J28*EC!J28+mm!K28*EC!K28+mm!L28*EC!L28+mm!M28*EC!M28+mm!N28*EC!N28)/mm!O28</f>
        <v>3.4986889166711963</v>
      </c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9.5" customHeight="1">
      <c r="A29" s="110">
        <v>25</v>
      </c>
      <c r="B29" s="203" t="s">
        <v>28</v>
      </c>
      <c r="C29" s="223">
        <v>2.41</v>
      </c>
      <c r="D29" s="224">
        <v>1.2</v>
      </c>
      <c r="E29" s="224">
        <v>1.18</v>
      </c>
      <c r="F29" s="224">
        <v>2.1</v>
      </c>
      <c r="G29" s="224">
        <v>0.81</v>
      </c>
      <c r="H29" s="224">
        <v>1.77</v>
      </c>
      <c r="I29" s="224">
        <v>2.27</v>
      </c>
      <c r="J29" s="224">
        <v>4.8899999999999997</v>
      </c>
      <c r="K29" s="224">
        <v>6.37</v>
      </c>
      <c r="L29" s="224">
        <v>6.92</v>
      </c>
      <c r="M29" s="224">
        <v>9.6999999999999993</v>
      </c>
      <c r="N29" s="225">
        <v>4.25</v>
      </c>
      <c r="O29" s="223">
        <f t="shared" si="4"/>
        <v>9.6999999999999993</v>
      </c>
      <c r="P29" s="224">
        <f t="shared" si="5"/>
        <v>0.81</v>
      </c>
      <c r="Q29" s="223">
        <f>(mm!C29*EC!C29+mm!D29*EC!D29+mm!E29*EC!E29+mm!F29*EC!F29+mm!G29*EC!G29+mm!H29*EC!H29+mm!I29*EC!I29+mm!J29*EC!J29+mm!K29*EC!K29+mm!L29*EC!L29+mm!M29*EC!M29+mm!N29*EC!N29)/mm!O29</f>
        <v>3.8730633069554345</v>
      </c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9.5" customHeight="1">
      <c r="A30" s="110">
        <v>26</v>
      </c>
      <c r="B30" s="203" t="s">
        <v>29</v>
      </c>
      <c r="C30" s="223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5"/>
      <c r="O30" s="223"/>
      <c r="P30" s="224"/>
      <c r="Q30" s="223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9.5" customHeight="1">
      <c r="A31" s="110">
        <v>27</v>
      </c>
      <c r="B31" s="203" t="s">
        <v>30</v>
      </c>
      <c r="C31" s="223">
        <v>0.74</v>
      </c>
      <c r="D31" s="224">
        <v>1.64</v>
      </c>
      <c r="E31" s="224">
        <v>0.82</v>
      </c>
      <c r="F31" s="224">
        <v>0.68</v>
      </c>
      <c r="G31" s="224">
        <v>1.26</v>
      </c>
      <c r="H31" s="224">
        <v>1.05</v>
      </c>
      <c r="I31" s="224">
        <v>1.91</v>
      </c>
      <c r="J31" s="224">
        <v>2.04</v>
      </c>
      <c r="K31" s="247"/>
      <c r="L31" s="224">
        <v>1.22</v>
      </c>
      <c r="M31" s="224">
        <v>1.49</v>
      </c>
      <c r="N31" s="225">
        <v>4.3099999999999996</v>
      </c>
      <c r="O31" s="223">
        <f t="shared" ref="O31:O51" si="6">MAX(C31:N31)</f>
        <v>4.3099999999999996</v>
      </c>
      <c r="P31" s="224">
        <f t="shared" ref="P31:P51" si="7">MIN(C31:N31)</f>
        <v>0.68</v>
      </c>
      <c r="Q31" s="223">
        <f>(mm!C31*EC!C31+mm!D31*EC!D31+mm!E31*EC!E31+mm!F31*EC!F31+mm!G31*EC!G31+mm!H31*EC!H31+mm!I31*EC!I31+mm!J31*EC!J31+mm!K31*EC!K31+mm!L31*EC!L31+mm!M31*EC!M31+mm!N31*EC!N31)/mm!O31</f>
        <v>1.196242167452408</v>
      </c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9.5" customHeight="1">
      <c r="A32" s="110">
        <v>28</v>
      </c>
      <c r="B32" s="203" t="s">
        <v>31</v>
      </c>
      <c r="C32" s="223">
        <v>1.87</v>
      </c>
      <c r="D32" s="224">
        <v>2.2400000000000002</v>
      </c>
      <c r="E32" s="224">
        <v>1.63</v>
      </c>
      <c r="F32" s="224">
        <v>5.14</v>
      </c>
      <c r="G32" s="224">
        <v>2.75</v>
      </c>
      <c r="H32" s="224">
        <v>2.0299999999999998</v>
      </c>
      <c r="I32" s="224">
        <v>2.72</v>
      </c>
      <c r="J32" s="224">
        <v>3.15</v>
      </c>
      <c r="K32" s="224">
        <v>46.4</v>
      </c>
      <c r="L32" s="224">
        <v>4.3099999999999996</v>
      </c>
      <c r="M32" s="224">
        <v>6.55</v>
      </c>
      <c r="N32" s="225">
        <v>3.38</v>
      </c>
      <c r="O32" s="223">
        <f t="shared" si="6"/>
        <v>46.4</v>
      </c>
      <c r="P32" s="224">
        <f t="shared" si="7"/>
        <v>1.63</v>
      </c>
      <c r="Q32" s="223">
        <f>(mm!C32*EC!C32+mm!D32*EC!D32+mm!E32*EC!E32+mm!F32*EC!F32+mm!G32*EC!G32+mm!H32*EC!H32+mm!I32*EC!I32+mm!J32*EC!J32+mm!K32*EC!K32+mm!L32*EC!L32+mm!M32*EC!M32+mm!N32*EC!N32)/mm!O32</f>
        <v>2.5018350249407773</v>
      </c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9.5" customHeight="1">
      <c r="A33" s="110">
        <v>29</v>
      </c>
      <c r="B33" s="203" t="s">
        <v>32</v>
      </c>
      <c r="C33" s="223"/>
      <c r="D33" s="224"/>
      <c r="E33" s="224"/>
      <c r="F33" s="224"/>
      <c r="G33" s="224"/>
      <c r="H33" s="224"/>
      <c r="I33" s="224"/>
      <c r="J33" s="231">
        <v>1.01105385060799</v>
      </c>
      <c r="K33" s="247"/>
      <c r="L33" s="224">
        <v>1.56064835164835</v>
      </c>
      <c r="M33" s="224">
        <v>1.63652337452982</v>
      </c>
      <c r="N33" s="225">
        <v>1.9327943485086301</v>
      </c>
      <c r="O33" s="223">
        <f t="shared" si="6"/>
        <v>1.9327943485086301</v>
      </c>
      <c r="P33" s="224">
        <f t="shared" si="7"/>
        <v>1.01105385060799</v>
      </c>
      <c r="Q33" s="228">
        <f>(mm!C33*EC!C33+mm!D33*EC!D33+mm!E33*EC!E33+mm!F33*EC!F33+mm!G33*EC!G33+mm!H33*EC!H33+mm!I33*EC!I33+mm!J33*EC!J33+mm!K33*EC!K33+mm!L33*EC!L33+mm!M33*EC!M33+mm!N33*EC!N33)/mm!O33</f>
        <v>1.6045606889328496</v>
      </c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9.5" customHeight="1">
      <c r="A34" s="110">
        <v>30</v>
      </c>
      <c r="B34" s="203" t="s">
        <v>33</v>
      </c>
      <c r="C34" s="223"/>
      <c r="D34" s="224"/>
      <c r="E34" s="224"/>
      <c r="F34" s="224"/>
      <c r="G34" s="224"/>
      <c r="H34" s="224">
        <v>1.1599999999999999</v>
      </c>
      <c r="I34" s="224">
        <v>1.56</v>
      </c>
      <c r="J34" s="224">
        <v>2.1800000000000002</v>
      </c>
      <c r="K34" s="224">
        <v>4.09</v>
      </c>
      <c r="L34" s="224">
        <v>1.82</v>
      </c>
      <c r="M34" s="224">
        <v>3.78</v>
      </c>
      <c r="N34" s="225">
        <v>2.39</v>
      </c>
      <c r="O34" s="223">
        <f t="shared" si="6"/>
        <v>4.09</v>
      </c>
      <c r="P34" s="224">
        <f t="shared" si="7"/>
        <v>1.1599999999999999</v>
      </c>
      <c r="Q34" s="228">
        <f>(mm!C34*EC!C34+mm!D34*EC!D34+mm!E34*EC!E34+mm!F34*EC!F34+mm!G34*EC!G34+mm!H34*EC!H34+mm!I34*EC!I34+mm!J34*EC!J34+mm!K34*EC!K34+mm!L34*EC!L34+mm!M34*EC!M34+mm!N34*EC!N34)/mm!O34</f>
        <v>1.9740331992521674</v>
      </c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9.5" customHeight="1">
      <c r="A35" s="110">
        <v>31</v>
      </c>
      <c r="B35" s="203" t="s">
        <v>35</v>
      </c>
      <c r="C35" s="223">
        <v>1.3</v>
      </c>
      <c r="D35" s="224">
        <v>0.5</v>
      </c>
      <c r="E35" s="224">
        <v>1.01</v>
      </c>
      <c r="F35" s="224">
        <v>1.51</v>
      </c>
      <c r="G35" s="224">
        <v>1.7</v>
      </c>
      <c r="H35" s="224">
        <v>0.96</v>
      </c>
      <c r="I35" s="224">
        <v>3.65</v>
      </c>
      <c r="J35" s="224">
        <v>1.71</v>
      </c>
      <c r="K35" s="224">
        <v>5.61</v>
      </c>
      <c r="L35" s="224">
        <v>1.46</v>
      </c>
      <c r="M35" s="224">
        <v>3.74</v>
      </c>
      <c r="N35" s="225">
        <v>1.51</v>
      </c>
      <c r="O35" s="223">
        <f t="shared" si="6"/>
        <v>5.61</v>
      </c>
      <c r="P35" s="224">
        <f t="shared" si="7"/>
        <v>0.5</v>
      </c>
      <c r="Q35" s="223">
        <f>(mm!C35*EC!C35+mm!D35*EC!D35+mm!E35*EC!E35+mm!F35*EC!F35+mm!G35*EC!G35+mm!H35*EC!H35+mm!I35*EC!I35+mm!J35*EC!J35+mm!K35*EC!K35+mm!L35*EC!L35+mm!M35*EC!M35+mm!N35*EC!N35)/mm!O35</f>
        <v>1.5096626889419253</v>
      </c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9.5" customHeight="1">
      <c r="A36" s="110">
        <v>32</v>
      </c>
      <c r="B36" s="203" t="s">
        <v>36</v>
      </c>
      <c r="C36" s="224">
        <v>1.0400039021852236</v>
      </c>
      <c r="D36" s="224">
        <v>2.0307548928238583</v>
      </c>
      <c r="E36" s="224">
        <v>0.96077604222772806</v>
      </c>
      <c r="F36" s="224">
        <v>2.7384360902255636</v>
      </c>
      <c r="G36" s="224">
        <v>2.5367513546056593</v>
      </c>
      <c r="H36" s="224">
        <v>1.4295211377870563</v>
      </c>
      <c r="I36" s="224">
        <v>1.679222992125984</v>
      </c>
      <c r="J36" s="224">
        <v>1.1995187680461983</v>
      </c>
      <c r="K36" s="247"/>
      <c r="L36" s="224">
        <v>1.3969429842296806</v>
      </c>
      <c r="M36" s="224">
        <v>2.2316867469879518</v>
      </c>
      <c r="N36" s="225">
        <v>1.5603776379118846</v>
      </c>
      <c r="O36" s="223">
        <f t="shared" si="6"/>
        <v>2.7384360902255636</v>
      </c>
      <c r="P36" s="224">
        <f t="shared" si="7"/>
        <v>0.96077604222772806</v>
      </c>
      <c r="Q36" s="223">
        <f>(mm!C36*EC!C36+mm!D36*EC!D36+mm!E36*EC!E36+mm!F36*EC!F36+mm!G36*EC!G36+mm!H36*EC!H36+mm!I36*EC!I36+mm!J36*EC!J36+mm!K36*EC!K36+mm!L36*EC!L36+mm!M36*EC!M36+mm!N36*EC!N36)/mm!O36</f>
        <v>1.4551652041972867</v>
      </c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9.5" customHeight="1">
      <c r="A37" s="110">
        <v>33</v>
      </c>
      <c r="B37" s="203" t="s">
        <v>37</v>
      </c>
      <c r="C37" s="223">
        <v>1.82</v>
      </c>
      <c r="D37" s="224">
        <v>0.95</v>
      </c>
      <c r="E37" s="224">
        <v>1.1200000000000001</v>
      </c>
      <c r="F37" s="224">
        <v>3.59</v>
      </c>
      <c r="G37" s="224">
        <v>1.4</v>
      </c>
      <c r="H37" s="224">
        <v>0.97</v>
      </c>
      <c r="I37" s="224">
        <v>1.71</v>
      </c>
      <c r="J37" s="224">
        <v>1.91</v>
      </c>
      <c r="K37" s="247"/>
      <c r="L37" s="224">
        <v>2.09</v>
      </c>
      <c r="M37" s="224">
        <v>2.04</v>
      </c>
      <c r="N37" s="225">
        <v>2.37</v>
      </c>
      <c r="O37" s="223">
        <f t="shared" si="6"/>
        <v>3.59</v>
      </c>
      <c r="P37" s="224">
        <f t="shared" si="7"/>
        <v>0.95</v>
      </c>
      <c r="Q37" s="223">
        <f>(mm!C37*EC!C37+mm!D37*EC!D37+mm!E37*EC!E37+mm!F37*EC!F37+mm!G37*EC!G37+mm!H37*EC!H37+mm!I37*EC!I37+mm!J37*EC!J37+mm!K37*EC!K37+mm!L37*EC!L37+mm!M37*EC!M37+mm!N37*EC!N37)/mm!O37</f>
        <v>1.4260638081690713</v>
      </c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9.5" customHeight="1">
      <c r="A38" s="110">
        <v>34</v>
      </c>
      <c r="B38" s="203" t="s">
        <v>38</v>
      </c>
      <c r="C38" s="223"/>
      <c r="D38" s="224"/>
      <c r="E38" s="224"/>
      <c r="F38" s="224">
        <v>1.6</v>
      </c>
      <c r="G38" s="224">
        <v>1.4</v>
      </c>
      <c r="H38" s="224">
        <v>1.1000000000000001</v>
      </c>
      <c r="I38" s="224">
        <v>1.3</v>
      </c>
      <c r="J38" s="224">
        <v>1.5</v>
      </c>
      <c r="K38" s="224">
        <v>11.1</v>
      </c>
      <c r="L38" s="224">
        <v>2.6</v>
      </c>
      <c r="M38" s="224">
        <v>2.8</v>
      </c>
      <c r="N38" s="225">
        <v>2.2000000000000002</v>
      </c>
      <c r="O38" s="223">
        <f t="shared" si="6"/>
        <v>11.1</v>
      </c>
      <c r="P38" s="224">
        <f t="shared" si="7"/>
        <v>1.1000000000000001</v>
      </c>
      <c r="Q38" s="228">
        <f>(mm!C38*EC!C38+mm!D38*EC!D38+mm!E38*EC!E38+mm!F38*EC!F38+mm!G38*EC!G38+mm!H38*EC!H38+mm!I38*EC!I38+mm!J38*EC!J38+mm!K38*EC!K38+mm!L38*EC!L38+mm!M38*EC!M38+mm!N38*EC!N38)/mm!O38</f>
        <v>1.6103187386674276</v>
      </c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9.5" customHeight="1">
      <c r="A39" s="169">
        <v>35</v>
      </c>
      <c r="B39" s="207" t="s">
        <v>40</v>
      </c>
      <c r="C39" s="232">
        <v>1.89</v>
      </c>
      <c r="D39" s="233">
        <v>2.97</v>
      </c>
      <c r="E39" s="233">
        <v>1.54</v>
      </c>
      <c r="F39" s="233">
        <v>2.4500000000000002</v>
      </c>
      <c r="G39" s="233">
        <v>1.69</v>
      </c>
      <c r="H39" s="233">
        <v>3.97</v>
      </c>
      <c r="I39" s="233">
        <v>2.6</v>
      </c>
      <c r="J39" s="233">
        <v>1.71</v>
      </c>
      <c r="K39" s="233">
        <v>9.6300000000000008</v>
      </c>
      <c r="L39" s="233">
        <v>2.0699999999999998</v>
      </c>
      <c r="M39" s="233">
        <v>2.88</v>
      </c>
      <c r="N39" s="245">
        <v>2.2999999999999998</v>
      </c>
      <c r="O39" s="232">
        <f t="shared" si="6"/>
        <v>9.6300000000000008</v>
      </c>
      <c r="P39" s="233">
        <f t="shared" si="7"/>
        <v>1.54</v>
      </c>
      <c r="Q39" s="232">
        <f>(mm!C39*EC!C39+mm!D39*EC!D39+mm!E39*EC!E39+mm!F39*EC!F39+mm!G39*EC!G39+mm!H39*EC!H39+mm!I39*EC!I39+mm!J39*EC!J39+mm!K39*EC!K39+mm!L39*EC!L39+mm!M39*EC!M39+mm!N39*EC!N39)/mm!O39</f>
        <v>2.2982226060616373</v>
      </c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9.5" customHeight="1">
      <c r="A40" s="97">
        <v>36</v>
      </c>
      <c r="B40" s="215" t="s">
        <v>41</v>
      </c>
      <c r="C40" s="248"/>
      <c r="D40" s="227">
        <v>1.2135235732009926</v>
      </c>
      <c r="E40" s="227">
        <v>1.3400137457044674</v>
      </c>
      <c r="F40" s="227">
        <v>1.4780636292223095</v>
      </c>
      <c r="G40" s="227">
        <v>2.0250867768595038</v>
      </c>
      <c r="H40" s="227">
        <v>1.3759872611464969</v>
      </c>
      <c r="I40" s="227">
        <v>2.9430041152263375</v>
      </c>
      <c r="J40" s="227">
        <v>1.7565879265091862</v>
      </c>
      <c r="K40" s="227">
        <v>7.21</v>
      </c>
      <c r="L40" s="227">
        <v>2.4101388888888886</v>
      </c>
      <c r="M40" s="227">
        <v>2.6844000000000001</v>
      </c>
      <c r="N40" s="246">
        <v>2.3226203966005667</v>
      </c>
      <c r="O40" s="226">
        <f t="shared" si="6"/>
        <v>7.21</v>
      </c>
      <c r="P40" s="227">
        <f t="shared" si="7"/>
        <v>1.2135235732009926</v>
      </c>
      <c r="Q40" s="226">
        <f>(mm!C40*EC!C40+mm!D40*EC!D40+mm!E40*EC!E40+mm!F40*EC!F40+mm!G40*EC!G40+mm!H40*EC!H40+mm!I40*EC!I40+mm!J40*EC!J40+mm!K40*EC!K40+mm!L40*EC!L40+mm!M40*EC!M40+mm!N40*EC!N40)/mm!O40</f>
        <v>1.7303178849211471</v>
      </c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9.5" customHeight="1">
      <c r="A41" s="163">
        <v>37</v>
      </c>
      <c r="B41" s="213" t="s">
        <v>42</v>
      </c>
      <c r="C41" s="239"/>
      <c r="D41" s="239"/>
      <c r="E41" s="239"/>
      <c r="F41" s="239"/>
      <c r="G41" s="239">
        <v>2.77</v>
      </c>
      <c r="H41" s="239">
        <v>1.508</v>
      </c>
      <c r="I41" s="239">
        <v>3.25</v>
      </c>
      <c r="J41" s="239">
        <v>5.83</v>
      </c>
      <c r="K41" s="239">
        <v>6.58</v>
      </c>
      <c r="L41" s="239">
        <v>4.92</v>
      </c>
      <c r="M41" s="239">
        <v>7.82</v>
      </c>
      <c r="N41" s="240">
        <v>8.0299999999999994</v>
      </c>
      <c r="O41" s="241">
        <f t="shared" si="6"/>
        <v>8.0299999999999994</v>
      </c>
      <c r="P41" s="239">
        <f t="shared" si="7"/>
        <v>1.508</v>
      </c>
      <c r="Q41" s="237">
        <f>(mm!C41*EC!C41+mm!D41*EC!D41+mm!E41*EC!E41+mm!F41*EC!F41+mm!G41*EC!G41+mm!H41*EC!H41+mm!I41*EC!I41+mm!J41*EC!J41+mm!K41*EC!K41+mm!L41*EC!L41+mm!M41*EC!M41+mm!N41*EC!N41)/mm!O41</f>
        <v>5.3763617702595692</v>
      </c>
      <c r="R41" s="20"/>
      <c r="S41" s="20"/>
      <c r="T41" s="20"/>
      <c r="U41" s="86"/>
      <c r="V41" s="255">
        <v>3.0576268466231742</v>
      </c>
      <c r="W41" s="255">
        <v>4.285903976248246</v>
      </c>
      <c r="X41" s="20"/>
      <c r="Y41" s="20"/>
      <c r="Z41" s="20"/>
    </row>
    <row r="42" spans="1:26" ht="19.5" customHeight="1">
      <c r="A42" s="110">
        <v>38</v>
      </c>
      <c r="B42" s="203" t="s">
        <v>44</v>
      </c>
      <c r="C42" s="223">
        <v>3.5550145838571785</v>
      </c>
      <c r="D42" s="224">
        <v>1.5205060728744941</v>
      </c>
      <c r="E42" s="224">
        <v>0.76738199970527565</v>
      </c>
      <c r="F42" s="224">
        <v>1.7686143459915611</v>
      </c>
      <c r="G42" s="224">
        <v>1.7146254416961129</v>
      </c>
      <c r="H42" s="224">
        <v>1.7273022674865488</v>
      </c>
      <c r="I42" s="224">
        <v>1.238887924382716</v>
      </c>
      <c r="J42" s="224">
        <v>3.7587122364703318</v>
      </c>
      <c r="K42" s="224">
        <v>8.4542004574755669</v>
      </c>
      <c r="L42" s="224">
        <v>5.6020060072945714</v>
      </c>
      <c r="M42" s="224">
        <v>9.1509417899587699</v>
      </c>
      <c r="N42" s="225">
        <v>6.7930474823897731</v>
      </c>
      <c r="O42" s="223">
        <f t="shared" si="6"/>
        <v>9.1509417899587699</v>
      </c>
      <c r="P42" s="224">
        <f t="shared" si="7"/>
        <v>0.76738199970527565</v>
      </c>
      <c r="Q42" s="223">
        <f>(mm!C42*EC!C42+mm!D42*EC!D42+mm!E42*EC!E42+mm!F42*EC!F42+mm!G42*EC!G42+mm!H42*EC!H42+mm!I42*EC!I42+mm!J42*EC!J42+mm!K42*EC!K42+mm!L42*EC!L42+mm!M42*EC!M42+mm!N42*EC!N42)/mm!O42</f>
        <v>3.5974200886479348</v>
      </c>
      <c r="R42" s="20"/>
      <c r="S42" s="20"/>
      <c r="T42" s="20"/>
      <c r="U42" s="86"/>
      <c r="V42" s="255">
        <v>7.54</v>
      </c>
      <c r="W42" s="255">
        <v>9.6999999999999993</v>
      </c>
      <c r="X42" s="20"/>
      <c r="Y42" s="20"/>
      <c r="Z42" s="20"/>
    </row>
    <row r="43" spans="1:26" ht="19.5" customHeight="1">
      <c r="A43" s="110">
        <v>39</v>
      </c>
      <c r="B43" s="203" t="s">
        <v>45</v>
      </c>
      <c r="C43" s="223">
        <v>2.02</v>
      </c>
      <c r="D43" s="224">
        <v>0.98</v>
      </c>
      <c r="E43" s="224">
        <v>0.93</v>
      </c>
      <c r="F43" s="224">
        <v>1.58</v>
      </c>
      <c r="G43" s="224">
        <v>1</v>
      </c>
      <c r="H43" s="224">
        <v>1.31</v>
      </c>
      <c r="I43" s="224">
        <v>1.76</v>
      </c>
      <c r="J43" s="224">
        <v>1.36</v>
      </c>
      <c r="K43" s="224">
        <v>1.81</v>
      </c>
      <c r="L43" s="242">
        <v>2.69</v>
      </c>
      <c r="M43" s="224">
        <v>2.7</v>
      </c>
      <c r="N43" s="225">
        <v>1.26</v>
      </c>
      <c r="O43" s="223">
        <f t="shared" si="6"/>
        <v>2.7</v>
      </c>
      <c r="P43" s="224">
        <f t="shared" si="7"/>
        <v>0.93</v>
      </c>
      <c r="Q43" s="223">
        <f>(mm!C43*EC!C43+mm!D43*EC!D43+mm!E43*EC!E43+mm!F43*EC!F43+mm!G43*EC!G43+mm!H43*EC!H43+mm!I43*EC!I43+mm!J43*EC!J43+mm!K43*EC!K43+mm!L43*EC!L43+mm!M43*EC!M43+mm!N43*EC!N43)/mm!O43</f>
        <v>1.2924331246442802</v>
      </c>
      <c r="R43" s="20"/>
      <c r="S43" s="20"/>
      <c r="T43" s="20"/>
      <c r="U43" s="86"/>
      <c r="V43" s="255">
        <v>1.22</v>
      </c>
      <c r="W43" s="255">
        <v>0.60239202657807311</v>
      </c>
      <c r="X43" s="20"/>
      <c r="Y43" s="20"/>
      <c r="Z43" s="20"/>
    </row>
    <row r="44" spans="1:26" ht="19.5" customHeight="1">
      <c r="A44" s="110">
        <v>40</v>
      </c>
      <c r="B44" s="203" t="s">
        <v>46</v>
      </c>
      <c r="C44" s="223"/>
      <c r="D44" s="224"/>
      <c r="E44" s="224"/>
      <c r="F44" s="224"/>
      <c r="G44" s="224"/>
      <c r="H44" s="224"/>
      <c r="I44" s="224">
        <v>1.65</v>
      </c>
      <c r="J44" s="231">
        <v>2.0299999999999998</v>
      </c>
      <c r="K44" s="231">
        <v>4.6100000000000003</v>
      </c>
      <c r="L44" s="242">
        <v>2.42</v>
      </c>
      <c r="M44" s="224">
        <v>9.36</v>
      </c>
      <c r="N44" s="225">
        <v>2.21</v>
      </c>
      <c r="O44" s="223">
        <f t="shared" si="6"/>
        <v>9.36</v>
      </c>
      <c r="P44" s="224">
        <f t="shared" si="7"/>
        <v>1.65</v>
      </c>
      <c r="Q44" s="228">
        <f>(mm!C44*EC!C44+mm!D44*EC!D44+mm!E44*EC!E44+mm!F44*EC!F44+mm!G44*EC!G44+mm!H44*EC!H44+mm!I44*EC!I44+mm!J44*EC!J44+mm!K44*EC!K44+mm!L44*EC!L44+mm!M44*EC!M44+mm!N44*EC!N44)/mm!O44</f>
        <v>3.3181906028368799</v>
      </c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9.5" customHeight="1">
      <c r="A45" s="110">
        <v>41</v>
      </c>
      <c r="B45" s="203" t="s">
        <v>47</v>
      </c>
      <c r="C45" s="224"/>
      <c r="D45" s="224"/>
      <c r="E45" s="224"/>
      <c r="F45" s="224"/>
      <c r="G45" s="249">
        <v>1</v>
      </c>
      <c r="H45" s="224">
        <v>1.66</v>
      </c>
      <c r="I45" s="224">
        <v>1.2969999999999999</v>
      </c>
      <c r="J45" s="224">
        <v>0.68</v>
      </c>
      <c r="K45" s="224">
        <v>12.25</v>
      </c>
      <c r="L45" s="224">
        <v>1.36</v>
      </c>
      <c r="M45" s="224">
        <v>2.12</v>
      </c>
      <c r="N45" s="225">
        <v>1.22</v>
      </c>
      <c r="O45" s="223">
        <f t="shared" si="6"/>
        <v>12.25</v>
      </c>
      <c r="P45" s="224">
        <f t="shared" si="7"/>
        <v>0.68</v>
      </c>
      <c r="Q45" s="228">
        <f>(mm!C45*EC!C45+mm!D45*EC!D45+mm!E45*EC!E45+mm!F45*EC!F45+mm!G45*EC!G45+mm!H45*EC!H45+mm!I45*EC!I45+mm!J45*EC!J45+mm!K45*EC!K45+mm!L45*EC!L45+mm!M45*EC!M45+mm!N45*EC!N45)/mm!O45</f>
        <v>1.3236059693452817</v>
      </c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9.5" customHeight="1">
      <c r="A46" s="124">
        <v>42</v>
      </c>
      <c r="B46" s="207" t="s">
        <v>49</v>
      </c>
      <c r="C46" s="232">
        <v>1.7324724962380873</v>
      </c>
      <c r="D46" s="233">
        <v>0.90839245283018877</v>
      </c>
      <c r="E46" s="233">
        <v>1.0046222393143611</v>
      </c>
      <c r="F46" s="233">
        <v>0.94227968526466377</v>
      </c>
      <c r="G46" s="233">
        <v>1.0555641592920355</v>
      </c>
      <c r="H46" s="233">
        <v>0.93314201618837378</v>
      </c>
      <c r="I46" s="233">
        <v>1.7811768707482993</v>
      </c>
      <c r="J46" s="233">
        <v>2.2646229619565217</v>
      </c>
      <c r="K46" s="233">
        <v>4.9749999999999996</v>
      </c>
      <c r="L46" s="233">
        <v>5.0720382165605091</v>
      </c>
      <c r="M46" s="233">
        <v>8.7077717391304343</v>
      </c>
      <c r="N46" s="245">
        <v>4.2767713382507901</v>
      </c>
      <c r="O46" s="232">
        <f t="shared" si="6"/>
        <v>8.7077717391304343</v>
      </c>
      <c r="P46" s="233">
        <f t="shared" si="7"/>
        <v>0.90839245283018877</v>
      </c>
      <c r="Q46" s="232">
        <f>(mm!C46*EC!C46+mm!D46*EC!D46+mm!E46*EC!E46+mm!F46*EC!F46+mm!G46*EC!G46+mm!H46*EC!H46+mm!I46*EC!I46+mm!J46*EC!J46+mm!K46*EC!K46+mm!L46*EC!L46+mm!M46*EC!M46+mm!N46*EC!N46)/mm!O46</f>
        <v>1.8094590330072491</v>
      </c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9.5" customHeight="1">
      <c r="A47" s="163">
        <v>43</v>
      </c>
      <c r="B47" s="215" t="s">
        <v>51</v>
      </c>
      <c r="C47" s="226">
        <v>2</v>
      </c>
      <c r="D47" s="227">
        <v>0.92</v>
      </c>
      <c r="E47" s="227">
        <v>0.78</v>
      </c>
      <c r="F47" s="227">
        <v>0.88</v>
      </c>
      <c r="G47" s="227">
        <v>0.8</v>
      </c>
      <c r="H47" s="227">
        <v>1.25</v>
      </c>
      <c r="I47" s="227">
        <v>2.27</v>
      </c>
      <c r="J47" s="227">
        <v>3.06</v>
      </c>
      <c r="K47" s="227">
        <v>13.4</v>
      </c>
      <c r="L47" s="227">
        <v>5.08</v>
      </c>
      <c r="M47" s="227">
        <v>4.45</v>
      </c>
      <c r="N47" s="246">
        <v>3.35</v>
      </c>
      <c r="O47" s="226">
        <f t="shared" si="6"/>
        <v>13.4</v>
      </c>
      <c r="P47" s="227">
        <f t="shared" si="7"/>
        <v>0.78</v>
      </c>
      <c r="Q47" s="226">
        <f>(mm!C47*EC!C47+mm!D47*EC!D47+mm!E47*EC!E47+mm!F47*EC!F47+mm!G47*EC!G47+mm!H47*EC!H47+mm!I47*EC!I47+mm!J47*EC!J47+mm!K47*EC!K47+mm!L47*EC!L47+mm!M47*EC!M47+mm!N47*EC!N47)/mm!O47</f>
        <v>1.478981954730364</v>
      </c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9.5" customHeight="1">
      <c r="A48" s="110">
        <v>44</v>
      </c>
      <c r="B48" s="203" t="s">
        <v>52</v>
      </c>
      <c r="C48" s="223">
        <v>2.62</v>
      </c>
      <c r="D48" s="224">
        <v>0.78</v>
      </c>
      <c r="E48" s="224">
        <v>0.95</v>
      </c>
      <c r="F48" s="224">
        <v>0.87</v>
      </c>
      <c r="G48" s="224">
        <v>0.71</v>
      </c>
      <c r="H48" s="224">
        <v>0.99</v>
      </c>
      <c r="I48" s="224">
        <v>1.73</v>
      </c>
      <c r="J48" s="224">
        <v>3.69</v>
      </c>
      <c r="K48" s="224">
        <v>9.48</v>
      </c>
      <c r="L48" s="224">
        <v>4.5599999999999996</v>
      </c>
      <c r="M48" s="224">
        <v>5.43</v>
      </c>
      <c r="N48" s="225">
        <v>2.99</v>
      </c>
      <c r="O48" s="241">
        <f t="shared" si="6"/>
        <v>9.48</v>
      </c>
      <c r="P48" s="239">
        <f t="shared" si="7"/>
        <v>0.71</v>
      </c>
      <c r="Q48" s="241">
        <f>(mm!C48*EC!C48+mm!D48*EC!D48+mm!E48*EC!E48+mm!F48*EC!F48+mm!G48*EC!G48+mm!H48*EC!H48+mm!I48*EC!I48+mm!J48*EC!J48+mm!K48*EC!K48+mm!L48*EC!L48+mm!M48*EC!M48+mm!N48*EC!N48)/mm!O48</f>
        <v>1.6868949724294517</v>
      </c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9.5" customHeight="1">
      <c r="A49" s="110">
        <v>45</v>
      </c>
      <c r="B49" s="203" t="s">
        <v>54</v>
      </c>
      <c r="C49" s="223">
        <v>1.8733117008550308</v>
      </c>
      <c r="D49" s="224">
        <v>1.3557624087552573</v>
      </c>
      <c r="E49" s="224">
        <v>0.91635088327897785</v>
      </c>
      <c r="F49" s="224">
        <v>0.86201885234920483</v>
      </c>
      <c r="G49" s="224">
        <v>0.67199999999999993</v>
      </c>
      <c r="H49" s="224">
        <v>0.76800000000000002</v>
      </c>
      <c r="I49" s="224">
        <v>1.6160000000000001</v>
      </c>
      <c r="J49" s="224">
        <v>2.6787843078943783</v>
      </c>
      <c r="K49" s="224">
        <v>20.206085360256999</v>
      </c>
      <c r="L49" s="224">
        <v>3.1701634431062518</v>
      </c>
      <c r="M49" s="224">
        <v>4.1809836427564413</v>
      </c>
      <c r="N49" s="225">
        <v>5.7314018519078882</v>
      </c>
      <c r="O49" s="223">
        <f t="shared" si="6"/>
        <v>20.206085360256999</v>
      </c>
      <c r="P49" s="224">
        <f t="shared" si="7"/>
        <v>0.67199999999999993</v>
      </c>
      <c r="Q49" s="223">
        <f>(mm!C49*EC!C49+mm!D49*EC!D49+mm!E49*EC!E49+mm!F49*EC!F49+mm!G49*EC!G49+mm!H49*EC!H49+mm!I49*EC!I49+mm!J49*EC!J49+mm!K49*EC!K49+mm!L49*EC!L49+mm!M49*EC!M49+mm!N49*EC!N49)/mm!O49</f>
        <v>1.4556076189704936</v>
      </c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9.5" customHeight="1">
      <c r="A50" s="110">
        <v>46</v>
      </c>
      <c r="B50" s="203" t="s">
        <v>55</v>
      </c>
      <c r="C50" s="223">
        <v>1.5089566236811254</v>
      </c>
      <c r="D50" s="224">
        <v>1.1266452309020285</v>
      </c>
      <c r="E50" s="224">
        <v>1.2382424466724984</v>
      </c>
      <c r="F50" s="224">
        <v>1.0451509677419355</v>
      </c>
      <c r="G50" s="224">
        <v>1.1093033208402336</v>
      </c>
      <c r="H50" s="224">
        <v>2.3686518145885733</v>
      </c>
      <c r="I50" s="224">
        <v>1.1209867310012063</v>
      </c>
      <c r="J50" s="224">
        <v>1.7569888268156426</v>
      </c>
      <c r="K50" s="224">
        <v>7.0203370786516857</v>
      </c>
      <c r="L50" s="224">
        <v>3.0388285714285717</v>
      </c>
      <c r="M50" s="224">
        <v>6.6199390553580502</v>
      </c>
      <c r="N50" s="225">
        <v>3.0511479887435855</v>
      </c>
      <c r="O50" s="223">
        <f t="shared" si="6"/>
        <v>7.0203370786516857</v>
      </c>
      <c r="P50" s="224">
        <f t="shared" si="7"/>
        <v>1.0451509677419355</v>
      </c>
      <c r="Q50" s="223">
        <f>(mm!C50*EC!C50+mm!D50*EC!D50+mm!E50*EC!E50+mm!F50*EC!F50+mm!G50*EC!G50+mm!H50*EC!H50+mm!I50*EC!I50+mm!J50*EC!J50+mm!K50*EC!K50+mm!L50*EC!L50+mm!M50*EC!M50+mm!N50*EC!N50)/mm!O50</f>
        <v>1.7679625172934388</v>
      </c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9.5" customHeight="1">
      <c r="A51" s="110">
        <v>47</v>
      </c>
      <c r="B51" s="203" t="s">
        <v>56</v>
      </c>
      <c r="C51" s="223"/>
      <c r="D51" s="224"/>
      <c r="E51" s="224"/>
      <c r="F51" s="224"/>
      <c r="G51" s="224"/>
      <c r="H51" s="224"/>
      <c r="I51" s="224">
        <v>2.08</v>
      </c>
      <c r="J51" s="224">
        <v>2.06</v>
      </c>
      <c r="K51" s="224">
        <v>4.92</v>
      </c>
      <c r="L51" s="224">
        <v>2.48</v>
      </c>
      <c r="M51" s="224">
        <v>2.84</v>
      </c>
      <c r="N51" s="225">
        <v>3.11</v>
      </c>
      <c r="O51" s="223">
        <f t="shared" si="6"/>
        <v>4.92</v>
      </c>
      <c r="P51" s="224">
        <f t="shared" si="7"/>
        <v>2.06</v>
      </c>
      <c r="Q51" s="228">
        <f>(mm!C51*EC!C51+mm!D51*EC!D51+mm!E51*EC!E51+mm!F51*EC!F51+mm!G51*EC!G51+mm!H51*EC!H51+mm!I51*EC!I51+mm!J51*EC!J51+mm!K51*EC!K51+mm!L51*EC!L51+mm!M51*EC!M51+mm!N51*EC!N51)/mm!O51</f>
        <v>2.7283345292194849</v>
      </c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9.5" customHeight="1">
      <c r="A52" s="110">
        <v>48</v>
      </c>
      <c r="B52" s="203" t="s">
        <v>57</v>
      </c>
      <c r="C52" s="223"/>
      <c r="D52" s="224"/>
      <c r="E52" s="224"/>
      <c r="F52" s="224"/>
      <c r="G52" s="224"/>
      <c r="H52" s="224"/>
      <c r="I52" s="224"/>
      <c r="J52" s="224"/>
      <c r="K52" s="224"/>
      <c r="L52" s="224"/>
      <c r="M52" s="224"/>
      <c r="N52" s="225"/>
      <c r="O52" s="223"/>
      <c r="P52" s="224"/>
      <c r="Q52" s="223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9.5" customHeight="1">
      <c r="A53" s="110">
        <v>49</v>
      </c>
      <c r="B53" s="203" t="s">
        <v>58</v>
      </c>
      <c r="C53" s="223">
        <v>0.86988535980148896</v>
      </c>
      <c r="D53" s="224">
        <v>0.81456196469148801</v>
      </c>
      <c r="E53" s="224">
        <v>1.09229593373494</v>
      </c>
      <c r="F53" s="224">
        <v>0.73638820876288702</v>
      </c>
      <c r="G53" s="224">
        <v>0.72909595096955704</v>
      </c>
      <c r="H53" s="250">
        <v>0.80759118727050205</v>
      </c>
      <c r="I53" s="224">
        <v>1.2122424242424199</v>
      </c>
      <c r="J53" s="224">
        <v>1.39323895309313</v>
      </c>
      <c r="K53" s="224">
        <v>2.9942222222222199</v>
      </c>
      <c r="L53" s="224">
        <v>1.2565820797907099</v>
      </c>
      <c r="M53" s="224">
        <v>1.77920689655172</v>
      </c>
      <c r="N53" s="225">
        <v>1.98781298013245</v>
      </c>
      <c r="O53" s="223">
        <f t="shared" ref="O53:O56" si="8">MAX(C53:N53)</f>
        <v>2.9942222222222199</v>
      </c>
      <c r="P53" s="224">
        <f t="shared" ref="P53:P56" si="9">MIN(C53:N53)</f>
        <v>0.72909595096955704</v>
      </c>
      <c r="Q53" s="223">
        <f>(mm!C53*EC!C53+mm!D53*EC!D53+mm!E53*EC!E53+mm!F53*EC!F53+mm!G53*EC!G53+mm!H53*EC!H53+mm!I53*EC!I53+mm!J53*EC!J53+mm!K53*EC!K53+mm!L53*EC!L53+mm!M53*EC!M53+mm!N53*EC!N53)/mm!O53</f>
        <v>1.0169450106660343</v>
      </c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9.5" customHeight="1">
      <c r="A54" s="110">
        <v>50</v>
      </c>
      <c r="B54" s="203" t="s">
        <v>60</v>
      </c>
      <c r="C54" s="223">
        <v>2.5</v>
      </c>
      <c r="D54" s="224">
        <v>0.7</v>
      </c>
      <c r="E54" s="224">
        <v>1.5</v>
      </c>
      <c r="F54" s="224">
        <v>3.1</v>
      </c>
      <c r="G54" s="224">
        <v>1.4</v>
      </c>
      <c r="H54" s="224">
        <v>1.7</v>
      </c>
      <c r="I54" s="224">
        <v>2.2000000000000002</v>
      </c>
      <c r="J54" s="224">
        <v>2.4</v>
      </c>
      <c r="K54" s="224">
        <v>2.2000000000000002</v>
      </c>
      <c r="L54" s="224">
        <v>3</v>
      </c>
      <c r="M54" s="224">
        <v>2</v>
      </c>
      <c r="N54" s="225">
        <v>2.4</v>
      </c>
      <c r="O54" s="223">
        <f t="shared" si="8"/>
        <v>3.1</v>
      </c>
      <c r="P54" s="224">
        <f t="shared" si="9"/>
        <v>0.7</v>
      </c>
      <c r="Q54" s="223">
        <f>(mm!C54*EC!C54+mm!D54*EC!D54+mm!E54*EC!E54+mm!F54*EC!F54+mm!G54*EC!G54+mm!H54*EC!H54+mm!I54*EC!I54+mm!J54*EC!J54+mm!K54*EC!K54+mm!L54*EC!L54+mm!M54*EC!M54+mm!N54*EC!N54)/mm!O54</f>
        <v>1.9435414325972042</v>
      </c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9.5" customHeight="1">
      <c r="A55" s="110">
        <v>51</v>
      </c>
      <c r="B55" s="203" t="s">
        <v>61</v>
      </c>
      <c r="C55" s="223">
        <v>2.9530657894736843</v>
      </c>
      <c r="D55" s="224">
        <v>1.2101497005988022</v>
      </c>
      <c r="E55" s="224">
        <v>0.76887240356083075</v>
      </c>
      <c r="F55" s="231">
        <v>2.0031266375545851</v>
      </c>
      <c r="G55" s="231">
        <v>0.98161712439418436</v>
      </c>
      <c r="H55" s="224">
        <v>7.0997254901960805</v>
      </c>
      <c r="I55" s="224">
        <v>1.05</v>
      </c>
      <c r="J55" s="224">
        <v>2.5064949494949493</v>
      </c>
      <c r="K55" s="224">
        <v>4.4793500000000002</v>
      </c>
      <c r="L55" s="224">
        <v>4.085859872611465</v>
      </c>
      <c r="M55" s="224">
        <v>3.8875609756097558</v>
      </c>
      <c r="N55" s="225">
        <v>6.4201056338028168</v>
      </c>
      <c r="O55" s="223">
        <f t="shared" si="8"/>
        <v>7.0997254901960805</v>
      </c>
      <c r="P55" s="224">
        <f t="shared" si="9"/>
        <v>0.76887240356083075</v>
      </c>
      <c r="Q55" s="223">
        <f>(mm!C55*EC!C55+mm!D55*EC!D55+mm!E55*EC!E55+mm!F55*EC!F55+mm!G55*EC!G55+mm!H55*EC!H55+mm!I55*EC!I55+mm!J55*EC!J55+mm!K55*EC!K55+mm!L55*EC!L55+mm!M55*EC!M55+mm!N55*EC!N55)/mm!O55</f>
        <v>2.4056513466765508</v>
      </c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9.5" customHeight="1">
      <c r="A56" s="124">
        <v>52</v>
      </c>
      <c r="B56" s="219" t="s">
        <v>63</v>
      </c>
      <c r="C56" s="234">
        <v>1.2</v>
      </c>
      <c r="D56" s="235">
        <v>1.2</v>
      </c>
      <c r="E56" s="235">
        <v>1.4</v>
      </c>
      <c r="F56" s="235">
        <v>1.5</v>
      </c>
      <c r="G56" s="235">
        <v>1.7</v>
      </c>
      <c r="H56" s="235">
        <v>12.8</v>
      </c>
      <c r="I56" s="235">
        <v>4</v>
      </c>
      <c r="J56" s="235">
        <v>4.0999999999999996</v>
      </c>
      <c r="K56" s="235">
        <v>3.7</v>
      </c>
      <c r="L56" s="235">
        <v>4.4000000000000004</v>
      </c>
      <c r="M56" s="235">
        <v>3</v>
      </c>
      <c r="N56" s="236">
        <v>2.9</v>
      </c>
      <c r="O56" s="234">
        <f t="shared" si="8"/>
        <v>12.8</v>
      </c>
      <c r="P56" s="235">
        <f t="shared" si="9"/>
        <v>1.2</v>
      </c>
      <c r="Q56" s="234">
        <f>(mm!C56*EC!C56+mm!D56*EC!D56+mm!E56*EC!E56+mm!F56*EC!F56+mm!G56*EC!G56+mm!H56*EC!H56+mm!I56*EC!I56+mm!J56*EC!J56+mm!K56*EC!K56+mm!L56*EC!L56+mm!M56*EC!M56+mm!N56*EC!N56)/mm!O56</f>
        <v>4.443977140039018</v>
      </c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3.5" customHeight="1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3.5" customHeight="1">
      <c r="A58" s="20"/>
      <c r="B58" s="20" t="s">
        <v>169</v>
      </c>
      <c r="C58" s="255">
        <v>1.8117189863869223</v>
      </c>
      <c r="D58" s="255">
        <v>1.6705231477174123</v>
      </c>
      <c r="E58" s="255">
        <v>1.3644774686834156</v>
      </c>
      <c r="F58" s="255">
        <v>1.4303452669514929</v>
      </c>
      <c r="G58" s="255">
        <v>1.3836436908219365</v>
      </c>
      <c r="H58" s="255">
        <v>1.9400786968300019</v>
      </c>
      <c r="I58" s="255">
        <v>2.0841426497068087</v>
      </c>
      <c r="J58" s="255">
        <v>2.5170907245316134</v>
      </c>
      <c r="K58" s="255">
        <v>6.4429784578106899</v>
      </c>
      <c r="L58" s="255">
        <v>3.0576268466231742</v>
      </c>
      <c r="M58" s="255">
        <v>4.285903976248246</v>
      </c>
      <c r="N58" s="255">
        <v>3.1201082977717252</v>
      </c>
      <c r="O58" s="255">
        <f t="shared" ref="O58:Q58" si="10">AVERAGE(O5:O56)</f>
        <v>7.2007350757483213</v>
      </c>
      <c r="P58" s="255">
        <f t="shared" si="10"/>
        <v>0.95341350616506337</v>
      </c>
      <c r="Q58" s="255">
        <f t="shared" si="10"/>
        <v>2.1688940431575228</v>
      </c>
      <c r="R58" s="20"/>
      <c r="S58" s="20"/>
      <c r="T58" s="20"/>
      <c r="U58" s="20"/>
      <c r="V58" s="149"/>
      <c r="W58" s="86"/>
      <c r="X58" s="20"/>
      <c r="Y58" s="20"/>
      <c r="Z58" s="20"/>
    </row>
    <row r="59" spans="1:26" ht="13.5" customHeight="1">
      <c r="A59" s="20"/>
      <c r="B59" s="20" t="s">
        <v>165</v>
      </c>
      <c r="C59" s="255">
        <v>3.5550145838571785</v>
      </c>
      <c r="D59" s="255">
        <v>3.85</v>
      </c>
      <c r="E59" s="255">
        <v>2.73</v>
      </c>
      <c r="F59" s="255">
        <v>5.14</v>
      </c>
      <c r="G59" s="255">
        <v>3.97</v>
      </c>
      <c r="H59" s="255">
        <v>12.8</v>
      </c>
      <c r="I59" s="255">
        <v>4</v>
      </c>
      <c r="J59" s="255">
        <v>5.83</v>
      </c>
      <c r="K59" s="255">
        <v>46.4</v>
      </c>
      <c r="L59" s="255">
        <v>7.54</v>
      </c>
      <c r="M59" s="255">
        <v>9.6999999999999993</v>
      </c>
      <c r="N59" s="255">
        <v>8.0299999999999994</v>
      </c>
      <c r="O59" s="255">
        <f t="shared" ref="O59:Q59" si="11">MAX(O5:O56)</f>
        <v>46.4</v>
      </c>
      <c r="P59" s="255">
        <f t="shared" si="11"/>
        <v>2.06</v>
      </c>
      <c r="Q59" s="255">
        <f t="shared" si="11"/>
        <v>5.3763617702595692</v>
      </c>
      <c r="R59" s="20"/>
      <c r="S59" s="20"/>
      <c r="T59" s="20"/>
      <c r="U59" s="20"/>
      <c r="V59" s="149"/>
      <c r="W59" s="86"/>
      <c r="X59" s="20"/>
      <c r="Y59" s="20"/>
      <c r="Z59" s="20"/>
    </row>
    <row r="60" spans="1:26" ht="13.5" customHeight="1">
      <c r="A60" s="20"/>
      <c r="B60" s="20" t="s">
        <v>166</v>
      </c>
      <c r="C60" s="255">
        <v>0.74</v>
      </c>
      <c r="D60" s="255">
        <v>0.5</v>
      </c>
      <c r="E60" s="255">
        <v>0.76738199970527565</v>
      </c>
      <c r="F60" s="255">
        <v>0.55000000000000004</v>
      </c>
      <c r="G60" s="255">
        <v>0.67199999999999993</v>
      </c>
      <c r="H60" s="255">
        <v>0.76800000000000002</v>
      </c>
      <c r="I60" s="255">
        <v>0.76</v>
      </c>
      <c r="J60" s="255">
        <v>0.68</v>
      </c>
      <c r="K60" s="255">
        <v>0.73399999999999999</v>
      </c>
      <c r="L60" s="255">
        <v>1.22</v>
      </c>
      <c r="M60" s="255">
        <v>0.60239202657807311</v>
      </c>
      <c r="N60" s="255">
        <v>0.79600000000000004</v>
      </c>
      <c r="O60" s="255">
        <f t="shared" ref="O60:Q60" si="12">MIN(O5:O56)</f>
        <v>1.8170000000000002</v>
      </c>
      <c r="P60" s="255">
        <f t="shared" si="12"/>
        <v>0.5</v>
      </c>
      <c r="Q60" s="255">
        <f t="shared" si="12"/>
        <v>1.0169450106660343</v>
      </c>
      <c r="R60" s="20"/>
      <c r="S60" s="20"/>
      <c r="T60" s="20"/>
      <c r="U60" s="20"/>
      <c r="V60" s="20"/>
      <c r="W60" s="86"/>
      <c r="X60" s="20"/>
      <c r="Y60" s="20"/>
      <c r="Z60" s="20"/>
    </row>
    <row r="61" spans="1:26" ht="13.5" customHeight="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3.5" customHeight="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3.5" customHeight="1">
      <c r="A63" s="20"/>
      <c r="B63" s="20"/>
      <c r="C63" s="190">
        <v>36</v>
      </c>
      <c r="D63" s="190">
        <v>37</v>
      </c>
      <c r="E63" s="190">
        <v>38</v>
      </c>
      <c r="F63" s="190">
        <v>38</v>
      </c>
      <c r="G63" s="190">
        <v>41</v>
      </c>
      <c r="H63" s="190">
        <v>40</v>
      </c>
      <c r="I63" s="190">
        <v>44</v>
      </c>
      <c r="J63" s="190">
        <v>44</v>
      </c>
      <c r="K63" s="190">
        <v>41</v>
      </c>
      <c r="L63" s="190">
        <v>44</v>
      </c>
      <c r="M63" s="190">
        <v>46</v>
      </c>
      <c r="N63" s="190">
        <v>44</v>
      </c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3.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3.5" customHeight="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3.5" customHeight="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3.5" customHeight="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3.5" customHeight="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3.5" customHeight="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3.5" customHeight="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3.5" customHeight="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3.5" customHeight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3.5" customHeight="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3.5" customHeight="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3.5" customHeight="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3.5" customHeight="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3.5" customHeight="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3.5" customHeight="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3.5" customHeight="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3.5" customHeight="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3.5" customHeight="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3.5" customHeight="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3.5" customHeight="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3.5" customHeight="1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3.5" customHeight="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3.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3.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3.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3.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3.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3.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3.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3.5" customHeight="1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3.5" customHeight="1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3.5" customHeight="1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3.5" customHeight="1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3.5" customHeight="1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3.5" customHeight="1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3.5" customHeight="1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3.5" customHeight="1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3.5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3.5" customHeight="1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3.5" customHeight="1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3.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3.5" customHeight="1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3.5" customHeight="1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3.5" customHeight="1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3.5" customHeight="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3.5" customHeight="1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3.5" customHeight="1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3.5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3.5" customHeight="1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3.5" customHeight="1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3.5" customHeight="1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3.5" customHeight="1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3.5" customHeight="1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3.5" customHeight="1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3.5" customHeigh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3.5" customHeight="1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3.5" customHeight="1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3.5" customHeight="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3.5" customHeight="1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3.5" customHeight="1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3.5" customHeight="1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3.5" customHeight="1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3.5" customHeight="1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3.5" customHeight="1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3.5" customHeight="1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3.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3.5" customHeight="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3.5" customHeight="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3.5" customHeight="1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3.5" customHeight="1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3.5" customHeight="1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3.5" customHeight="1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3.5" customHeight="1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3.5" customHeight="1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3.5" customHeight="1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3.5" customHeight="1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3.5" customHeight="1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3.5" customHeight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3.5" customHeight="1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3.5" customHeight="1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3.5" customHeight="1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3.5" customHeight="1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3.5" customHeight="1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3.5" customHeight="1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3.5" customHeight="1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3.5" customHeight="1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3.5" customHeight="1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3.5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3.5" customHeight="1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3.5" customHeight="1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3.5" customHeight="1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3.5" customHeight="1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3.5" customHeight="1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3.5" customHeight="1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3.5" customHeight="1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3.5" customHeight="1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3.5" customHeight="1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3.5" customHeight="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3.5" customHeight="1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3.5" customHeight="1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3.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3.5" customHeight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3.5" customHeight="1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3.5" customHeight="1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3.5" customHeight="1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3.5" customHeight="1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3.5" customHeight="1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3.5" customHeight="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3.5" customHeight="1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3.5" customHeight="1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3.5" customHeight="1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3.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3.5" customHeigh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3.5" customHeight="1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3.5" customHeight="1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3.5" customHeight="1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3.5" customHeight="1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3.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3.5" customHeight="1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3.5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3.5" customHeight="1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3.5" customHeight="1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3.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3.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3.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3.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3.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3.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3.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3.5" customHeight="1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3.5" customHeight="1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3.5" customHeight="1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3.5" customHeight="1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3.5" customHeight="1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3.5" customHeight="1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3.5" customHeight="1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3.5" customHeight="1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3.5" customHeight="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3.5" customHeight="1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3.5" customHeight="1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3.5" customHeight="1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3.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3.5" customHeight="1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3.5" customHeight="1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3.5" customHeight="1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3.5" customHeight="1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3.5" customHeight="1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3.5" customHeight="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3.5" customHeight="1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3.5" customHeight="1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3.5" customHeight="1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3.5" customHeight="1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3.5" customHeight="1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3.5" customHeight="1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3.5" customHeight="1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3.5" customHeight="1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3.5" customHeight="1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3.5" customHeight="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3.5" customHeight="1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3.5" customHeight="1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3.5" customHeight="1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3.5" customHeight="1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3.5" customHeight="1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3.5" customHeight="1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3.5" customHeight="1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3.5" customHeight="1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3.5" customHeight="1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3.5" customHeight="1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3.5" customHeight="1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3.5" customHeight="1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3.5" customHeight="1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3.5" customHeight="1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3.5" customHeight="1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3.5" customHeight="1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3.5" customHeight="1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3.5" customHeight="1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3.5" customHeight="1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3.5" customHeight="1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3.5" customHeight="1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3.5" customHeight="1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3.5" customHeight="1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3.5" customHeight="1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3.5" customHeight="1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3.5" customHeight="1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3.5" customHeight="1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3.5" customHeight="1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3.5" customHeight="1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3.5" customHeight="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3.5" customHeight="1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3.5" customHeight="1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3.5" customHeight="1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3.5" customHeight="1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3.5" customHeight="1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3.5" customHeight="1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3.5" customHeight="1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3.5" customHeight="1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3.5" customHeight="1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3.5" customHeight="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3.5" customHeight="1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3.5" customHeight="1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3.5" customHeight="1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3.5" customHeight="1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3.5" customHeight="1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3.5" customHeight="1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3.5" customHeight="1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3.5" customHeight="1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3.5" customHeight="1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3.5" customHeight="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3.5" customHeight="1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3.5" customHeight="1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3.5" customHeight="1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3.5" customHeight="1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3.5" customHeight="1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3.5" customHeight="1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3.5" customHeight="1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3.5" customHeight="1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3.5" customHeight="1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3.5" customHeight="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3.5" customHeight="1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3.5" customHeight="1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3.5" customHeight="1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3.5" customHeight="1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3.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3.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3.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3.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3.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3.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3.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3.5" customHeight="1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3.5" customHeight="1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3.5" customHeight="1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3.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3.5" customHeight="1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3.5" customHeight="1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3.5" customHeight="1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3.5" customHeight="1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3.5" customHeight="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3.5" customHeight="1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3.5" customHeight="1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3.5" customHeight="1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3.5" customHeight="1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3.5" customHeight="1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3.5" customHeight="1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3.5" customHeight="1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3.5" customHeight="1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3.5" customHeight="1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3.5" customHeight="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3.5" customHeight="1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3.5" customHeight="1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3.5" customHeight="1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3.5" customHeight="1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3.5" customHeight="1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3.5" customHeight="1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3.5" customHeight="1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3.5" customHeight="1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3.5" customHeight="1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3.5" customHeight="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3.5" customHeight="1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3.5" customHeight="1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3.5" customHeight="1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3.5" customHeight="1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3.5" customHeight="1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3.5" customHeight="1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3.5" customHeight="1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3.5" customHeight="1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3.5" customHeight="1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3.5" customHeight="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3.5" customHeight="1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3.5" customHeight="1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3.5" customHeight="1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3.5" customHeight="1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3.5" customHeight="1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3.5" customHeight="1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3.5" customHeight="1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3.5" customHeight="1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3.5" customHeight="1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3.5" customHeight="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3.5" customHeight="1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3.5" customHeight="1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3.5" customHeight="1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3.5" customHeight="1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3.5" customHeight="1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3.5" customHeight="1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3.5" customHeight="1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3.5" customHeight="1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3.5" customHeight="1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3.5" customHeight="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3.5" customHeight="1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3.5" customHeight="1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3.5" customHeight="1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3.5" customHeight="1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3.5" customHeight="1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3.5" customHeight="1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3.5" customHeight="1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3.5" customHeight="1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3.5" customHeight="1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3.5" customHeight="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3.5" customHeight="1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3.5" customHeight="1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3.5" customHeight="1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3.5" customHeight="1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3.5" customHeight="1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3.5" customHeight="1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3.5" customHeight="1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3.5" customHeight="1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3.5" customHeight="1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3.5" customHeight="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3.5" customHeight="1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3.5" customHeight="1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3.5" customHeight="1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3.5" customHeight="1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3.5" customHeight="1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3.5" customHeight="1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3.5" customHeight="1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3.5" customHeight="1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3.5" customHeight="1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3.5" customHeight="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3.5" customHeight="1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3.5" customHeight="1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3.5" customHeight="1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3.5" customHeight="1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3.5" customHeight="1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3.5" customHeight="1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3.5" customHeight="1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3.5" customHeight="1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3.5" customHeight="1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3.5" customHeight="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3.5" customHeight="1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3.5" customHeight="1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3.5" customHeight="1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3.5" customHeight="1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3.5" customHeight="1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3.5" customHeight="1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3.5" customHeight="1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3.5" customHeight="1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3.5" customHeight="1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3.5" customHeight="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3.5" customHeight="1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3.5" customHeight="1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3.5" customHeight="1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3.5" customHeight="1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3.5" customHeight="1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3.5" customHeight="1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3.5" customHeight="1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3.5" customHeight="1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3.5" customHeight="1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3.5" customHeight="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3.5" customHeight="1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3.5" customHeight="1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3.5" customHeight="1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3.5" customHeight="1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3.5" customHeight="1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3.5" customHeight="1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3.5" customHeight="1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3.5" customHeight="1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3.5" customHeight="1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3.5" customHeight="1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3.5" customHeight="1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3.5" customHeight="1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3.5" customHeight="1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3.5" customHeight="1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3.5" customHeight="1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3.5" customHeight="1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3.5" customHeight="1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3.5" customHeight="1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3.5" customHeight="1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3.5" customHeight="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3.5" customHeight="1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3.5" customHeight="1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3.5" customHeight="1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3.5" customHeight="1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3.5" customHeight="1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3.5" customHeight="1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3.5" customHeight="1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3.5" customHeight="1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3.5" customHeight="1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3.5" customHeight="1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3.5" customHeight="1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3.5" customHeight="1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3.5" customHeight="1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3.5" customHeight="1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3.5" customHeight="1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3.5" customHeight="1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3.5" customHeight="1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3.5" customHeight="1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3.5" customHeight="1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3.5" customHeight="1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3.5" customHeight="1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3.5" customHeight="1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3.5" customHeight="1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3.5" customHeight="1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3.5" customHeight="1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3.5" customHeight="1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3.5" customHeight="1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3.5" customHeight="1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3.5" customHeight="1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3.5" customHeight="1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3.5" customHeight="1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3.5" customHeight="1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3.5" customHeight="1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3.5" customHeight="1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3.5" customHeight="1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3.5" customHeight="1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3.5" customHeight="1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3.5" customHeight="1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3.5" customHeight="1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3.5" customHeight="1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3.5" customHeight="1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3.5" customHeight="1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3.5" customHeight="1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3.5" customHeight="1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3.5" customHeight="1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3.5" customHeight="1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3.5" customHeight="1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3.5" customHeight="1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3.5" customHeight="1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3.5" customHeight="1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3.5" customHeight="1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3.5" customHeight="1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3.5" customHeight="1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3.5" customHeight="1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3.5" customHeight="1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3.5" customHeight="1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3.5" customHeight="1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3.5" customHeight="1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3.5" customHeight="1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3.5" customHeight="1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3.5" customHeight="1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3.5" customHeight="1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3.5" customHeight="1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3.5" customHeight="1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3.5" customHeight="1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3.5" customHeight="1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3.5" customHeight="1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3.5" customHeight="1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3.5" customHeight="1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3.5" customHeight="1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3.5" customHeight="1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3.5" customHeight="1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3.5" customHeight="1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3.5" customHeight="1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3.5" customHeight="1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3.5" customHeight="1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3.5" customHeight="1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3.5" customHeight="1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3.5" customHeight="1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3.5" customHeight="1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3.5" customHeight="1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3.5" customHeight="1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3.5" customHeight="1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3.5" customHeight="1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3.5" customHeight="1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3.5" customHeight="1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3.5" customHeight="1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3.5" customHeight="1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3.5" customHeight="1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3.5" customHeight="1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3.5" customHeight="1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3.5" customHeight="1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3.5" customHeight="1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3.5" customHeight="1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3.5" customHeight="1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3.5" customHeight="1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3.5" customHeight="1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3.5" customHeight="1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3.5" customHeight="1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3.5" customHeight="1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3.5" customHeight="1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3.5" customHeight="1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3.5" customHeight="1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3.5" customHeight="1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3.5" customHeight="1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3.5" customHeight="1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3.5" customHeight="1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3.5" customHeight="1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3.5" customHeight="1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3.5" customHeight="1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3.5" customHeight="1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3.5" customHeight="1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3.5" customHeight="1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3.5" customHeight="1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3.5" customHeight="1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3.5" customHeight="1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3.5" customHeight="1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3.5" customHeight="1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3.5" customHeight="1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3.5" customHeight="1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3.5" customHeight="1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3.5" customHeight="1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3.5" customHeight="1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3.5" customHeight="1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3.5" customHeight="1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3.5" customHeight="1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3.5" customHeight="1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3.5" customHeight="1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3.5" customHeight="1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3.5" customHeight="1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3.5" customHeight="1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3.5" customHeight="1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3.5" customHeight="1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3.5" customHeight="1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3.5" customHeight="1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3.5" customHeight="1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3.5" customHeight="1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3.5" customHeight="1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3.5" customHeight="1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3.5" customHeight="1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3.5" customHeight="1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3.5" customHeight="1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3.5" customHeight="1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3.5" customHeight="1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3.5" customHeight="1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3.5" customHeight="1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3.5" customHeight="1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3.5" customHeight="1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3.5" customHeight="1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3.5" customHeight="1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3.5" customHeight="1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3.5" customHeight="1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3.5" customHeight="1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3.5" customHeight="1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3.5" customHeight="1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3.5" customHeight="1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3.5" customHeight="1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3.5" customHeight="1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3.5" customHeight="1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3.5" customHeight="1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3.5" customHeight="1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3.5" customHeight="1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3.5" customHeight="1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3.5" customHeight="1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3.5" customHeight="1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3.5" customHeight="1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3.5" customHeight="1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3.5" customHeight="1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3.5" customHeight="1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3.5" customHeight="1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3.5" customHeight="1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3.5" customHeight="1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3.5" customHeight="1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3.5" customHeight="1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3.5" customHeight="1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3.5" customHeight="1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3.5" customHeight="1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3.5" customHeight="1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3.5" customHeight="1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3.5" customHeight="1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3.5" customHeight="1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3.5" customHeight="1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3.5" customHeight="1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3.5" customHeight="1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3.5" customHeight="1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3.5" customHeight="1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3.5" customHeight="1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3.5" customHeight="1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3.5" customHeight="1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3.5" customHeight="1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3.5" customHeight="1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3.5" customHeight="1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3.5" customHeight="1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3.5" customHeight="1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3.5" customHeight="1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3.5" customHeight="1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3.5" customHeight="1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3.5" customHeight="1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3.5" customHeight="1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3.5" customHeight="1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3.5" customHeight="1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3.5" customHeight="1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3.5" customHeight="1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3.5" customHeight="1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3.5" customHeight="1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3.5" customHeight="1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3.5" customHeight="1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3.5" customHeight="1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3.5" customHeight="1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3.5" customHeight="1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3.5" customHeight="1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3.5" customHeight="1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3.5" customHeight="1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3.5" customHeight="1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3.5" customHeight="1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3.5" customHeight="1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3.5" customHeight="1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3.5" customHeight="1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3.5" customHeight="1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3.5" customHeight="1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3.5" customHeight="1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3.5" customHeight="1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3.5" customHeight="1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3.5" customHeight="1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3.5" customHeight="1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3.5" customHeight="1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3.5" customHeight="1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3.5" customHeight="1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3.5" customHeight="1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3.5" customHeight="1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3.5" customHeight="1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3.5" customHeight="1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3.5" customHeight="1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3.5" customHeight="1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3.5" customHeight="1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3.5" customHeight="1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3.5" customHeight="1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3.5" customHeight="1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3.5" customHeight="1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3.5" customHeight="1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3.5" customHeight="1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3.5" customHeight="1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3.5" customHeight="1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3.5" customHeight="1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3.5" customHeight="1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3.5" customHeight="1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3.5" customHeight="1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3.5" customHeight="1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3.5" customHeight="1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3.5" customHeight="1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3.5" customHeight="1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3.5" customHeight="1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3.5" customHeight="1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3.5" customHeight="1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3.5" customHeight="1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3.5" customHeight="1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3.5" customHeight="1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3.5" customHeight="1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3.5" customHeight="1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3.5" customHeight="1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3.5" customHeight="1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3.5" customHeight="1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3.5" customHeight="1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3.5" customHeight="1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3.5" customHeight="1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3.5" customHeight="1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3.5" customHeight="1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3.5" customHeight="1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3.5" customHeight="1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3.5" customHeight="1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3.5" customHeight="1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3.5" customHeight="1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3.5" customHeight="1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3.5" customHeight="1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3.5" customHeight="1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3.5" customHeight="1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3.5" customHeight="1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3.5" customHeight="1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3.5" customHeight="1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3.5" customHeight="1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3.5" customHeight="1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3.5" customHeight="1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3.5" customHeight="1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3.5" customHeight="1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3.5" customHeight="1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3.5" customHeight="1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3.5" customHeight="1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3.5" customHeight="1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3.5" customHeight="1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3.5" customHeight="1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3.5" customHeight="1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3.5" customHeight="1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3.5" customHeight="1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3.5" customHeight="1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3.5" customHeight="1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3.5" customHeight="1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3.5" customHeight="1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3.5" customHeight="1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3.5" customHeight="1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3.5" customHeight="1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3.5" customHeight="1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3.5" customHeight="1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3.5" customHeight="1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3.5" customHeight="1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3.5" customHeight="1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3.5" customHeight="1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3.5" customHeight="1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3.5" customHeight="1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3.5" customHeight="1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3.5" customHeight="1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3.5" customHeight="1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3.5" customHeight="1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3.5" customHeight="1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3.5" customHeight="1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3.5" customHeight="1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3.5" customHeight="1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3.5" customHeight="1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3.5" customHeight="1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3.5" customHeight="1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3.5" customHeight="1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3.5" customHeight="1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3.5" customHeight="1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3.5" customHeight="1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3.5" customHeight="1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3.5" customHeight="1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3.5" customHeight="1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3.5" customHeight="1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3.5" customHeight="1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3.5" customHeight="1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3.5" customHeight="1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3.5" customHeight="1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3.5" customHeight="1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3.5" customHeight="1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3.5" customHeight="1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3.5" customHeight="1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3.5" customHeight="1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3.5" customHeight="1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3.5" customHeight="1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3.5" customHeight="1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3.5" customHeight="1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3.5" customHeight="1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3.5" customHeight="1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3.5" customHeight="1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3.5" customHeight="1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3.5" customHeight="1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3.5" customHeight="1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3.5" customHeight="1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3.5" customHeight="1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3.5" customHeight="1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3.5" customHeight="1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3.5" customHeight="1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3.5" customHeight="1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3.5" customHeight="1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3.5" customHeight="1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3.5" customHeight="1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3.5" customHeight="1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3.5" customHeight="1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3.5" customHeight="1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3.5" customHeight="1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3.5" customHeight="1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3.5" customHeight="1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3.5" customHeight="1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3.5" customHeight="1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3.5" customHeight="1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3.5" customHeight="1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3.5" customHeight="1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3.5" customHeight="1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3.5" customHeight="1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3.5" customHeight="1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3.5" customHeight="1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3.5" customHeight="1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3.5" customHeight="1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3.5" customHeight="1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3.5" customHeight="1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3.5" customHeight="1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3.5" customHeight="1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3.5" customHeight="1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3.5" customHeight="1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3.5" customHeight="1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3.5" customHeight="1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3.5" customHeight="1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3.5" customHeight="1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3.5" customHeight="1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3.5" customHeight="1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3.5" customHeight="1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3.5" customHeight="1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3.5" customHeight="1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3.5" customHeight="1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3.5" customHeight="1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3.5" customHeight="1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3.5" customHeight="1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3.5" customHeight="1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3.5" customHeight="1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3.5" customHeight="1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3.5" customHeight="1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3.5" customHeight="1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3.5" customHeight="1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3.5" customHeight="1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3.5" customHeight="1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3.5" customHeight="1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3.5" customHeight="1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3.5" customHeight="1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3.5" customHeight="1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3.5" customHeight="1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3.5" customHeight="1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3.5" customHeight="1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3.5" customHeight="1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3.5" customHeight="1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3.5" customHeight="1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3.5" customHeight="1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3.5" customHeight="1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3.5" customHeight="1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3.5" customHeight="1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3.5" customHeight="1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3.5" customHeight="1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3.5" customHeight="1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3.5" customHeight="1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3.5" customHeight="1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3.5" customHeight="1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3.5" customHeight="1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3.5" customHeight="1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3.5" customHeight="1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3.5" customHeight="1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3.5" customHeight="1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3.5" customHeight="1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3.5" customHeight="1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3.5" customHeight="1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3.5" customHeight="1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3.5" customHeight="1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3.5" customHeight="1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3.5" customHeight="1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3.5" customHeight="1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3.5" customHeight="1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3.5" customHeight="1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3.5" customHeight="1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3.5" customHeight="1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3.5" customHeight="1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3.5" customHeight="1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3.5" customHeight="1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3.5" customHeight="1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3.5" customHeight="1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3.5" customHeight="1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3.5" customHeight="1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3.5" customHeight="1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3.5" customHeight="1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3.5" customHeight="1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3.5" customHeight="1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3.5" customHeight="1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3.5" customHeight="1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3.5" customHeight="1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3.5" customHeight="1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3.5" customHeight="1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3.5" customHeight="1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3.5" customHeight="1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3.5" customHeight="1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3.5" customHeight="1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3.5" customHeight="1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3.5" customHeight="1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3.5" customHeight="1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3.5" customHeight="1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3.5" customHeight="1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3.5" customHeight="1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3.5" customHeight="1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3.5" customHeight="1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3.5" customHeight="1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3.5" customHeight="1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3.5" customHeight="1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3.5" customHeight="1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3.5" customHeight="1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3.5" customHeight="1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3.5" customHeight="1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3.5" customHeight="1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3.5" customHeight="1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3.5" customHeight="1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3.5" customHeight="1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3.5" customHeight="1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3.5" customHeight="1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3.5" customHeight="1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3.5" customHeight="1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3.5" customHeight="1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3.5" customHeight="1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3.5" customHeight="1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3.5" customHeight="1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3.5" customHeight="1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3.5" customHeight="1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3.5" customHeight="1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3.5" customHeight="1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3.5" customHeight="1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3.5" customHeight="1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3.5" customHeight="1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3.5" customHeight="1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3.5" customHeight="1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3.5" customHeight="1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3.5" customHeight="1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3.5" customHeight="1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3.5" customHeight="1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3.5" customHeight="1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3.5" customHeight="1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3.5" customHeight="1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3.5" customHeight="1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3.5" customHeight="1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3.5" customHeight="1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3.5" customHeight="1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3.5" customHeight="1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3.5" customHeight="1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3.5" customHeight="1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3.5" customHeight="1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3.5" customHeight="1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3.5" customHeight="1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3.5" customHeight="1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3.5" customHeight="1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3.5" customHeight="1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3.5" customHeight="1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3.5" customHeight="1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3.5" customHeight="1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3.5" customHeight="1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3.5" customHeight="1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3.5" customHeight="1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3.5" customHeight="1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3.5" customHeight="1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3.5" customHeight="1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3.5" customHeight="1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3.5" customHeight="1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3.5" customHeight="1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3.5" customHeight="1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3.5" customHeight="1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3.5" customHeight="1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3.5" customHeight="1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3.5" customHeight="1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3.5" customHeight="1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3.5" customHeight="1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3.5" customHeight="1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3.5" customHeight="1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3.5" customHeight="1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3.5" customHeight="1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3.5" customHeight="1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3.5" customHeight="1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3.5" customHeight="1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3.5" customHeight="1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3.5" customHeight="1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3.5" customHeight="1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3.5" customHeight="1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3.5" customHeight="1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3.5" customHeight="1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3.5" customHeight="1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3.5" customHeight="1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3.5" customHeight="1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3.5" customHeight="1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3.5" customHeight="1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3.5" customHeight="1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3.5" customHeight="1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3.5" customHeight="1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3.5" customHeight="1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3.5" customHeight="1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3.5" customHeight="1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3.5" customHeight="1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3.5" customHeight="1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3.5" customHeight="1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3.5" customHeight="1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3.5" customHeight="1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3.5" customHeight="1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3.5" customHeight="1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3.5" customHeight="1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3.5" customHeight="1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3.5" customHeight="1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3.5" customHeight="1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3.5" customHeight="1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3.5" customHeight="1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3.5" customHeight="1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phoneticPr fontId="18"/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1" width="3.125" customWidth="1"/>
    <col min="2" max="2" width="11" customWidth="1"/>
    <col min="3" max="3" width="6.375" customWidth="1"/>
    <col min="4" max="17" width="7" customWidth="1"/>
    <col min="18" max="18" width="3.375" customWidth="1"/>
    <col min="19" max="19" width="9" customWidth="1"/>
    <col min="20" max="20" width="6.25" customWidth="1"/>
    <col min="21" max="23" width="9" customWidth="1"/>
    <col min="24" max="26" width="8" customWidth="1"/>
  </cols>
  <sheetData>
    <row r="1" spans="1:26" ht="19.5" customHeight="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9.5" customHeight="1">
      <c r="A2" s="191"/>
      <c r="B2" s="192" t="s">
        <v>187</v>
      </c>
      <c r="C2" s="191" t="s">
        <v>188</v>
      </c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20" t="s">
        <v>149</v>
      </c>
      <c r="T2" s="20">
        <f>COUNT(C5:N56)</f>
        <v>493</v>
      </c>
      <c r="U2" s="191"/>
      <c r="V2" s="191"/>
      <c r="W2" s="191"/>
      <c r="X2" s="191"/>
      <c r="Y2" s="191"/>
      <c r="Z2" s="191"/>
    </row>
    <row r="3" spans="1:26" ht="19.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 t="s">
        <v>178</v>
      </c>
      <c r="T3" s="29">
        <f>COUNTBLANK(C5:N56)-12*6</f>
        <v>59</v>
      </c>
      <c r="U3" s="20"/>
      <c r="V3" s="20"/>
      <c r="W3" s="20"/>
      <c r="X3" s="20"/>
      <c r="Y3" s="20"/>
      <c r="Z3" s="20"/>
    </row>
    <row r="4" spans="1:26" ht="19.5" customHeight="1">
      <c r="A4" s="89"/>
      <c r="B4" s="194" t="s">
        <v>1</v>
      </c>
      <c r="C4" s="195" t="s">
        <v>152</v>
      </c>
      <c r="D4" s="196" t="s">
        <v>153</v>
      </c>
      <c r="E4" s="196" t="s">
        <v>154</v>
      </c>
      <c r="F4" s="196" t="s">
        <v>155</v>
      </c>
      <c r="G4" s="196" t="s">
        <v>156</v>
      </c>
      <c r="H4" s="196" t="s">
        <v>157</v>
      </c>
      <c r="I4" s="196" t="s">
        <v>158</v>
      </c>
      <c r="J4" s="196" t="s">
        <v>159</v>
      </c>
      <c r="K4" s="196" t="s">
        <v>160</v>
      </c>
      <c r="L4" s="196" t="s">
        <v>161</v>
      </c>
      <c r="M4" s="196" t="s">
        <v>162</v>
      </c>
      <c r="N4" s="197" t="s">
        <v>163</v>
      </c>
      <c r="O4" s="251" t="s">
        <v>165</v>
      </c>
      <c r="P4" s="252" t="s">
        <v>166</v>
      </c>
      <c r="Q4" s="253" t="s">
        <v>167</v>
      </c>
      <c r="R4" s="20"/>
      <c r="S4" s="20"/>
      <c r="T4" s="20"/>
      <c r="U4" s="20"/>
      <c r="V4" s="20"/>
      <c r="W4" s="20"/>
      <c r="X4" s="20"/>
      <c r="Y4" s="20"/>
      <c r="Z4" s="20"/>
    </row>
    <row r="5" spans="1:26" ht="19.5" customHeight="1">
      <c r="A5" s="97">
        <v>1</v>
      </c>
      <c r="B5" s="203" t="s">
        <v>2</v>
      </c>
      <c r="C5" s="256">
        <v>25.599517050564458</v>
      </c>
      <c r="D5" s="257">
        <v>22.433869280448778</v>
      </c>
      <c r="E5" s="257">
        <v>15.137439576918391</v>
      </c>
      <c r="F5" s="257">
        <v>8.9397723535267755</v>
      </c>
      <c r="G5" s="257">
        <v>9.2937773192948683</v>
      </c>
      <c r="H5" s="257">
        <v>13.650956566582256</v>
      </c>
      <c r="I5" s="257">
        <v>29.660537792216548</v>
      </c>
      <c r="J5" s="257">
        <v>23.211776103899016</v>
      </c>
      <c r="K5" s="257">
        <v>31.142314726150222</v>
      </c>
      <c r="L5" s="257">
        <v>24.173212872642939</v>
      </c>
      <c r="M5" s="257">
        <v>22.58217655294855</v>
      </c>
      <c r="N5" s="258">
        <v>27.375153848972282</v>
      </c>
      <c r="O5" s="259">
        <f>MAX(C5:N5)</f>
        <v>31.142314726150222</v>
      </c>
      <c r="P5" s="260">
        <f>MIN(C5:N5)</f>
        <v>8.9397723535267755</v>
      </c>
      <c r="Q5" s="259">
        <f>(mm!C5*'SO4'!C5+mm!D5*'SO4'!D5+mm!E5*'SO4'!E5+mm!F5*'SO4'!F5+mm!G5*'SO4'!G5+mm!H5*'SO4'!H5+mm!I5*'SO4'!I5+mm!J5*'SO4'!J5+mm!K5*'SO4'!K5+mm!L5*'SO4'!L5+mm!M5*'SO4'!M5+mm!N5*'SO4'!N5)/mm!O5</f>
        <v>20.01843057939233</v>
      </c>
      <c r="R5" s="20"/>
      <c r="S5" s="184" t="s">
        <v>179</v>
      </c>
      <c r="T5" s="20"/>
      <c r="U5" s="20"/>
      <c r="V5" s="20"/>
      <c r="W5" s="20"/>
      <c r="X5" s="20"/>
      <c r="Y5" s="20"/>
      <c r="Z5" s="20"/>
    </row>
    <row r="6" spans="1:26" ht="19.5" customHeight="1">
      <c r="A6" s="110">
        <v>2</v>
      </c>
      <c r="B6" s="203" t="s">
        <v>3</v>
      </c>
      <c r="C6" s="256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8"/>
      <c r="O6" s="261"/>
      <c r="P6" s="262"/>
      <c r="Q6" s="256"/>
      <c r="R6" s="20"/>
      <c r="S6" s="187" t="s">
        <v>180</v>
      </c>
      <c r="T6" s="20"/>
      <c r="U6" s="20"/>
      <c r="V6" s="20"/>
      <c r="W6" s="20"/>
      <c r="X6" s="20"/>
      <c r="Y6" s="20"/>
      <c r="Z6" s="20"/>
    </row>
    <row r="7" spans="1:26" ht="19.5" customHeight="1">
      <c r="A7" s="110">
        <v>3</v>
      </c>
      <c r="B7" s="203" t="s">
        <v>4</v>
      </c>
      <c r="C7" s="256">
        <v>21.1</v>
      </c>
      <c r="D7" s="257">
        <v>26.3</v>
      </c>
      <c r="E7" s="257">
        <v>17.399999999999999</v>
      </c>
      <c r="F7" s="257">
        <v>7.3</v>
      </c>
      <c r="G7" s="257">
        <v>17</v>
      </c>
      <c r="H7" s="257">
        <v>14.9</v>
      </c>
      <c r="I7" s="257">
        <v>31.9</v>
      </c>
      <c r="J7" s="257">
        <v>26.3</v>
      </c>
      <c r="K7" s="257">
        <v>29.9</v>
      </c>
      <c r="L7" s="257">
        <v>25.2</v>
      </c>
      <c r="M7" s="257">
        <v>20.7</v>
      </c>
      <c r="N7" s="258">
        <v>24.8</v>
      </c>
      <c r="O7" s="261">
        <f t="shared" ref="O7:O12" si="0">MAX(C7:N7)</f>
        <v>31.9</v>
      </c>
      <c r="P7" s="262">
        <f t="shared" ref="P7:P12" si="1">MIN(C7:N7)</f>
        <v>7.3</v>
      </c>
      <c r="Q7" s="256">
        <f>(mm!C7*'SO4'!C7+mm!D7*'SO4'!D7+mm!E7*'SO4'!E7+mm!F7*'SO4'!F7+mm!G7*'SO4'!G7+mm!H7*'SO4'!H7+mm!I7*'SO4'!I7+mm!J7*'SO4'!J7+mm!K7*'SO4'!K7+mm!L7*'SO4'!L7+mm!M7*'SO4'!M7+mm!N7*'SO4'!N7)/mm!O7</f>
        <v>19.34636988853881</v>
      </c>
      <c r="R7" s="181"/>
      <c r="S7" s="205" t="s">
        <v>174</v>
      </c>
      <c r="T7" s="181"/>
      <c r="U7" s="181"/>
      <c r="V7" s="181"/>
      <c r="W7" s="181"/>
      <c r="X7" s="181"/>
      <c r="Y7" s="181"/>
      <c r="Z7" s="181"/>
    </row>
    <row r="8" spans="1:26" ht="19.5" customHeight="1">
      <c r="A8" s="110">
        <v>4</v>
      </c>
      <c r="B8" s="203" t="s">
        <v>5</v>
      </c>
      <c r="C8" s="256"/>
      <c r="D8" s="257"/>
      <c r="E8" s="257"/>
      <c r="F8" s="257"/>
      <c r="G8" s="257"/>
      <c r="H8" s="257"/>
      <c r="I8" s="257">
        <v>5.9</v>
      </c>
      <c r="J8" s="257">
        <v>12.8</v>
      </c>
      <c r="K8" s="257">
        <v>21.1</v>
      </c>
      <c r="L8" s="257">
        <v>12.2</v>
      </c>
      <c r="M8" s="257">
        <v>29.3</v>
      </c>
      <c r="N8" s="258">
        <v>32.1</v>
      </c>
      <c r="O8" s="256">
        <f t="shared" si="0"/>
        <v>32.1</v>
      </c>
      <c r="P8" s="257">
        <f t="shared" si="1"/>
        <v>5.9</v>
      </c>
      <c r="Q8" s="263">
        <f>(mm!C8*'SO4'!C8+mm!D8*'SO4'!D8+mm!E8*'SO4'!E8+mm!F8*'SO4'!F8+mm!G8*'SO4'!G8+mm!H8*'SO4'!H8+mm!I8*'SO4'!I8+mm!J8*'SO4'!J8+mm!K8*'SO4'!K8+mm!L8*'SO4'!L8+mm!M8*'SO4'!M8+mm!N8*'SO4'!N8)/mm!O8</f>
        <v>16.563949311946455</v>
      </c>
      <c r="R8" s="20"/>
      <c r="S8" s="206" t="s">
        <v>181</v>
      </c>
      <c r="T8" s="20"/>
      <c r="U8" s="20"/>
      <c r="V8" s="20"/>
      <c r="W8" s="20"/>
      <c r="X8" s="20"/>
      <c r="Y8" s="20"/>
      <c r="Z8" s="20"/>
    </row>
    <row r="9" spans="1:26" ht="19.5" customHeight="1">
      <c r="A9" s="110">
        <v>5</v>
      </c>
      <c r="B9" s="203" t="s">
        <v>6</v>
      </c>
      <c r="C9" s="256"/>
      <c r="D9" s="257"/>
      <c r="E9" s="257">
        <v>17.600000000000001</v>
      </c>
      <c r="F9" s="257"/>
      <c r="G9" s="257">
        <v>9.3000000000000007</v>
      </c>
      <c r="H9" s="257"/>
      <c r="I9" s="257">
        <v>19</v>
      </c>
      <c r="J9" s="257"/>
      <c r="K9" s="257"/>
      <c r="L9" s="257"/>
      <c r="M9" s="257">
        <v>40.799999999999997</v>
      </c>
      <c r="N9" s="258"/>
      <c r="O9" s="256">
        <f t="shared" si="0"/>
        <v>40.799999999999997</v>
      </c>
      <c r="P9" s="257">
        <f t="shared" si="1"/>
        <v>9.3000000000000007</v>
      </c>
      <c r="Q9" s="263">
        <f>(mm!C9*'SO4'!C9+mm!D9*'SO4'!D9+mm!E9*'SO4'!E9+mm!F9*'SO4'!F9+mm!G9*'SO4'!G9+mm!H9*'SO4'!H9+mm!I9*'SO4'!I9+mm!J9*'SO4'!J9+mm!K9*'SO4'!K9+mm!L9*'SO4'!L9+mm!M9*'SO4'!M9+mm!N9*'SO4'!N9)/mm!O9</f>
        <v>23.78523712143344</v>
      </c>
      <c r="R9" s="20"/>
      <c r="S9" s="20"/>
      <c r="T9" s="20"/>
      <c r="U9" s="20"/>
      <c r="V9" s="20"/>
      <c r="W9" s="20"/>
      <c r="X9" s="20"/>
      <c r="Y9" s="20"/>
      <c r="Z9" s="20"/>
    </row>
    <row r="10" spans="1:26" ht="19.5" customHeight="1">
      <c r="A10" s="110">
        <v>6</v>
      </c>
      <c r="B10" s="203" t="s">
        <v>7</v>
      </c>
      <c r="C10" s="264">
        <v>26.537391304347828</v>
      </c>
      <c r="D10" s="257">
        <v>9.1110457220461747</v>
      </c>
      <c r="E10" s="257">
        <v>9.9270630537754343</v>
      </c>
      <c r="F10" s="257">
        <v>6.5634443331596515</v>
      </c>
      <c r="G10" s="257">
        <v>7.7716025386231511</v>
      </c>
      <c r="H10" s="257">
        <v>7.8334580983200413</v>
      </c>
      <c r="I10" s="257">
        <v>7.5354847622522811</v>
      </c>
      <c r="J10" s="257">
        <v>10.422338105867306</v>
      </c>
      <c r="K10" s="257">
        <v>22.746476413886242</v>
      </c>
      <c r="L10" s="257">
        <v>11.940699762762614</v>
      </c>
      <c r="M10" s="257">
        <v>14.028813591990595</v>
      </c>
      <c r="N10" s="258">
        <v>21.3014692602694</v>
      </c>
      <c r="O10" s="256">
        <f t="shared" si="0"/>
        <v>26.537391304347828</v>
      </c>
      <c r="P10" s="257">
        <f t="shared" si="1"/>
        <v>6.5634443331596515</v>
      </c>
      <c r="Q10" s="256">
        <f>(mm!C10*'SO4'!C10+mm!D10*'SO4'!D10+mm!E10*'SO4'!E10+mm!F10*'SO4'!F10+mm!G10*'SO4'!G10+mm!H10*'SO4'!H10+mm!I10*'SO4'!I10+mm!J10*'SO4'!J10+mm!K10*'SO4'!K10+mm!L10*'SO4'!L10+mm!M10*'SO4'!M10+mm!N10*'SO4'!N10)/mm!O10</f>
        <v>11.459520983054803</v>
      </c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9.5" customHeight="1">
      <c r="A11" s="110">
        <v>7</v>
      </c>
      <c r="B11" s="203" t="s">
        <v>8</v>
      </c>
      <c r="C11" s="256">
        <v>15.4</v>
      </c>
      <c r="D11" s="257">
        <v>36.700000000000003</v>
      </c>
      <c r="E11" s="257">
        <v>6.9</v>
      </c>
      <c r="F11" s="257">
        <v>7.8</v>
      </c>
      <c r="G11" s="257">
        <v>15.6</v>
      </c>
      <c r="H11" s="257">
        <v>9</v>
      </c>
      <c r="I11" s="257">
        <v>8.8000000000000007</v>
      </c>
      <c r="J11" s="257">
        <v>22.4</v>
      </c>
      <c r="K11" s="257">
        <v>25.4</v>
      </c>
      <c r="L11" s="265"/>
      <c r="M11" s="257">
        <v>17.8</v>
      </c>
      <c r="N11" s="258">
        <v>11.3</v>
      </c>
      <c r="O11" s="256">
        <f t="shared" si="0"/>
        <v>36.700000000000003</v>
      </c>
      <c r="P11" s="257">
        <f t="shared" si="1"/>
        <v>6.9</v>
      </c>
      <c r="Q11" s="256">
        <f>(mm!C11*'SO4'!C11+mm!D11*'SO4'!D11+mm!E11*'SO4'!E11+mm!F11*'SO4'!F11+mm!G11*'SO4'!G11+mm!H11*'SO4'!H11+mm!I11*'SO4'!I11+mm!J11*'SO4'!J11+mm!K11*'SO4'!K11+mm!L11*'SO4'!L11+mm!M11*'SO4'!M11+mm!N11*'SO4'!N11)/mm!O11</f>
        <v>11.762106878036306</v>
      </c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9.5" customHeight="1">
      <c r="A12" s="110">
        <v>8</v>
      </c>
      <c r="B12" s="207" t="s">
        <v>10</v>
      </c>
      <c r="C12" s="256">
        <v>53.336640211640201</v>
      </c>
      <c r="D12" s="257">
        <v>41.689313725490202</v>
      </c>
      <c r="E12" s="257">
        <v>16.836490004454838</v>
      </c>
      <c r="F12" s="257">
        <v>5.4703517075634265</v>
      </c>
      <c r="G12" s="257">
        <v>6.1629968967045947</v>
      </c>
      <c r="H12" s="257">
        <v>7.4820566981049685</v>
      </c>
      <c r="I12" s="257">
        <v>16.354449392140236</v>
      </c>
      <c r="J12" s="257">
        <v>25.427824472243937</v>
      </c>
      <c r="K12" s="257">
        <v>45.76586796157725</v>
      </c>
      <c r="L12" s="257">
        <v>47.836645872478016</v>
      </c>
      <c r="M12" s="257">
        <v>51.543386024378982</v>
      </c>
      <c r="N12" s="258">
        <v>35.741467078477562</v>
      </c>
      <c r="O12" s="266">
        <f t="shared" si="0"/>
        <v>53.336640211640201</v>
      </c>
      <c r="P12" s="267">
        <f t="shared" si="1"/>
        <v>5.4703517075634265</v>
      </c>
      <c r="Q12" s="256">
        <f>(mm!C12*'SO4'!C12+mm!D12*'SO4'!D12+mm!E12*'SO4'!E12+mm!F12*'SO4'!F12+mm!G12*'SO4'!G12+mm!H12*'SO4'!H12+mm!I12*'SO4'!I12+mm!J12*'SO4'!J12+mm!K12*'SO4'!K12+mm!L12*'SO4'!L12+mm!M12*'SO4'!M12+mm!N12*'SO4'!N12)/mm!O12</f>
        <v>24.735058499553812</v>
      </c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9.5" customHeight="1">
      <c r="A13" s="124">
        <v>9</v>
      </c>
      <c r="B13" s="211" t="s">
        <v>11</v>
      </c>
      <c r="C13" s="268"/>
      <c r="D13" s="269"/>
      <c r="E13" s="269"/>
      <c r="F13" s="269"/>
      <c r="G13" s="269"/>
      <c r="H13" s="269"/>
      <c r="I13" s="269"/>
      <c r="J13" s="269"/>
      <c r="K13" s="269"/>
      <c r="L13" s="269"/>
      <c r="M13" s="269"/>
      <c r="N13" s="270"/>
      <c r="O13" s="268"/>
      <c r="P13" s="269"/>
      <c r="Q13" s="268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9.5" customHeight="1">
      <c r="A14" s="97">
        <v>10</v>
      </c>
      <c r="B14" s="213" t="s">
        <v>12</v>
      </c>
      <c r="C14" s="271">
        <v>10.199999999999999</v>
      </c>
      <c r="D14" s="272">
        <v>22.9</v>
      </c>
      <c r="E14" s="273">
        <v>19.57</v>
      </c>
      <c r="F14" s="273">
        <v>5.2</v>
      </c>
      <c r="G14" s="273">
        <v>49.66</v>
      </c>
      <c r="H14" s="273"/>
      <c r="I14" s="273"/>
      <c r="J14" s="273"/>
      <c r="K14" s="273">
        <v>23.63</v>
      </c>
      <c r="L14" s="272">
        <v>9.89</v>
      </c>
      <c r="M14" s="273">
        <v>20.09</v>
      </c>
      <c r="N14" s="274">
        <v>22.8</v>
      </c>
      <c r="O14" s="275">
        <f t="shared" ref="O14:O15" si="2">MAX(C14:N14)</f>
        <v>49.66</v>
      </c>
      <c r="P14" s="273">
        <f t="shared" ref="P14:P15" si="3">MIN(C14:N14)</f>
        <v>5.2</v>
      </c>
      <c r="Q14" s="271">
        <f>(mm!C14*'SO4'!C14+mm!D14*'SO4'!D14+mm!E14*'SO4'!E14+mm!F14*'SO4'!F14+mm!G14*'SO4'!G14+mm!H14*'SO4'!H14+mm!I14*'SO4'!I14+mm!J14*'SO4'!J14+mm!K14*'SO4'!K14+mm!L14*'SO4'!L14+mm!M14*'SO4'!M14+mm!N14*'SO4'!N14)/mm!O14</f>
        <v>13.08978835386338</v>
      </c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9.5" customHeight="1">
      <c r="A15" s="110">
        <v>11</v>
      </c>
      <c r="B15" s="203" t="s">
        <v>13</v>
      </c>
      <c r="C15" s="263">
        <v>8.9319175515302938</v>
      </c>
      <c r="D15" s="276">
        <v>15.917135123880907</v>
      </c>
      <c r="E15" s="257">
        <v>14.306683322923174</v>
      </c>
      <c r="F15" s="257">
        <v>6.0710886478264001</v>
      </c>
      <c r="G15" s="257">
        <v>6.1419945867166357</v>
      </c>
      <c r="H15" s="257">
        <v>10.181136789506558</v>
      </c>
      <c r="I15" s="257">
        <v>15.011451176348116</v>
      </c>
      <c r="J15" s="257">
        <v>9.5044763689360821</v>
      </c>
      <c r="K15" s="257">
        <v>5.3612325629814697</v>
      </c>
      <c r="L15" s="276">
        <v>11.128461378305225</v>
      </c>
      <c r="M15" s="257">
        <v>21.35123880907766</v>
      </c>
      <c r="N15" s="258">
        <v>22.694149489902145</v>
      </c>
      <c r="O15" s="256">
        <f t="shared" si="2"/>
        <v>22.694149489902145</v>
      </c>
      <c r="P15" s="257">
        <f t="shared" si="3"/>
        <v>5.3612325629814697</v>
      </c>
      <c r="Q15" s="256">
        <f>(mm!C15*'SO4'!C15+mm!D15*'SO4'!D15+mm!E15*'SO4'!E15+mm!F15*'SO4'!F15+mm!G15*'SO4'!G15+mm!H15*'SO4'!H15+mm!I15*'SO4'!I15+mm!J15*'SO4'!J15+mm!K15*'SO4'!K15+mm!L15*'SO4'!L15+mm!M15*'SO4'!M15+mm!N15*'SO4'!N15)/mm!O15</f>
        <v>11.224749766154755</v>
      </c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9.5" customHeight="1">
      <c r="A16" s="110">
        <v>12</v>
      </c>
      <c r="B16" s="203" t="s">
        <v>14</v>
      </c>
      <c r="C16" s="256"/>
      <c r="D16" s="257"/>
      <c r="E16" s="257"/>
      <c r="F16" s="257"/>
      <c r="G16" s="257"/>
      <c r="H16" s="257"/>
      <c r="I16" s="257"/>
      <c r="J16" s="257"/>
      <c r="K16" s="257"/>
      <c r="L16" s="257"/>
      <c r="M16" s="257"/>
      <c r="N16" s="258"/>
      <c r="O16" s="256"/>
      <c r="P16" s="257"/>
      <c r="Q16" s="256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9.5" customHeight="1">
      <c r="A17" s="110">
        <v>13</v>
      </c>
      <c r="B17" s="203" t="s">
        <v>15</v>
      </c>
      <c r="C17" s="263">
        <v>11.295819547009366</v>
      </c>
      <c r="D17" s="276">
        <v>30.489962897082066</v>
      </c>
      <c r="E17" s="257">
        <v>22.30864569005044</v>
      </c>
      <c r="F17" s="257">
        <v>8.6330302881520531</v>
      </c>
      <c r="G17" s="257">
        <v>14.923828306804429</v>
      </c>
      <c r="H17" s="257">
        <v>10.068546331061976</v>
      </c>
      <c r="I17" s="257">
        <v>14.844875203442358</v>
      </c>
      <c r="J17" s="257">
        <v>13.325872893016856</v>
      </c>
      <c r="K17" s="257">
        <v>40.013068880688806</v>
      </c>
      <c r="L17" s="276">
        <v>12.093868452791181</v>
      </c>
      <c r="M17" s="265">
        <v>57.708333333333336</v>
      </c>
      <c r="N17" s="258"/>
      <c r="O17" s="256">
        <f>MAX(C17:N17)</f>
        <v>57.708333333333336</v>
      </c>
      <c r="P17" s="257">
        <f>MIN(C17:N17)</f>
        <v>8.6330302881520531</v>
      </c>
      <c r="Q17" s="256">
        <f>(mm!C17*'SO4'!C17+mm!D17*'SO4'!D17+mm!E17*'SO4'!E17+mm!F17*'SO4'!F17+mm!G17*'SO4'!G17+mm!H17*'SO4'!H17+mm!I17*'SO4'!I17+mm!J17*'SO4'!J17+mm!K17*'SO4'!K17+mm!L17*'SO4'!L17+mm!M17*'SO4'!M17+mm!N17*'SO4'!N17)/mm!O17</f>
        <v>13.745777327887147</v>
      </c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9.5" customHeight="1">
      <c r="A18" s="110">
        <v>14</v>
      </c>
      <c r="B18" s="203" t="s">
        <v>16</v>
      </c>
      <c r="C18" s="256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8"/>
      <c r="O18" s="256"/>
      <c r="P18" s="257"/>
      <c r="Q18" s="256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9.5" customHeight="1">
      <c r="A19" s="110">
        <v>15</v>
      </c>
      <c r="B19" s="203" t="s">
        <v>17</v>
      </c>
      <c r="C19" s="256">
        <v>21.237257645412754</v>
      </c>
      <c r="D19" s="276">
        <v>26.02605103604504</v>
      </c>
      <c r="E19" s="257">
        <v>28.940968752082085</v>
      </c>
      <c r="F19" s="257">
        <v>17.489506296222267</v>
      </c>
      <c r="G19" s="257">
        <v>15.927943234059565</v>
      </c>
      <c r="H19" s="257">
        <v>35.811846225597975</v>
      </c>
      <c r="I19" s="257">
        <v>23.007029115863816</v>
      </c>
      <c r="J19" s="257">
        <v>25.401425811179962</v>
      </c>
      <c r="K19" s="257">
        <v>30.978655453786551</v>
      </c>
      <c r="L19" s="257">
        <v>25.50553001532414</v>
      </c>
      <c r="M19" s="257">
        <v>67.147211672996207</v>
      </c>
      <c r="N19" s="258">
        <v>25.193217402891602</v>
      </c>
      <c r="O19" s="256">
        <f t="shared" ref="O19:O29" si="4">MAX(C19:N19)</f>
        <v>67.147211672996207</v>
      </c>
      <c r="P19" s="257">
        <f t="shared" ref="P19:P29" si="5">MIN(C19:N19)</f>
        <v>15.927943234059565</v>
      </c>
      <c r="Q19" s="256">
        <f>(mm!C19*'SO4'!C19+mm!D19*'SO4'!D19+mm!E19*'SO4'!E19+mm!F19*'SO4'!F19+mm!G19*'SO4'!G19+mm!H19*'SO4'!H19+mm!I19*'SO4'!I19+mm!J19*'SO4'!J19+mm!K19*'SO4'!K19+mm!L19*'SO4'!L19+mm!M19*'SO4'!M19+mm!N19*'SO4'!N19)/mm!O19</f>
        <v>23.235127621903928</v>
      </c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9.5" customHeight="1">
      <c r="A20" s="110">
        <v>16</v>
      </c>
      <c r="B20" s="203" t="s">
        <v>18</v>
      </c>
      <c r="C20" s="256">
        <v>16.760776867213007</v>
      </c>
      <c r="D20" s="257">
        <v>25.50553001532414</v>
      </c>
      <c r="E20" s="257">
        <v>14.678692784329403</v>
      </c>
      <c r="F20" s="257">
        <v>12.804817109734161</v>
      </c>
      <c r="G20" s="257">
        <v>13.32533813045506</v>
      </c>
      <c r="H20" s="257">
        <v>15.511526417482845</v>
      </c>
      <c r="I20" s="257">
        <v>23.111133320007998</v>
      </c>
      <c r="J20" s="265">
        <v>12.804817109734161</v>
      </c>
      <c r="K20" s="257">
        <v>19.779798787394231</v>
      </c>
      <c r="L20" s="257">
        <v>16.968985275501367</v>
      </c>
      <c r="M20" s="257">
        <v>21.653674461989475</v>
      </c>
      <c r="N20" s="258">
        <v>26.44246785262176</v>
      </c>
      <c r="O20" s="256">
        <f t="shared" si="4"/>
        <v>26.44246785262176</v>
      </c>
      <c r="P20" s="257">
        <f t="shared" si="5"/>
        <v>12.804817109734161</v>
      </c>
      <c r="Q20" s="256">
        <f>(mm!C20*'SO4'!C20+mm!D20*'SO4'!D20+mm!E20*'SO4'!E20+mm!F20*'SO4'!F20+mm!G20*'SO4'!G20+mm!H20*'SO4'!H20+mm!I20*'SO4'!I20+mm!J20*'SO4'!J20+mm!K20*'SO4'!K20+mm!L20*'SO4'!L20+mm!M20*'SO4'!M20+mm!N20*'SO4'!N20)/mm!O20</f>
        <v>18.260351634283349</v>
      </c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9.5" customHeight="1">
      <c r="A21" s="110">
        <v>17</v>
      </c>
      <c r="B21" s="203" t="s">
        <v>19</v>
      </c>
      <c r="C21" s="263">
        <v>11.472803192328476</v>
      </c>
      <c r="D21" s="276">
        <v>13.369837330786043</v>
      </c>
      <c r="E21" s="257">
        <v>14.193223098484998</v>
      </c>
      <c r="F21" s="257">
        <v>4.244036426363591</v>
      </c>
      <c r="G21" s="257">
        <v>6.8678486863511452</v>
      </c>
      <c r="H21" s="257">
        <v>11.536332698826039</v>
      </c>
      <c r="I21" s="257">
        <v>9.4778317177879909</v>
      </c>
      <c r="J21" s="257">
        <v>13.297721199578923</v>
      </c>
      <c r="K21" s="257">
        <v>10.613743837564689</v>
      </c>
      <c r="L21" s="276">
        <v>14.580873497764374</v>
      </c>
      <c r="M21" s="257">
        <v>9.9442644568799476</v>
      </c>
      <c r="N21" s="258">
        <v>12.788532264791158</v>
      </c>
      <c r="O21" s="256">
        <f t="shared" si="4"/>
        <v>14.580873497764374</v>
      </c>
      <c r="P21" s="257">
        <f t="shared" si="5"/>
        <v>4.244036426363591</v>
      </c>
      <c r="Q21" s="256">
        <f>(mm!C21*'SO4'!C21+mm!D21*'SO4'!D21+mm!E21*'SO4'!E21+mm!F21*'SO4'!F21+mm!G21*'SO4'!G21+mm!H21*'SO4'!H21+mm!I21*'SO4'!I21+mm!J21*'SO4'!J21+mm!K21*'SO4'!K21+mm!L21*'SO4'!L21+mm!M21*'SO4'!M21+mm!N21*'SO4'!N21)/mm!O21</f>
        <v>10.108073206110884</v>
      </c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9.5" customHeight="1">
      <c r="A22" s="110">
        <v>18</v>
      </c>
      <c r="B22" s="203" t="s">
        <v>20</v>
      </c>
      <c r="C22" s="256">
        <v>61.9</v>
      </c>
      <c r="D22" s="257">
        <v>142</v>
      </c>
      <c r="E22" s="257">
        <v>94</v>
      </c>
      <c r="F22" s="257">
        <v>65.2</v>
      </c>
      <c r="G22" s="257">
        <v>44.4</v>
      </c>
      <c r="H22" s="257">
        <v>124.6</v>
      </c>
      <c r="I22" s="257">
        <v>86.4</v>
      </c>
      <c r="J22" s="257">
        <v>86.8</v>
      </c>
      <c r="K22" s="257">
        <v>125.8</v>
      </c>
      <c r="L22" s="257">
        <v>85.2</v>
      </c>
      <c r="M22" s="257">
        <v>248</v>
      </c>
      <c r="N22" s="258">
        <v>136</v>
      </c>
      <c r="O22" s="256">
        <f t="shared" si="4"/>
        <v>248</v>
      </c>
      <c r="P22" s="257">
        <f t="shared" si="5"/>
        <v>44.4</v>
      </c>
      <c r="Q22" s="256">
        <f>(mm!C22*'SO4'!C22+mm!D22*'SO4'!D22+mm!E22*'SO4'!E22+mm!F22*'SO4'!F22+mm!G22*'SO4'!G22+mm!H22*'SO4'!H22+mm!I22*'SO4'!I22+mm!J22*'SO4'!J22+mm!K22*'SO4'!K22+mm!L22*'SO4'!L22+mm!M22*'SO4'!M22+mm!N22*'SO4'!N22)/mm!O22</f>
        <v>81.658330295297148</v>
      </c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9.5" customHeight="1">
      <c r="A23" s="110">
        <v>19</v>
      </c>
      <c r="B23" s="203" t="s">
        <v>21</v>
      </c>
      <c r="C23" s="263">
        <v>14.6</v>
      </c>
      <c r="D23" s="276">
        <v>14.7</v>
      </c>
      <c r="E23" s="257">
        <v>13.8</v>
      </c>
      <c r="F23" s="257">
        <v>6.1</v>
      </c>
      <c r="G23" s="257">
        <v>6.8</v>
      </c>
      <c r="H23" s="257">
        <v>8.9</v>
      </c>
      <c r="I23" s="257">
        <v>11.7</v>
      </c>
      <c r="J23" s="257">
        <v>14</v>
      </c>
      <c r="K23" s="257">
        <v>22.9</v>
      </c>
      <c r="L23" s="276">
        <v>14.3</v>
      </c>
      <c r="M23" s="257">
        <v>60.9</v>
      </c>
      <c r="N23" s="258">
        <v>23.5</v>
      </c>
      <c r="O23" s="256">
        <f t="shared" si="4"/>
        <v>60.9</v>
      </c>
      <c r="P23" s="257">
        <f t="shared" si="5"/>
        <v>6.1</v>
      </c>
      <c r="Q23" s="256">
        <f>(mm!C23*'SO4'!C23+mm!D23*'SO4'!D23+mm!E23*'SO4'!E23+mm!F23*'SO4'!F23+mm!G23*'SO4'!G23+mm!H23*'SO4'!H23+mm!I23*'SO4'!I23+mm!J23*'SO4'!J23+mm!K23*'SO4'!K23+mm!L23*'SO4'!L23+mm!M23*'SO4'!M23+mm!N23*'SO4'!N23)/mm!O23</f>
        <v>12.1220515184104</v>
      </c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9.5" customHeight="1">
      <c r="A24" s="110">
        <v>20</v>
      </c>
      <c r="B24" s="203" t="s">
        <v>22</v>
      </c>
      <c r="C24" s="263">
        <v>14.4</v>
      </c>
      <c r="D24" s="276">
        <v>20.399999999999999</v>
      </c>
      <c r="E24" s="257">
        <v>21.9</v>
      </c>
      <c r="F24" s="257">
        <v>9</v>
      </c>
      <c r="G24" s="257">
        <v>11.3</v>
      </c>
      <c r="H24" s="257">
        <v>24.7</v>
      </c>
      <c r="I24" s="257">
        <v>13.9</v>
      </c>
      <c r="J24" s="257">
        <v>15.6</v>
      </c>
      <c r="K24" s="257">
        <v>23.2</v>
      </c>
      <c r="L24" s="276">
        <v>16.2</v>
      </c>
      <c r="M24" s="257">
        <v>39.799999999999997</v>
      </c>
      <c r="N24" s="258">
        <v>22.8</v>
      </c>
      <c r="O24" s="256">
        <f t="shared" si="4"/>
        <v>39.799999999999997</v>
      </c>
      <c r="P24" s="257">
        <f t="shared" si="5"/>
        <v>9</v>
      </c>
      <c r="Q24" s="256">
        <f>(mm!C24*'SO4'!C24+mm!D24*'SO4'!D24+mm!E24*'SO4'!E24+mm!F24*'SO4'!F24+mm!G24*'SO4'!G24+mm!H24*'SO4'!H24+mm!I24*'SO4'!I24+mm!J24*'SO4'!J24+mm!K24*'SO4'!K24+mm!L24*'SO4'!L24+mm!M24*'SO4'!M24+mm!N24*'SO4'!N24)/mm!O24</f>
        <v>15.614495838978126</v>
      </c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9.5" customHeight="1">
      <c r="A25" s="124">
        <v>21</v>
      </c>
      <c r="B25" s="207" t="s">
        <v>23</v>
      </c>
      <c r="C25" s="277">
        <v>8.4947741523072597</v>
      </c>
      <c r="D25" s="276">
        <v>17.59281939762683</v>
      </c>
      <c r="E25" s="267">
        <v>9.9872805000836795</v>
      </c>
      <c r="F25" s="267">
        <v>9.544912023456515</v>
      </c>
      <c r="G25" s="267">
        <v>8.8866799787502586</v>
      </c>
      <c r="H25" s="267">
        <v>14.283865573222041</v>
      </c>
      <c r="I25" s="267">
        <v>14.492994245411758</v>
      </c>
      <c r="J25" s="267">
        <v>9.588618500583328</v>
      </c>
      <c r="K25" s="267">
        <v>17.062963271425001</v>
      </c>
      <c r="L25" s="278">
        <v>12.347549135663373</v>
      </c>
      <c r="M25" s="267">
        <v>10.035847029432167</v>
      </c>
      <c r="N25" s="279">
        <v>12.41983842758391</v>
      </c>
      <c r="O25" s="266">
        <f t="shared" si="4"/>
        <v>17.59281939762683</v>
      </c>
      <c r="P25" s="267">
        <f t="shared" si="5"/>
        <v>8.4947741523072597</v>
      </c>
      <c r="Q25" s="266">
        <f>(mm!C25*'SO4'!C25+mm!D25*'SO4'!D25+mm!E25*'SO4'!E25+mm!F25*'SO4'!F25+mm!G25*'SO4'!G25+mm!H25*'SO4'!H25+mm!I25*'SO4'!I25+mm!J25*'SO4'!J25+mm!K25*'SO4'!K25+mm!L25*'SO4'!L25+mm!M25*'SO4'!M25+mm!N25*'SO4'!N25)/mm!O25</f>
        <v>11.53823385304899</v>
      </c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9.5" customHeight="1">
      <c r="A26" s="163">
        <v>22</v>
      </c>
      <c r="B26" s="215" t="s">
        <v>24</v>
      </c>
      <c r="C26" s="259">
        <v>18.079999999999998</v>
      </c>
      <c r="D26" s="260">
        <v>33.19</v>
      </c>
      <c r="E26" s="260">
        <v>12.015000000000001</v>
      </c>
      <c r="F26" s="260">
        <v>16.065000000000001</v>
      </c>
      <c r="G26" s="260">
        <v>8.9450000000000003</v>
      </c>
      <c r="H26" s="260">
        <v>8.1999999999999993</v>
      </c>
      <c r="I26" s="260">
        <v>15.23</v>
      </c>
      <c r="J26" s="260">
        <v>24.91</v>
      </c>
      <c r="K26" s="260">
        <v>33.274999999999999</v>
      </c>
      <c r="L26" s="260">
        <v>41.2</v>
      </c>
      <c r="M26" s="260">
        <v>41.08</v>
      </c>
      <c r="N26" s="280">
        <v>44.034999999999997</v>
      </c>
      <c r="O26" s="259">
        <f t="shared" si="4"/>
        <v>44.034999999999997</v>
      </c>
      <c r="P26" s="260">
        <f t="shared" si="5"/>
        <v>8.1999999999999993</v>
      </c>
      <c r="Q26" s="259">
        <f>(mm!C26*'SO4'!C26+mm!D26*'SO4'!D26+mm!E26*'SO4'!E26+mm!F26*'SO4'!F26+mm!G26*'SO4'!G26+mm!H26*'SO4'!H26+mm!I26*'SO4'!I26+mm!J26*'SO4'!J26+mm!K26*'SO4'!K26+mm!L26*'SO4'!L26+mm!M26*'SO4'!M26+mm!N26*'SO4'!N26)/mm!O26</f>
        <v>23.588796016898009</v>
      </c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9.5" customHeight="1">
      <c r="A27" s="110">
        <v>23</v>
      </c>
      <c r="B27" s="203" t="s">
        <v>25</v>
      </c>
      <c r="C27" s="256">
        <v>19.399999999999999</v>
      </c>
      <c r="D27" s="257">
        <v>16.899999999999999</v>
      </c>
      <c r="E27" s="257">
        <v>10.4</v>
      </c>
      <c r="F27" s="257">
        <v>15.7</v>
      </c>
      <c r="G27" s="257">
        <v>11.3</v>
      </c>
      <c r="H27" s="257">
        <v>8.6</v>
      </c>
      <c r="I27" s="257">
        <v>15.9</v>
      </c>
      <c r="J27" s="257">
        <v>29.3</v>
      </c>
      <c r="K27" s="257">
        <v>41.5</v>
      </c>
      <c r="L27" s="257">
        <v>50.4</v>
      </c>
      <c r="M27" s="257">
        <v>50.9</v>
      </c>
      <c r="N27" s="258">
        <v>43.6</v>
      </c>
      <c r="O27" s="256">
        <f t="shared" si="4"/>
        <v>50.9</v>
      </c>
      <c r="P27" s="257">
        <f t="shared" si="5"/>
        <v>8.6</v>
      </c>
      <c r="Q27" s="256">
        <f>(mm!C27*'SO4'!C27+mm!D27*'SO4'!D27+mm!E27*'SO4'!E27+mm!F27*'SO4'!F27+mm!G27*'SO4'!G27+mm!H27*'SO4'!H27+mm!I27*'SO4'!I27+mm!J27*'SO4'!J27+mm!K27*'SO4'!K27+mm!L27*'SO4'!L27+mm!M27*'SO4'!M27+mm!N27*'SO4'!N27)/mm!O27</f>
        <v>26.422621591051904</v>
      </c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9.5" customHeight="1">
      <c r="A28" s="110">
        <v>24</v>
      </c>
      <c r="B28" s="203" t="s">
        <v>27</v>
      </c>
      <c r="C28" s="256">
        <v>18.100000000000001</v>
      </c>
      <c r="D28" s="257">
        <v>17.100000000000001</v>
      </c>
      <c r="E28" s="257">
        <v>8.5</v>
      </c>
      <c r="F28" s="257">
        <v>8.4</v>
      </c>
      <c r="G28" s="257">
        <v>7.4</v>
      </c>
      <c r="H28" s="257">
        <v>11.7</v>
      </c>
      <c r="I28" s="257">
        <v>14.7</v>
      </c>
      <c r="J28" s="257">
        <v>27.1</v>
      </c>
      <c r="K28" s="257">
        <v>39.299999999999997</v>
      </c>
      <c r="L28" s="257">
        <v>45.1</v>
      </c>
      <c r="M28" s="257">
        <v>48.3</v>
      </c>
      <c r="N28" s="258">
        <v>41.8</v>
      </c>
      <c r="O28" s="256">
        <f t="shared" si="4"/>
        <v>48.3</v>
      </c>
      <c r="P28" s="257">
        <f t="shared" si="5"/>
        <v>7.4</v>
      </c>
      <c r="Q28" s="256">
        <f>(mm!C28*'SO4'!C28+mm!D28*'SO4'!D28+mm!E28*'SO4'!E28+mm!F28*'SO4'!F28+mm!G28*'SO4'!G28+mm!H28*'SO4'!H28+mm!I28*'SO4'!I28+mm!J28*'SO4'!J28+mm!K28*'SO4'!K28+mm!L28*'SO4'!L28+mm!M28*'SO4'!M28+mm!N28*'SO4'!N28)/mm!O28</f>
        <v>25.951445344349619</v>
      </c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9.5" customHeight="1">
      <c r="A29" s="110">
        <v>25</v>
      </c>
      <c r="B29" s="203" t="s">
        <v>28</v>
      </c>
      <c r="C29" s="256">
        <v>47.8</v>
      </c>
      <c r="D29" s="257">
        <v>19.899999999999999</v>
      </c>
      <c r="E29" s="257">
        <v>21</v>
      </c>
      <c r="F29" s="257">
        <v>33.200000000000003</v>
      </c>
      <c r="G29" s="257">
        <v>13</v>
      </c>
      <c r="H29" s="257">
        <v>27.8</v>
      </c>
      <c r="I29" s="257">
        <v>32.200000000000003</v>
      </c>
      <c r="J29" s="257">
        <v>70.7</v>
      </c>
      <c r="K29" s="257">
        <v>92.1</v>
      </c>
      <c r="L29" s="257">
        <v>101.5</v>
      </c>
      <c r="M29" s="257">
        <v>132.19999999999999</v>
      </c>
      <c r="N29" s="258">
        <v>88</v>
      </c>
      <c r="O29" s="256">
        <f t="shared" si="4"/>
        <v>132.19999999999999</v>
      </c>
      <c r="P29" s="257">
        <f t="shared" si="5"/>
        <v>13</v>
      </c>
      <c r="Q29" s="256">
        <f>(mm!C29*'SO4'!C29+mm!D29*'SO4'!D29+mm!E29*'SO4'!E29+mm!F29*'SO4'!F29+mm!G29*'SO4'!G29+mm!H29*'SO4'!H29+mm!I29*'SO4'!I29+mm!J29*'SO4'!J29+mm!K29*'SO4'!K29+mm!L29*'SO4'!L29+mm!M29*'SO4'!M29+mm!N29*'SO4'!N29)/mm!O29</f>
        <v>60.454031973857042</v>
      </c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9.5" customHeight="1">
      <c r="A30" s="110">
        <v>26</v>
      </c>
      <c r="B30" s="203" t="s">
        <v>29</v>
      </c>
      <c r="C30" s="256"/>
      <c r="D30" s="257"/>
      <c r="E30" s="257"/>
      <c r="F30" s="257"/>
      <c r="G30" s="257"/>
      <c r="H30" s="257"/>
      <c r="I30" s="257"/>
      <c r="J30" s="257"/>
      <c r="K30" s="257"/>
      <c r="L30" s="257"/>
      <c r="M30" s="257"/>
      <c r="N30" s="258"/>
      <c r="O30" s="256"/>
      <c r="P30" s="257"/>
      <c r="Q30" s="256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9.5" customHeight="1">
      <c r="A31" s="110">
        <v>27</v>
      </c>
      <c r="B31" s="203" t="s">
        <v>30</v>
      </c>
      <c r="C31" s="256">
        <v>6.5</v>
      </c>
      <c r="D31" s="257">
        <v>13.8</v>
      </c>
      <c r="E31" s="257">
        <v>6.1</v>
      </c>
      <c r="F31" s="257">
        <v>5.7</v>
      </c>
      <c r="G31" s="257">
        <v>10</v>
      </c>
      <c r="H31" s="257">
        <v>9.9</v>
      </c>
      <c r="I31" s="257">
        <v>14.9</v>
      </c>
      <c r="J31" s="257">
        <v>13.8</v>
      </c>
      <c r="K31" s="281"/>
      <c r="L31" s="257">
        <v>13.2</v>
      </c>
      <c r="M31" s="257">
        <v>21.5</v>
      </c>
      <c r="N31" s="258">
        <v>43.342151162790699</v>
      </c>
      <c r="O31" s="256">
        <f t="shared" ref="O31:O51" si="6">MAX(C31:N31)</f>
        <v>43.342151162790699</v>
      </c>
      <c r="P31" s="257">
        <f t="shared" ref="P31:P51" si="7">MIN(C31:N31)</f>
        <v>5.7</v>
      </c>
      <c r="Q31" s="256">
        <f>(mm!C31*'SO4'!C31+mm!D31*'SO4'!D31+mm!E31*'SO4'!E31+mm!F31*'SO4'!F31+mm!G31*'SO4'!G31+mm!H31*'SO4'!H31+mm!I31*'SO4'!I31+mm!J31*'SO4'!J31+mm!K31*'SO4'!K31+mm!L31*'SO4'!L31+mm!M31*'SO4'!M31+mm!N31*'SO4'!N31)/mm!O31</f>
        <v>10.407825585327526</v>
      </c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9.5" customHeight="1">
      <c r="A32" s="110">
        <v>28</v>
      </c>
      <c r="B32" s="203" t="s">
        <v>31</v>
      </c>
      <c r="C32" s="256">
        <v>8.8486362689985416</v>
      </c>
      <c r="D32" s="257">
        <v>26.025400791172185</v>
      </c>
      <c r="E32" s="257">
        <v>17.697272537997083</v>
      </c>
      <c r="F32" s="257">
        <v>58.296897772225684</v>
      </c>
      <c r="G32" s="257">
        <v>24.984384759525295</v>
      </c>
      <c r="H32" s="257">
        <v>20.820320632937747</v>
      </c>
      <c r="I32" s="257">
        <v>23.943368727878408</v>
      </c>
      <c r="J32" s="257">
        <v>35.394545075994166</v>
      </c>
      <c r="K32" s="257">
        <v>417.44742869040186</v>
      </c>
      <c r="L32" s="257">
        <v>43.722673329169275</v>
      </c>
      <c r="M32" s="257">
        <v>66.6250260254008</v>
      </c>
      <c r="N32" s="258">
        <v>38.51759317093483</v>
      </c>
      <c r="O32" s="256">
        <f t="shared" si="6"/>
        <v>417.44742869040186</v>
      </c>
      <c r="P32" s="257">
        <f t="shared" si="7"/>
        <v>8.8486362689985416</v>
      </c>
      <c r="Q32" s="256">
        <f>(mm!C32*'SO4'!C32+mm!D32*'SO4'!D32+mm!E32*'SO4'!E32+mm!F32*'SO4'!F32+mm!G32*'SO4'!G32+mm!H32*'SO4'!H32+mm!I32*'SO4'!I32+mm!J32*'SO4'!J32+mm!K32*'SO4'!K32+mm!L32*'SO4'!L32+mm!M32*'SO4'!M32+mm!N32*'SO4'!N32)/mm!O32</f>
        <v>24.479886051740099</v>
      </c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9.5" customHeight="1">
      <c r="A33" s="110">
        <v>29</v>
      </c>
      <c r="B33" s="203" t="s">
        <v>32</v>
      </c>
      <c r="C33" s="256"/>
      <c r="D33" s="257"/>
      <c r="E33" s="257"/>
      <c r="F33" s="257"/>
      <c r="G33" s="257"/>
      <c r="H33" s="257"/>
      <c r="I33" s="257"/>
      <c r="J33" s="265">
        <v>11.639005297427381</v>
      </c>
      <c r="K33" s="281"/>
      <c r="L33" s="257">
        <v>14.534185364916157</v>
      </c>
      <c r="M33" s="257">
        <v>18.692363037028063</v>
      </c>
      <c r="N33" s="258">
        <v>20.492653891422517</v>
      </c>
      <c r="O33" s="256">
        <f t="shared" si="6"/>
        <v>20.492653891422517</v>
      </c>
      <c r="P33" s="257">
        <f t="shared" si="7"/>
        <v>11.639005297427381</v>
      </c>
      <c r="Q33" s="263">
        <f>(mm!C33*'SO4'!C33+mm!D33*'SO4'!D33+mm!E33*'SO4'!E33+mm!F33*'SO4'!F33+mm!G33*'SO4'!G33+mm!H33*'SO4'!H33+mm!I33*'SO4'!I33+mm!J33*'SO4'!J33+mm!K33*'SO4'!K33+mm!L33*'SO4'!L33+mm!M33*'SO4'!M33+mm!N33*'SO4'!N33)/mm!O33</f>
        <v>17.06137202012038</v>
      </c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9.5" customHeight="1">
      <c r="A34" s="110">
        <v>30</v>
      </c>
      <c r="B34" s="203" t="s">
        <v>33</v>
      </c>
      <c r="C34" s="256"/>
      <c r="D34" s="257"/>
      <c r="E34" s="257"/>
      <c r="F34" s="257"/>
      <c r="G34" s="257"/>
      <c r="H34" s="257">
        <v>12.28</v>
      </c>
      <c r="I34" s="257">
        <v>10.51</v>
      </c>
      <c r="J34" s="257">
        <v>17.07</v>
      </c>
      <c r="K34" s="257">
        <v>31.11</v>
      </c>
      <c r="L34" s="257">
        <v>14.36</v>
      </c>
      <c r="M34" s="257">
        <v>36.840000000000003</v>
      </c>
      <c r="N34" s="258">
        <v>34.340000000000003</v>
      </c>
      <c r="O34" s="256">
        <f t="shared" si="6"/>
        <v>36.840000000000003</v>
      </c>
      <c r="P34" s="257">
        <f t="shared" si="7"/>
        <v>10.51</v>
      </c>
      <c r="Q34" s="263">
        <f>(mm!C34*'SO4'!C34+mm!D34*'SO4'!D34+mm!E34*'SO4'!E34+mm!F34*'SO4'!F34+mm!G34*'SO4'!G34+mm!H34*'SO4'!H34+mm!I34*'SO4'!I34+mm!J34*'SO4'!J34+mm!K34*'SO4'!K34+mm!L34*'SO4'!L34+mm!M34*'SO4'!M34+mm!N34*'SO4'!N34)/mm!O34</f>
        <v>19.258006345249562</v>
      </c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9.5" customHeight="1">
      <c r="A35" s="110">
        <v>31</v>
      </c>
      <c r="B35" s="203" t="s">
        <v>35</v>
      </c>
      <c r="C35" s="256">
        <v>15.67</v>
      </c>
      <c r="D35" s="257">
        <v>4.0599999999999996</v>
      </c>
      <c r="E35" s="257">
        <v>10.72</v>
      </c>
      <c r="F35" s="257">
        <v>12.01</v>
      </c>
      <c r="G35" s="257">
        <v>13.44</v>
      </c>
      <c r="H35" s="257">
        <v>7.74</v>
      </c>
      <c r="I35" s="257">
        <v>26.79</v>
      </c>
      <c r="J35" s="257">
        <v>11.56</v>
      </c>
      <c r="K35" s="257">
        <v>30.52</v>
      </c>
      <c r="L35" s="257">
        <v>11.85</v>
      </c>
      <c r="M35" s="257">
        <v>28.57</v>
      </c>
      <c r="N35" s="258">
        <v>13.26</v>
      </c>
      <c r="O35" s="256">
        <f t="shared" si="6"/>
        <v>30.52</v>
      </c>
      <c r="P35" s="257">
        <f t="shared" si="7"/>
        <v>4.0599999999999996</v>
      </c>
      <c r="Q35" s="256">
        <f>(mm!C35*'SO4'!C35+mm!D35*'SO4'!D35+mm!E35*'SO4'!E35+mm!F35*'SO4'!F35+mm!G35*'SO4'!G35+mm!H35*'SO4'!H35+mm!I35*'SO4'!I35+mm!J35*'SO4'!J35+mm!K35*'SO4'!K35+mm!L35*'SO4'!L35+mm!M35*'SO4'!M35+mm!N35*'SO4'!N35)/mm!O35</f>
        <v>12.509717581543358</v>
      </c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9.5" customHeight="1">
      <c r="A36" s="110">
        <v>32</v>
      </c>
      <c r="B36" s="203" t="s">
        <v>36</v>
      </c>
      <c r="C36" s="257">
        <v>10.619279852452211</v>
      </c>
      <c r="D36" s="257">
        <v>19.20312816508449</v>
      </c>
      <c r="E36" s="257">
        <v>8.8956517101610757</v>
      </c>
      <c r="F36" s="257">
        <v>21.187757342806329</v>
      </c>
      <c r="G36" s="257">
        <v>17.746102190599334</v>
      </c>
      <c r="H36" s="257">
        <v>9.7365843101765037</v>
      </c>
      <c r="I36" s="257">
        <v>11.524479679052423</v>
      </c>
      <c r="J36" s="257">
        <v>7.9673640353662361</v>
      </c>
      <c r="K36" s="281"/>
      <c r="L36" s="257">
        <v>11.519046665028295</v>
      </c>
      <c r="M36" s="257">
        <v>21.638677296682307</v>
      </c>
      <c r="N36" s="258">
        <v>20.537111310108088</v>
      </c>
      <c r="O36" s="256">
        <f t="shared" si="6"/>
        <v>21.638677296682307</v>
      </c>
      <c r="P36" s="257">
        <f t="shared" si="7"/>
        <v>7.9673640353662361</v>
      </c>
      <c r="Q36" s="256">
        <f>(mm!C36*'SO4'!C36+mm!D36*'SO4'!D36+mm!E36*'SO4'!E36+mm!F36*'SO4'!F36+mm!G36*'SO4'!G36+mm!H36*'SO4'!H36+mm!I36*'SO4'!I36+mm!J36*'SO4'!J36+mm!K36*'SO4'!K36+mm!L36*'SO4'!L36+mm!M36*'SO4'!M36+mm!N36*'SO4'!N36)/mm!O36</f>
        <v>12.270294238670907</v>
      </c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9.5" customHeight="1">
      <c r="A37" s="110">
        <v>33</v>
      </c>
      <c r="B37" s="203" t="s">
        <v>37</v>
      </c>
      <c r="C37" s="256">
        <v>20.57</v>
      </c>
      <c r="D37" s="257">
        <v>10.06</v>
      </c>
      <c r="E37" s="257">
        <v>10.27</v>
      </c>
      <c r="F37" s="257">
        <v>38.020000000000003</v>
      </c>
      <c r="G37" s="257">
        <v>12.33</v>
      </c>
      <c r="H37" s="257">
        <v>8.69</v>
      </c>
      <c r="I37" s="257">
        <v>13.1</v>
      </c>
      <c r="J37" s="257">
        <v>19.600000000000001</v>
      </c>
      <c r="K37" s="281"/>
      <c r="L37" s="257">
        <v>24.94</v>
      </c>
      <c r="M37" s="257">
        <v>24.7</v>
      </c>
      <c r="N37" s="258">
        <v>29.92</v>
      </c>
      <c r="O37" s="256">
        <f t="shared" si="6"/>
        <v>38.020000000000003</v>
      </c>
      <c r="P37" s="257">
        <f t="shared" si="7"/>
        <v>8.69</v>
      </c>
      <c r="Q37" s="256">
        <f>(mm!C37*'SO4'!C37+mm!D37*'SO4'!D37+mm!E37*'SO4'!E37+mm!F37*'SO4'!F37+mm!G37*'SO4'!G37+mm!H37*'SO4'!H37+mm!I37*'SO4'!I37+mm!J37*'SO4'!J37+mm!K37*'SO4'!K37+mm!L37*'SO4'!L37+mm!M37*'SO4'!M37+mm!N37*'SO4'!N37)/mm!O37</f>
        <v>14.177014834383256</v>
      </c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9.5" customHeight="1">
      <c r="A38" s="110">
        <v>34</v>
      </c>
      <c r="B38" s="203" t="s">
        <v>38</v>
      </c>
      <c r="C38" s="256"/>
      <c r="D38" s="257"/>
      <c r="E38" s="257"/>
      <c r="F38" s="257">
        <v>12.5</v>
      </c>
      <c r="G38" s="257">
        <v>11.9</v>
      </c>
      <c r="H38" s="257">
        <v>7.6</v>
      </c>
      <c r="I38" s="257">
        <v>8.5</v>
      </c>
      <c r="J38" s="257">
        <v>9.5</v>
      </c>
      <c r="K38" s="257">
        <v>96.5</v>
      </c>
      <c r="L38" s="257">
        <v>19</v>
      </c>
      <c r="M38" s="257">
        <v>23.4</v>
      </c>
      <c r="N38" s="258">
        <v>19.600000000000001</v>
      </c>
      <c r="O38" s="256">
        <f t="shared" si="6"/>
        <v>96.5</v>
      </c>
      <c r="P38" s="257">
        <f t="shared" si="7"/>
        <v>7.6</v>
      </c>
      <c r="Q38" s="263">
        <f>(mm!C38*'SO4'!C38+mm!D38*'SO4'!D38+mm!E38*'SO4'!E38+mm!F38*'SO4'!F38+mm!G38*'SO4'!G38+mm!H38*'SO4'!H38+mm!I38*'SO4'!I38+mm!J38*'SO4'!J38+mm!K38*'SO4'!K38+mm!L38*'SO4'!L38+mm!M38*'SO4'!M38+mm!N38*'SO4'!N38)/mm!O38</f>
        <v>12.522305263836095</v>
      </c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9.5" customHeight="1">
      <c r="A39" s="169">
        <v>35</v>
      </c>
      <c r="B39" s="207" t="s">
        <v>40</v>
      </c>
      <c r="C39" s="266">
        <v>22.8</v>
      </c>
      <c r="D39" s="267">
        <v>22.7</v>
      </c>
      <c r="E39" s="267">
        <v>12.8</v>
      </c>
      <c r="F39" s="267">
        <v>24</v>
      </c>
      <c r="G39" s="267">
        <v>15.1</v>
      </c>
      <c r="H39" s="267">
        <v>23.4</v>
      </c>
      <c r="I39" s="267">
        <v>20.7</v>
      </c>
      <c r="J39" s="267">
        <v>16.600000000000001</v>
      </c>
      <c r="K39" s="267">
        <v>117.3</v>
      </c>
      <c r="L39" s="267">
        <v>25.9</v>
      </c>
      <c r="M39" s="267">
        <v>37.9</v>
      </c>
      <c r="N39" s="279">
        <v>28.1</v>
      </c>
      <c r="O39" s="266">
        <f t="shared" si="6"/>
        <v>117.3</v>
      </c>
      <c r="P39" s="267">
        <f t="shared" si="7"/>
        <v>12.8</v>
      </c>
      <c r="Q39" s="266">
        <f>(mm!C39*'SO4'!C39+mm!D39*'SO4'!D39+mm!E39*'SO4'!E39+mm!F39*'SO4'!F39+mm!G39*'SO4'!G39+mm!H39*'SO4'!H39+mm!I39*'SO4'!I39+mm!J39*'SO4'!J39+mm!K39*'SO4'!K39+mm!L39*'SO4'!L39+mm!M39*'SO4'!M39+mm!N39*'SO4'!N39)/mm!O39</f>
        <v>19.951649847693275</v>
      </c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9.5" customHeight="1">
      <c r="A40" s="97">
        <v>36</v>
      </c>
      <c r="B40" s="215" t="s">
        <v>41</v>
      </c>
      <c r="C40" s="282"/>
      <c r="D40" s="260">
        <v>14.301428154605292</v>
      </c>
      <c r="E40" s="260">
        <v>15.922953967623929</v>
      </c>
      <c r="F40" s="260">
        <v>15.368744753149748</v>
      </c>
      <c r="G40" s="260">
        <v>24.032387062374767</v>
      </c>
      <c r="H40" s="260">
        <v>15.277818544718075</v>
      </c>
      <c r="I40" s="260">
        <v>32.016832032248075</v>
      </c>
      <c r="J40" s="260">
        <v>23.490677088881061</v>
      </c>
      <c r="K40" s="260">
        <v>80.228928199791881</v>
      </c>
      <c r="L40" s="260">
        <v>30.054955775234131</v>
      </c>
      <c r="M40" s="260">
        <v>27.964139918354284</v>
      </c>
      <c r="N40" s="280">
        <v>30.533586060318424</v>
      </c>
      <c r="O40" s="259">
        <f t="shared" si="6"/>
        <v>80.228928199791881</v>
      </c>
      <c r="P40" s="260">
        <f t="shared" si="7"/>
        <v>14.301428154605292</v>
      </c>
      <c r="Q40" s="259">
        <f>(mm!C40*'SO4'!C40+mm!D40*'SO4'!D40+mm!E40*'SO4'!E40+mm!F40*'SO4'!F40+mm!G40*'SO4'!G40+mm!H40*'SO4'!H40+mm!I40*'SO4'!I40+mm!J40*'SO4'!J40+mm!K40*'SO4'!K40+mm!L40*'SO4'!L40+mm!M40*'SO4'!M40+mm!N40*'SO4'!N40)/mm!O40</f>
        <v>20.159482684030014</v>
      </c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9.5" customHeight="1">
      <c r="A41" s="163">
        <v>37</v>
      </c>
      <c r="B41" s="213" t="s">
        <v>42</v>
      </c>
      <c r="C41" s="273"/>
      <c r="D41" s="273"/>
      <c r="E41" s="273"/>
      <c r="F41" s="273"/>
      <c r="G41" s="273">
        <v>23.838373744061229</v>
      </c>
      <c r="H41" s="273">
        <v>9.9933793861566702</v>
      </c>
      <c r="I41" s="273">
        <v>20.194954176191608</v>
      </c>
      <c r="J41" s="273">
        <v>31.957994495313521</v>
      </c>
      <c r="K41" s="273">
        <v>42.055471583409322</v>
      </c>
      <c r="L41" s="273">
        <v>32.374385303070049</v>
      </c>
      <c r="M41" s="273">
        <v>53.506218796713839</v>
      </c>
      <c r="N41" s="274">
        <v>66.310236135227086</v>
      </c>
      <c r="O41" s="275">
        <f t="shared" si="6"/>
        <v>66.310236135227086</v>
      </c>
      <c r="P41" s="273">
        <f t="shared" si="7"/>
        <v>9.9933793861566702</v>
      </c>
      <c r="Q41" s="271">
        <f>(mm!C41*'SO4'!C41+mm!D41*'SO4'!D41+mm!E41*'SO4'!E41+mm!F41*'SO4'!F41+mm!G41*'SO4'!G41+mm!H41*'SO4'!H41+mm!I41*'SO4'!I41+mm!J41*'SO4'!J41+mm!K41*'SO4'!K41+mm!L41*'SO4'!L41+mm!M41*'SO4'!M41+mm!N41*'SO4'!N41)/mm!O41</f>
        <v>36.458789814926952</v>
      </c>
      <c r="R41" s="20"/>
      <c r="S41" s="20"/>
      <c r="T41" s="20"/>
      <c r="U41" s="86"/>
      <c r="V41" s="255">
        <v>27.436172602808821</v>
      </c>
      <c r="W41" s="255">
        <v>42.672353267676101</v>
      </c>
      <c r="X41" s="20"/>
      <c r="Y41" s="20"/>
      <c r="Z41" s="20"/>
    </row>
    <row r="42" spans="1:26" ht="19.5" customHeight="1">
      <c r="A42" s="110">
        <v>38</v>
      </c>
      <c r="B42" s="203" t="s">
        <v>44</v>
      </c>
      <c r="C42" s="256">
        <v>28.621652055010674</v>
      </c>
      <c r="D42" s="257">
        <v>18.177559403240721</v>
      </c>
      <c r="E42" s="257">
        <v>5.9651744393715997</v>
      </c>
      <c r="F42" s="257">
        <v>12.864896148767778</v>
      </c>
      <c r="G42" s="257">
        <v>13.140128850563803</v>
      </c>
      <c r="H42" s="257">
        <v>10.925736588856921</v>
      </c>
      <c r="I42" s="257">
        <v>9.3262363511231392</v>
      </c>
      <c r="J42" s="257">
        <v>24.968106264454814</v>
      </c>
      <c r="K42" s="257">
        <v>47.688021154727281</v>
      </c>
      <c r="L42" s="257">
        <v>34.680379221972174</v>
      </c>
      <c r="M42" s="257">
        <v>65.55497147898862</v>
      </c>
      <c r="N42" s="258">
        <v>60.319131082685459</v>
      </c>
      <c r="O42" s="256">
        <f t="shared" si="6"/>
        <v>65.55497147898862</v>
      </c>
      <c r="P42" s="257">
        <f t="shared" si="7"/>
        <v>5.9651744393715997</v>
      </c>
      <c r="Q42" s="256">
        <f>(mm!C42*'SO4'!C42+mm!D42*'SO4'!D42+mm!E42*'SO4'!E42+mm!F42*'SO4'!F42+mm!G42*'SO4'!G42+mm!H42*'SO4'!H42+mm!I42*'SO4'!I42+mm!J42*'SO4'!J42+mm!K42*'SO4'!K42+mm!L42*'SO4'!L42+mm!M42*'SO4'!M42+mm!N42*'SO4'!N42)/mm!O42</f>
        <v>25.531337785796154</v>
      </c>
      <c r="R42" s="20"/>
      <c r="S42" s="20"/>
      <c r="T42" s="20"/>
      <c r="U42" s="86"/>
      <c r="V42" s="255">
        <v>101.5</v>
      </c>
      <c r="W42" s="255">
        <v>248</v>
      </c>
      <c r="X42" s="20"/>
      <c r="Y42" s="20"/>
      <c r="Z42" s="20"/>
    </row>
    <row r="43" spans="1:26" ht="19.5" customHeight="1">
      <c r="A43" s="110">
        <v>39</v>
      </c>
      <c r="B43" s="203" t="s">
        <v>45</v>
      </c>
      <c r="C43" s="256">
        <v>19.88</v>
      </c>
      <c r="D43" s="257">
        <v>9.69</v>
      </c>
      <c r="E43" s="257">
        <v>9.09</v>
      </c>
      <c r="F43" s="257">
        <v>17.010000000000002</v>
      </c>
      <c r="G43" s="257">
        <v>8.94</v>
      </c>
      <c r="H43" s="257">
        <v>12.25</v>
      </c>
      <c r="I43" s="257">
        <v>14.3</v>
      </c>
      <c r="J43" s="257">
        <v>10.45</v>
      </c>
      <c r="K43" s="257">
        <v>13.75</v>
      </c>
      <c r="L43" s="276">
        <v>22.55</v>
      </c>
      <c r="M43" s="257">
        <v>25.34</v>
      </c>
      <c r="N43" s="258">
        <v>13.73</v>
      </c>
      <c r="O43" s="256">
        <f t="shared" si="6"/>
        <v>25.34</v>
      </c>
      <c r="P43" s="257">
        <f t="shared" si="7"/>
        <v>8.94</v>
      </c>
      <c r="Q43" s="256">
        <f>(mm!C43*'SO4'!C43+mm!D43*'SO4'!D43+mm!E43*'SO4'!E43+mm!F43*'SO4'!F43+mm!G43*'SO4'!G43+mm!H43*'SO4'!H43+mm!I43*'SO4'!I43+mm!J43*'SO4'!J43+mm!K43*'SO4'!K43+mm!L43*'SO4'!L43+mm!M43*'SO4'!M43+mm!N43*'SO4'!N43)/mm!O43</f>
        <v>12.285631047239612</v>
      </c>
      <c r="R43" s="20"/>
      <c r="S43" s="20"/>
      <c r="T43" s="20"/>
      <c r="U43" s="86"/>
      <c r="V43" s="255">
        <v>9.89</v>
      </c>
      <c r="W43" s="255">
        <v>9.9442644568799476</v>
      </c>
      <c r="X43" s="20"/>
      <c r="Y43" s="20"/>
      <c r="Z43" s="20"/>
    </row>
    <row r="44" spans="1:26" ht="19.5" customHeight="1">
      <c r="A44" s="110">
        <v>40</v>
      </c>
      <c r="B44" s="203" t="s">
        <v>46</v>
      </c>
      <c r="C44" s="256"/>
      <c r="D44" s="257"/>
      <c r="E44" s="257"/>
      <c r="F44" s="257"/>
      <c r="G44" s="257"/>
      <c r="H44" s="257"/>
      <c r="I44" s="257">
        <v>12.1</v>
      </c>
      <c r="J44" s="265">
        <v>14.2</v>
      </c>
      <c r="K44" s="265">
        <v>37.4</v>
      </c>
      <c r="L44" s="276">
        <v>23.1</v>
      </c>
      <c r="M44" s="257">
        <v>63.5</v>
      </c>
      <c r="N44" s="258">
        <v>25.4</v>
      </c>
      <c r="O44" s="256">
        <f t="shared" si="6"/>
        <v>63.5</v>
      </c>
      <c r="P44" s="257">
        <f t="shared" si="7"/>
        <v>12.1</v>
      </c>
      <c r="Q44" s="263">
        <f>(mm!C44*'SO4'!C44+mm!D44*'SO4'!D44+mm!E44*'SO4'!E44+mm!F44*'SO4'!F44+mm!G44*'SO4'!G44+mm!H44*'SO4'!H44+mm!I44*'SO4'!I44+mm!J44*'SO4'!J44+mm!K44*'SO4'!K44+mm!L44*'SO4'!L44+mm!M44*'SO4'!M44+mm!N44*'SO4'!N44)/mm!O44</f>
        <v>27.290726950354617</v>
      </c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9.5" customHeight="1">
      <c r="A45" s="110">
        <v>41</v>
      </c>
      <c r="B45" s="203" t="s">
        <v>47</v>
      </c>
      <c r="C45" s="257"/>
      <c r="D45" s="257"/>
      <c r="E45" s="257"/>
      <c r="F45" s="257"/>
      <c r="G45" s="283">
        <v>8.35</v>
      </c>
      <c r="H45" s="257">
        <v>6.45</v>
      </c>
      <c r="I45" s="257">
        <v>9.91</v>
      </c>
      <c r="J45" s="257">
        <v>7.92</v>
      </c>
      <c r="K45" s="257">
        <v>92.4</v>
      </c>
      <c r="L45" s="257">
        <v>13.07</v>
      </c>
      <c r="M45" s="257">
        <v>19.34</v>
      </c>
      <c r="N45" s="258">
        <v>17.350000000000001</v>
      </c>
      <c r="O45" s="256">
        <f t="shared" si="6"/>
        <v>92.4</v>
      </c>
      <c r="P45" s="257">
        <f t="shared" si="7"/>
        <v>6.45</v>
      </c>
      <c r="Q45" s="263">
        <f>(mm!C45*'SO4'!C45+mm!D45*'SO4'!D45+mm!E45*'SO4'!E45+mm!F45*'SO4'!F45+mm!G45*'SO4'!G45+mm!H45*'SO4'!H45+mm!I45*'SO4'!I45+mm!J45*'SO4'!J45+mm!K45*'SO4'!K45+mm!L45*'SO4'!L45+mm!M45*'SO4'!M45+mm!N45*'SO4'!N45)/mm!O45</f>
        <v>10.639135938494686</v>
      </c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9.5" customHeight="1">
      <c r="A46" s="124">
        <v>42</v>
      </c>
      <c r="B46" s="207" t="s">
        <v>49</v>
      </c>
      <c r="C46" s="266">
        <v>19.992814904140889</v>
      </c>
      <c r="D46" s="267">
        <v>7.4382557676886787</v>
      </c>
      <c r="E46" s="267">
        <v>9.8109130175598835</v>
      </c>
      <c r="F46" s="267">
        <v>10.261671436874106</v>
      </c>
      <c r="G46" s="267">
        <v>11.301890907310103</v>
      </c>
      <c r="H46" s="267">
        <v>7.0075412279249454</v>
      </c>
      <c r="I46" s="267">
        <v>17.38979274163832</v>
      </c>
      <c r="J46" s="267">
        <v>16.885234318387681</v>
      </c>
      <c r="K46" s="267">
        <v>36.011051259469696</v>
      </c>
      <c r="L46" s="267">
        <v>36.978817750132698</v>
      </c>
      <c r="M46" s="267">
        <v>80.872969525588772</v>
      </c>
      <c r="N46" s="279">
        <v>43.257226443185807</v>
      </c>
      <c r="O46" s="266">
        <f t="shared" si="6"/>
        <v>80.872969525588772</v>
      </c>
      <c r="P46" s="267">
        <f t="shared" si="7"/>
        <v>7.0075412279249454</v>
      </c>
      <c r="Q46" s="266">
        <f>(mm!C46*'SO4'!C46+mm!D46*'SO4'!D46+mm!E46*'SO4'!E46+mm!F46*'SO4'!F46+mm!G46*'SO4'!G46+mm!H46*'SO4'!H46+mm!I46*'SO4'!I46+mm!J46*'SO4'!J46+mm!K46*'SO4'!K46+mm!L46*'SO4'!L46+mm!M46*'SO4'!M46+mm!N46*'SO4'!N46)/mm!O46</f>
        <v>16.863568978783988</v>
      </c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9.5" customHeight="1">
      <c r="A47" s="163">
        <v>43</v>
      </c>
      <c r="B47" s="215" t="s">
        <v>51</v>
      </c>
      <c r="C47" s="259">
        <v>23.8</v>
      </c>
      <c r="D47" s="260">
        <v>11.4</v>
      </c>
      <c r="E47" s="260">
        <v>7.6</v>
      </c>
      <c r="F47" s="260">
        <v>10.1</v>
      </c>
      <c r="G47" s="260">
        <v>7.2</v>
      </c>
      <c r="H47" s="260">
        <v>8.9</v>
      </c>
      <c r="I47" s="260">
        <v>18.7</v>
      </c>
      <c r="J47" s="260">
        <v>25.9</v>
      </c>
      <c r="K47" s="260">
        <v>103.3</v>
      </c>
      <c r="L47" s="260">
        <v>40.299999999999997</v>
      </c>
      <c r="M47" s="260">
        <v>45.4</v>
      </c>
      <c r="N47" s="280">
        <v>41</v>
      </c>
      <c r="O47" s="259">
        <f t="shared" si="6"/>
        <v>103.3</v>
      </c>
      <c r="P47" s="260">
        <f t="shared" si="7"/>
        <v>7.2</v>
      </c>
      <c r="Q47" s="259">
        <f>(mm!C47*'SO4'!C47+mm!D47*'SO4'!D47+mm!E47*'SO4'!E47+mm!F47*'SO4'!F47+mm!G47*'SO4'!G47+mm!H47*'SO4'!H47+mm!I47*'SO4'!I47+mm!J47*'SO4'!J47+mm!K47*'SO4'!K47+mm!L47*'SO4'!L47+mm!M47*'SO4'!M47+mm!N47*'SO4'!N47)/mm!O47</f>
        <v>14.29994784604151</v>
      </c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9.5" customHeight="1">
      <c r="A48" s="110">
        <v>44</v>
      </c>
      <c r="B48" s="203" t="s">
        <v>52</v>
      </c>
      <c r="C48" s="256">
        <v>26.8</v>
      </c>
      <c r="D48" s="257">
        <v>9.66</v>
      </c>
      <c r="E48" s="257">
        <v>8.9</v>
      </c>
      <c r="F48" s="257">
        <v>7.73</v>
      </c>
      <c r="G48" s="257">
        <v>5.9</v>
      </c>
      <c r="H48" s="257">
        <v>7.5</v>
      </c>
      <c r="I48" s="257">
        <v>15.6</v>
      </c>
      <c r="J48" s="257">
        <v>27.9</v>
      </c>
      <c r="K48" s="257">
        <v>68.400000000000006</v>
      </c>
      <c r="L48" s="257">
        <v>33.6</v>
      </c>
      <c r="M48" s="257">
        <v>55.7</v>
      </c>
      <c r="N48" s="258">
        <v>37.700000000000003</v>
      </c>
      <c r="O48" s="275">
        <f t="shared" si="6"/>
        <v>68.400000000000006</v>
      </c>
      <c r="P48" s="273">
        <f t="shared" si="7"/>
        <v>5.9</v>
      </c>
      <c r="Q48" s="275">
        <f>(mm!C48*'SO4'!C48+mm!D48*'SO4'!D48+mm!E48*'SO4'!E48+mm!F48*'SO4'!F48+mm!G48*'SO4'!G48+mm!H48*'SO4'!H48+mm!I48*'SO4'!I48+mm!J48*'SO4'!J48+mm!K48*'SO4'!K48+mm!L48*'SO4'!L48+mm!M48*'SO4'!M48+mm!N48*'SO4'!N48)/mm!O48</f>
        <v>15.624077846253652</v>
      </c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9.5" customHeight="1">
      <c r="A49" s="110">
        <v>45</v>
      </c>
      <c r="B49" s="203" t="s">
        <v>54</v>
      </c>
      <c r="C49" s="256">
        <v>22.917458034035842</v>
      </c>
      <c r="D49" s="257">
        <v>10.644141796183879</v>
      </c>
      <c r="E49" s="257">
        <v>7.8261269914841494</v>
      </c>
      <c r="F49" s="257">
        <v>8.0351475247056605</v>
      </c>
      <c r="G49" s="257">
        <v>5.4249999999999998</v>
      </c>
      <c r="H49" s="257">
        <v>7.8849999999999998</v>
      </c>
      <c r="I49" s="257">
        <v>15.595000000000001</v>
      </c>
      <c r="J49" s="257">
        <v>22.54005836214267</v>
      </c>
      <c r="K49" s="257">
        <v>212.33497705369436</v>
      </c>
      <c r="L49" s="257">
        <v>26.31220568210362</v>
      </c>
      <c r="M49" s="257">
        <v>40.624084894603634</v>
      </c>
      <c r="N49" s="258">
        <v>67.305370532877404</v>
      </c>
      <c r="O49" s="256">
        <f t="shared" si="6"/>
        <v>212.33497705369436</v>
      </c>
      <c r="P49" s="257">
        <f t="shared" si="7"/>
        <v>5.4249999999999998</v>
      </c>
      <c r="Q49" s="256">
        <f>(mm!C49*'SO4'!C49+mm!D49*'SO4'!D49+mm!E49*'SO4'!E49+mm!F49*'SO4'!F49+mm!G49*'SO4'!G49+mm!H49*'SO4'!H49+mm!I49*'SO4'!I49+mm!J49*'SO4'!J49+mm!K49*'SO4'!K49+mm!L49*'SO4'!L49+mm!M49*'SO4'!M49+mm!N49*'SO4'!N49)/mm!O49</f>
        <v>14.207593984771286</v>
      </c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9.5" customHeight="1">
      <c r="A50" s="110">
        <v>46</v>
      </c>
      <c r="B50" s="203" t="s">
        <v>55</v>
      </c>
      <c r="C50" s="256">
        <v>17.935698457853722</v>
      </c>
      <c r="D50" s="257">
        <v>12.505572727297704</v>
      </c>
      <c r="E50" s="257">
        <v>11.140946934190309</v>
      </c>
      <c r="F50" s="257">
        <v>8.7915382610302402</v>
      </c>
      <c r="G50" s="257">
        <v>7.5649910974142331</v>
      </c>
      <c r="H50" s="257">
        <v>21.460435165370026</v>
      </c>
      <c r="I50" s="257">
        <v>9.3847902327265889</v>
      </c>
      <c r="J50" s="257">
        <v>13.480683199807032</v>
      </c>
      <c r="K50" s="257">
        <v>54.955352589322679</v>
      </c>
      <c r="L50" s="257">
        <v>27.009900569937688</v>
      </c>
      <c r="M50" s="257">
        <v>56.116230572785092</v>
      </c>
      <c r="N50" s="258">
        <v>35.276953674362673</v>
      </c>
      <c r="O50" s="256">
        <f t="shared" si="6"/>
        <v>56.116230572785092</v>
      </c>
      <c r="P50" s="257">
        <f t="shared" si="7"/>
        <v>7.5649910974142331</v>
      </c>
      <c r="Q50" s="256">
        <f>(mm!C50*'SO4'!C50+mm!D50*'SO4'!D50+mm!E50*'SO4'!E50+mm!F50*'SO4'!F50+mm!G50*'SO4'!G50+mm!H50*'SO4'!H50+mm!I50*'SO4'!I50+mm!J50*'SO4'!J50+mm!K50*'SO4'!K50+mm!L50*'SO4'!L50+mm!M50*'SO4'!M50+mm!N50*'SO4'!N50)/mm!O50</f>
        <v>15.849106456834885</v>
      </c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9.5" customHeight="1">
      <c r="A51" s="110">
        <v>47</v>
      </c>
      <c r="B51" s="203" t="s">
        <v>56</v>
      </c>
      <c r="C51" s="256"/>
      <c r="D51" s="257"/>
      <c r="E51" s="257"/>
      <c r="F51" s="257"/>
      <c r="G51" s="257"/>
      <c r="H51" s="257"/>
      <c r="I51" s="257">
        <v>13.754149389508504</v>
      </c>
      <c r="J51" s="257">
        <v>19.3130500839539</v>
      </c>
      <c r="K51" s="257">
        <v>44.870286847031032</v>
      </c>
      <c r="L51" s="257">
        <v>24.06861865079135</v>
      </c>
      <c r="M51" s="257">
        <v>28.173011627785499</v>
      </c>
      <c r="N51" s="258">
        <v>34.759915240684471</v>
      </c>
      <c r="O51" s="256">
        <f t="shared" si="6"/>
        <v>44.870286847031032</v>
      </c>
      <c r="P51" s="257">
        <f t="shared" si="7"/>
        <v>13.754149389508504</v>
      </c>
      <c r="Q51" s="263">
        <f>(mm!C51*'SO4'!C51+mm!D51*'SO4'!D51+mm!E51*'SO4'!E51+mm!F51*'SO4'!F51+mm!G51*'SO4'!G51+mm!H51*'SO4'!H51+mm!I51*'SO4'!I51+mm!J51*'SO4'!J51+mm!K51*'SO4'!K51+mm!L51*'SO4'!L51+mm!M51*'SO4'!M51+mm!N51*'SO4'!N51)/mm!O51</f>
        <v>27.454525248115299</v>
      </c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9.5" customHeight="1">
      <c r="A52" s="110">
        <v>48</v>
      </c>
      <c r="B52" s="203" t="s">
        <v>57</v>
      </c>
      <c r="C52" s="256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8"/>
      <c r="O52" s="256"/>
      <c r="P52" s="257"/>
      <c r="Q52" s="256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9.5" customHeight="1">
      <c r="A53" s="110">
        <v>49</v>
      </c>
      <c r="B53" s="203" t="s">
        <v>58</v>
      </c>
      <c r="C53" s="256">
        <v>9.9901578427137814</v>
      </c>
      <c r="D53" s="257">
        <v>8.4848318252694206</v>
      </c>
      <c r="E53" s="257">
        <v>10.717108733546326</v>
      </c>
      <c r="F53" s="257">
        <v>6.2362148348299744</v>
      </c>
      <c r="G53" s="257">
        <v>6.4638499844942237</v>
      </c>
      <c r="H53" s="284">
        <v>8.472356706960916</v>
      </c>
      <c r="I53" s="257">
        <v>10.260651334324089</v>
      </c>
      <c r="J53" s="257">
        <v>12.620149633984056</v>
      </c>
      <c r="K53" s="257">
        <v>25.257169857328758</v>
      </c>
      <c r="L53" s="257">
        <v>11.870845699041146</v>
      </c>
      <c r="M53" s="257">
        <v>18.447371382027026</v>
      </c>
      <c r="N53" s="258">
        <v>13.48169715385966</v>
      </c>
      <c r="O53" s="256">
        <f t="shared" ref="O53:O56" si="8">MAX(C53:N53)</f>
        <v>25.257169857328758</v>
      </c>
      <c r="P53" s="257">
        <f t="shared" ref="P53:P56" si="9">MIN(C53:N53)</f>
        <v>6.2362148348299744</v>
      </c>
      <c r="Q53" s="256">
        <f>(mm!C53*'SO4'!C53+mm!D53*'SO4'!D53+mm!E53*'SO4'!E53+mm!F53*'SO4'!F53+mm!G53*'SO4'!G53+mm!H53*'SO4'!H53+mm!I53*'SO4'!I53+mm!J53*'SO4'!J53+mm!K53*'SO4'!K53+mm!L53*'SO4'!L53+mm!M53*'SO4'!M53+mm!N53*'SO4'!N53)/mm!O53</f>
        <v>9.4485556127988808</v>
      </c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9.5" customHeight="1">
      <c r="A54" s="110">
        <v>50</v>
      </c>
      <c r="B54" s="203" t="s">
        <v>60</v>
      </c>
      <c r="C54" s="256">
        <v>20.100000000000001</v>
      </c>
      <c r="D54" s="257">
        <v>8.1999999999999993</v>
      </c>
      <c r="E54" s="257">
        <v>14</v>
      </c>
      <c r="F54" s="257">
        <v>13.8</v>
      </c>
      <c r="G54" s="257">
        <v>8.6999999999999993</v>
      </c>
      <c r="H54" s="257">
        <v>10.199999999999999</v>
      </c>
      <c r="I54" s="257">
        <v>15.5</v>
      </c>
      <c r="J54" s="257">
        <v>22.9</v>
      </c>
      <c r="K54" s="257">
        <v>19.5</v>
      </c>
      <c r="L54" s="257">
        <v>27.3</v>
      </c>
      <c r="M54" s="257">
        <v>19.600000000000001</v>
      </c>
      <c r="N54" s="258">
        <v>22.6</v>
      </c>
      <c r="O54" s="256">
        <f t="shared" si="8"/>
        <v>27.3</v>
      </c>
      <c r="P54" s="257">
        <f t="shared" si="9"/>
        <v>8.1999999999999993</v>
      </c>
      <c r="Q54" s="256">
        <f>(mm!C54*'SO4'!C54+mm!D54*'SO4'!D54+mm!E54*'SO4'!E54+mm!F54*'SO4'!F54+mm!G54*'SO4'!G54+mm!H54*'SO4'!H54+mm!I54*'SO4'!I54+mm!J54*'SO4'!J54+mm!K54*'SO4'!K54+mm!L54*'SO4'!L54+mm!M54*'SO4'!M54+mm!N54*'SO4'!N54)/mm!O54</f>
        <v>13.46497808188901</v>
      </c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9.5" customHeight="1">
      <c r="A55" s="110">
        <v>51</v>
      </c>
      <c r="B55" s="203" t="s">
        <v>61</v>
      </c>
      <c r="C55" s="256">
        <v>21.918924708582068</v>
      </c>
      <c r="D55" s="257">
        <v>8.3284014242275077</v>
      </c>
      <c r="E55" s="257">
        <v>5.1908358256473282</v>
      </c>
      <c r="F55" s="265">
        <v>10.496267169206021</v>
      </c>
      <c r="G55" s="265">
        <v>8.6769599542412568</v>
      </c>
      <c r="H55" s="257">
        <v>33.114837715036764</v>
      </c>
      <c r="I55" s="257">
        <v>10.547793705595135</v>
      </c>
      <c r="J55" s="257">
        <v>23.712665157506386</v>
      </c>
      <c r="K55" s="257">
        <v>30.867874829864725</v>
      </c>
      <c r="L55" s="257">
        <v>31.729754248957761</v>
      </c>
      <c r="M55" s="257">
        <v>28.958239824116141</v>
      </c>
      <c r="N55" s="258">
        <v>22.047290937623664</v>
      </c>
      <c r="O55" s="256">
        <f t="shared" si="8"/>
        <v>33.114837715036764</v>
      </c>
      <c r="P55" s="257">
        <f t="shared" si="9"/>
        <v>5.1908358256473282</v>
      </c>
      <c r="Q55" s="256">
        <f>(mm!C55*'SO4'!C55+mm!D55*'SO4'!D55+mm!E55*'SO4'!E55+mm!F55*'SO4'!F55+mm!G55*'SO4'!G55+mm!H55*'SO4'!H55+mm!I55*'SO4'!I55+mm!J55*'SO4'!J55+mm!K55*'SO4'!K55+mm!L55*'SO4'!L55+mm!M55*'SO4'!M55+mm!N55*'SO4'!N55)/mm!O55</f>
        <v>14.406109066360486</v>
      </c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9.5" customHeight="1">
      <c r="A56" s="124">
        <v>52</v>
      </c>
      <c r="B56" s="219" t="s">
        <v>63</v>
      </c>
      <c r="C56" s="268">
        <v>11.5</v>
      </c>
      <c r="D56" s="269">
        <v>9.9</v>
      </c>
      <c r="E56" s="269">
        <v>7.3</v>
      </c>
      <c r="F56" s="269">
        <v>11.1</v>
      </c>
      <c r="G56" s="269">
        <v>8.8000000000000007</v>
      </c>
      <c r="H56" s="269">
        <v>52</v>
      </c>
      <c r="I56" s="269">
        <v>36</v>
      </c>
      <c r="J56" s="269">
        <v>28.6</v>
      </c>
      <c r="K56" s="269">
        <v>29.2</v>
      </c>
      <c r="L56" s="269">
        <v>35.4</v>
      </c>
      <c r="M56" s="269">
        <v>28.1</v>
      </c>
      <c r="N56" s="270">
        <v>27.2</v>
      </c>
      <c r="O56" s="268">
        <f t="shared" si="8"/>
        <v>52</v>
      </c>
      <c r="P56" s="269">
        <f t="shared" si="9"/>
        <v>7.3</v>
      </c>
      <c r="Q56" s="268">
        <f>(mm!C56*'SO4'!C56+mm!D56*'SO4'!D56+mm!E56*'SO4'!E56+mm!F56*'SO4'!F56+mm!G56*'SO4'!G56+mm!H56*'SO4'!H56+mm!I56*'SO4'!I56+mm!J56*'SO4'!J56+mm!K56*'SO4'!K56+mm!L56*'SO4'!L56+mm!M56*'SO4'!M56+mm!N56*'SO4'!N56)/mm!O56</f>
        <v>23.765406540327671</v>
      </c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3.5" customHeight="1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3.5" customHeight="1">
      <c r="A58" s="20"/>
      <c r="B58" s="20" t="s">
        <v>169</v>
      </c>
      <c r="C58" s="255">
        <v>20.364208879059479</v>
      </c>
      <c r="D58" s="255">
        <v>20.994710394148651</v>
      </c>
      <c r="E58" s="255">
        <v>14.982854498439053</v>
      </c>
      <c r="F58" s="255">
        <v>14.664081432357905</v>
      </c>
      <c r="G58" s="255">
        <v>13.118075078740098</v>
      </c>
      <c r="H58" s="255">
        <v>16.909093391921079</v>
      </c>
      <c r="I58" s="255">
        <v>18.174405343085393</v>
      </c>
      <c r="J58" s="255">
        <v>21.428736444960425</v>
      </c>
      <c r="K58" s="255">
        <v>56.89428497464624</v>
      </c>
      <c r="L58" s="255">
        <v>27.436172602808821</v>
      </c>
      <c r="M58" s="255">
        <v>42.672353267676101</v>
      </c>
      <c r="N58" s="255">
        <v>33.660732100490698</v>
      </c>
      <c r="O58" s="255">
        <f t="shared" ref="O58:Q58" si="10">AVERAGE(O5:O56)</f>
        <v>66.3364939111555</v>
      </c>
      <c r="P58" s="255">
        <f t="shared" si="10"/>
        <v>9.0670243940238837</v>
      </c>
      <c r="Q58" s="255">
        <f t="shared" si="10"/>
        <v>19.892860722948555</v>
      </c>
      <c r="R58" s="20"/>
      <c r="S58" s="20"/>
      <c r="T58" s="20"/>
      <c r="U58" s="20"/>
      <c r="V58" s="149"/>
      <c r="W58" s="86"/>
      <c r="X58" s="20"/>
      <c r="Y58" s="20"/>
      <c r="Z58" s="20"/>
    </row>
    <row r="59" spans="1:26" ht="13.5" customHeight="1">
      <c r="A59" s="20"/>
      <c r="B59" s="20" t="s">
        <v>165</v>
      </c>
      <c r="C59" s="255">
        <v>61.9</v>
      </c>
      <c r="D59" s="255">
        <v>142</v>
      </c>
      <c r="E59" s="255">
        <v>94</v>
      </c>
      <c r="F59" s="255">
        <v>65.2</v>
      </c>
      <c r="G59" s="255">
        <v>49.66</v>
      </c>
      <c r="H59" s="255">
        <v>124.6</v>
      </c>
      <c r="I59" s="255">
        <v>86.4</v>
      </c>
      <c r="J59" s="255">
        <v>86.8</v>
      </c>
      <c r="K59" s="255">
        <v>417.44742869040186</v>
      </c>
      <c r="L59" s="255">
        <v>101.5</v>
      </c>
      <c r="M59" s="255">
        <v>248</v>
      </c>
      <c r="N59" s="255">
        <v>136</v>
      </c>
      <c r="O59" s="255">
        <f t="shared" ref="O59:Q59" si="11">MAX(O5:O56)</f>
        <v>417.44742869040186</v>
      </c>
      <c r="P59" s="255">
        <f t="shared" si="11"/>
        <v>44.4</v>
      </c>
      <c r="Q59" s="255">
        <f t="shared" si="11"/>
        <v>81.658330295297148</v>
      </c>
      <c r="R59" s="20"/>
      <c r="S59" s="20"/>
      <c r="T59" s="20"/>
      <c r="U59" s="20"/>
      <c r="V59" s="149"/>
      <c r="W59" s="86"/>
      <c r="X59" s="20"/>
      <c r="Y59" s="20"/>
      <c r="Z59" s="20"/>
    </row>
    <row r="60" spans="1:26" ht="13.5" customHeight="1">
      <c r="A60" s="20"/>
      <c r="B60" s="20" t="s">
        <v>166</v>
      </c>
      <c r="C60" s="255">
        <v>6.5</v>
      </c>
      <c r="D60" s="255">
        <v>4.0599999999999996</v>
      </c>
      <c r="E60" s="255">
        <v>5.1908358256473282</v>
      </c>
      <c r="F60" s="255">
        <v>4.244036426363591</v>
      </c>
      <c r="G60" s="255">
        <v>5.4249999999999998</v>
      </c>
      <c r="H60" s="255">
        <v>6.45</v>
      </c>
      <c r="I60" s="255">
        <v>5.9</v>
      </c>
      <c r="J60" s="255">
        <v>7.92</v>
      </c>
      <c r="K60" s="255">
        <v>5.3612325629814697</v>
      </c>
      <c r="L60" s="255">
        <v>9.89</v>
      </c>
      <c r="M60" s="255">
        <v>9.9442644568799476</v>
      </c>
      <c r="N60" s="255">
        <v>11.3</v>
      </c>
      <c r="O60" s="255">
        <f t="shared" ref="O60:Q60" si="12">MIN(O5:O56)</f>
        <v>14.580873497764374</v>
      </c>
      <c r="P60" s="255">
        <f t="shared" si="12"/>
        <v>4.0599999999999996</v>
      </c>
      <c r="Q60" s="255">
        <f t="shared" si="12"/>
        <v>9.4485556127988808</v>
      </c>
      <c r="R60" s="20"/>
      <c r="S60" s="20"/>
      <c r="T60" s="20"/>
      <c r="U60" s="20"/>
      <c r="V60" s="20"/>
      <c r="W60" s="86"/>
      <c r="X60" s="20"/>
      <c r="Y60" s="20"/>
      <c r="Z60" s="20"/>
    </row>
    <row r="61" spans="1:26" ht="13.5" customHeight="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3.5" customHeight="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3.5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3.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3.5" customHeight="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3.5" customHeight="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3.5" customHeight="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3.5" customHeight="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3.5" customHeight="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3.5" customHeight="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3.5" customHeight="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3.5" customHeight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3.5" customHeight="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3.5" customHeight="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3.5" customHeight="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3.5" customHeight="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3.5" customHeight="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3.5" customHeight="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3.5" customHeight="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3.5" customHeight="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3.5" customHeight="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3.5" customHeight="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3.5" customHeight="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3.5" customHeight="1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3.5" customHeight="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3.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3.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3.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3.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3.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3.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3.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3.5" customHeight="1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3.5" customHeight="1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3.5" customHeight="1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3.5" customHeight="1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3.5" customHeight="1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3.5" customHeight="1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3.5" customHeight="1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3.5" customHeight="1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3.5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3.5" customHeight="1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3.5" customHeight="1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3.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3.5" customHeight="1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3.5" customHeight="1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3.5" customHeight="1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3.5" customHeight="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3.5" customHeight="1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3.5" customHeight="1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3.5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3.5" customHeight="1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3.5" customHeight="1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3.5" customHeight="1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3.5" customHeight="1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3.5" customHeight="1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3.5" customHeight="1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3.5" customHeigh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3.5" customHeight="1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3.5" customHeight="1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3.5" customHeight="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3.5" customHeight="1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3.5" customHeight="1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3.5" customHeight="1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3.5" customHeight="1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3.5" customHeight="1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3.5" customHeight="1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3.5" customHeight="1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3.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3.5" customHeight="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3.5" customHeight="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3.5" customHeight="1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3.5" customHeight="1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3.5" customHeight="1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3.5" customHeight="1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3.5" customHeight="1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3.5" customHeight="1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3.5" customHeight="1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3.5" customHeight="1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3.5" customHeight="1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3.5" customHeight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3.5" customHeight="1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3.5" customHeight="1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3.5" customHeight="1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3.5" customHeight="1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3.5" customHeight="1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3.5" customHeight="1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3.5" customHeight="1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3.5" customHeight="1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3.5" customHeight="1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3.5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3.5" customHeight="1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3.5" customHeight="1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3.5" customHeight="1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3.5" customHeight="1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3.5" customHeight="1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3.5" customHeight="1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3.5" customHeight="1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3.5" customHeight="1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3.5" customHeight="1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3.5" customHeight="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3.5" customHeight="1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3.5" customHeight="1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3.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3.5" customHeight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3.5" customHeight="1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3.5" customHeight="1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3.5" customHeight="1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3.5" customHeight="1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3.5" customHeight="1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3.5" customHeight="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3.5" customHeight="1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3.5" customHeight="1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3.5" customHeight="1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3.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3.5" customHeigh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3.5" customHeight="1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3.5" customHeight="1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3.5" customHeight="1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3.5" customHeight="1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3.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3.5" customHeight="1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3.5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3.5" customHeight="1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3.5" customHeight="1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3.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3.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3.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3.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3.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3.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3.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3.5" customHeight="1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3.5" customHeight="1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3.5" customHeight="1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3.5" customHeight="1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3.5" customHeight="1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3.5" customHeight="1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3.5" customHeight="1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3.5" customHeight="1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3.5" customHeight="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3.5" customHeight="1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3.5" customHeight="1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3.5" customHeight="1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3.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3.5" customHeight="1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3.5" customHeight="1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3.5" customHeight="1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3.5" customHeight="1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3.5" customHeight="1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3.5" customHeight="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3.5" customHeight="1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3.5" customHeight="1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3.5" customHeight="1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3.5" customHeight="1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3.5" customHeight="1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3.5" customHeight="1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3.5" customHeight="1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3.5" customHeight="1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3.5" customHeight="1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3.5" customHeight="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3.5" customHeight="1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3.5" customHeight="1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3.5" customHeight="1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3.5" customHeight="1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3.5" customHeight="1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3.5" customHeight="1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3.5" customHeight="1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3.5" customHeight="1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3.5" customHeight="1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3.5" customHeight="1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3.5" customHeight="1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3.5" customHeight="1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3.5" customHeight="1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3.5" customHeight="1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3.5" customHeight="1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3.5" customHeight="1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3.5" customHeight="1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3.5" customHeight="1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3.5" customHeight="1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3.5" customHeight="1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3.5" customHeight="1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3.5" customHeight="1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3.5" customHeight="1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3.5" customHeight="1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3.5" customHeight="1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3.5" customHeight="1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3.5" customHeight="1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3.5" customHeight="1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3.5" customHeight="1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3.5" customHeight="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3.5" customHeight="1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3.5" customHeight="1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3.5" customHeight="1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3.5" customHeight="1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3.5" customHeight="1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3.5" customHeight="1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3.5" customHeight="1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3.5" customHeight="1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3.5" customHeight="1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3.5" customHeight="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3.5" customHeight="1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3.5" customHeight="1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3.5" customHeight="1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3.5" customHeight="1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3.5" customHeight="1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3.5" customHeight="1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3.5" customHeight="1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3.5" customHeight="1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3.5" customHeight="1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3.5" customHeight="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3.5" customHeight="1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3.5" customHeight="1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3.5" customHeight="1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3.5" customHeight="1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3.5" customHeight="1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3.5" customHeight="1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3.5" customHeight="1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3.5" customHeight="1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3.5" customHeight="1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3.5" customHeight="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3.5" customHeight="1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3.5" customHeight="1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3.5" customHeight="1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3.5" customHeight="1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3.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3.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3.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3.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3.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3.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3.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3.5" customHeight="1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3.5" customHeight="1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3.5" customHeight="1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3.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3.5" customHeight="1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3.5" customHeight="1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3.5" customHeight="1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3.5" customHeight="1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3.5" customHeight="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3.5" customHeight="1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3.5" customHeight="1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3.5" customHeight="1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3.5" customHeight="1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3.5" customHeight="1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3.5" customHeight="1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3.5" customHeight="1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3.5" customHeight="1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3.5" customHeight="1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3.5" customHeight="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3.5" customHeight="1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3.5" customHeight="1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3.5" customHeight="1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3.5" customHeight="1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3.5" customHeight="1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3.5" customHeight="1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3.5" customHeight="1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3.5" customHeight="1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3.5" customHeight="1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3.5" customHeight="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3.5" customHeight="1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3.5" customHeight="1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3.5" customHeight="1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3.5" customHeight="1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3.5" customHeight="1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3.5" customHeight="1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3.5" customHeight="1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3.5" customHeight="1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3.5" customHeight="1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3.5" customHeight="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3.5" customHeight="1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3.5" customHeight="1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3.5" customHeight="1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3.5" customHeight="1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3.5" customHeight="1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3.5" customHeight="1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3.5" customHeight="1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3.5" customHeight="1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3.5" customHeight="1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3.5" customHeight="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3.5" customHeight="1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3.5" customHeight="1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3.5" customHeight="1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3.5" customHeight="1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3.5" customHeight="1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3.5" customHeight="1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3.5" customHeight="1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3.5" customHeight="1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3.5" customHeight="1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3.5" customHeight="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3.5" customHeight="1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3.5" customHeight="1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3.5" customHeight="1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3.5" customHeight="1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3.5" customHeight="1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3.5" customHeight="1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3.5" customHeight="1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3.5" customHeight="1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3.5" customHeight="1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3.5" customHeight="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3.5" customHeight="1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3.5" customHeight="1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3.5" customHeight="1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3.5" customHeight="1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3.5" customHeight="1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3.5" customHeight="1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3.5" customHeight="1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3.5" customHeight="1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3.5" customHeight="1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3.5" customHeight="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3.5" customHeight="1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3.5" customHeight="1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3.5" customHeight="1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3.5" customHeight="1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3.5" customHeight="1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3.5" customHeight="1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3.5" customHeight="1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3.5" customHeight="1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3.5" customHeight="1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3.5" customHeight="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3.5" customHeight="1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3.5" customHeight="1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3.5" customHeight="1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3.5" customHeight="1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3.5" customHeight="1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3.5" customHeight="1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3.5" customHeight="1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3.5" customHeight="1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3.5" customHeight="1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3.5" customHeight="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3.5" customHeight="1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3.5" customHeight="1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3.5" customHeight="1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3.5" customHeight="1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3.5" customHeight="1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3.5" customHeight="1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3.5" customHeight="1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3.5" customHeight="1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3.5" customHeight="1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3.5" customHeight="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3.5" customHeight="1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3.5" customHeight="1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3.5" customHeight="1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3.5" customHeight="1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3.5" customHeight="1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3.5" customHeight="1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3.5" customHeight="1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3.5" customHeight="1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3.5" customHeight="1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3.5" customHeight="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3.5" customHeight="1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3.5" customHeight="1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3.5" customHeight="1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3.5" customHeight="1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3.5" customHeight="1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3.5" customHeight="1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3.5" customHeight="1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3.5" customHeight="1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3.5" customHeight="1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3.5" customHeight="1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3.5" customHeight="1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3.5" customHeight="1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3.5" customHeight="1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3.5" customHeight="1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3.5" customHeight="1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3.5" customHeight="1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3.5" customHeight="1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3.5" customHeight="1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3.5" customHeight="1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3.5" customHeight="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3.5" customHeight="1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3.5" customHeight="1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3.5" customHeight="1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3.5" customHeight="1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3.5" customHeight="1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3.5" customHeight="1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3.5" customHeight="1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3.5" customHeight="1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3.5" customHeight="1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3.5" customHeight="1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3.5" customHeight="1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3.5" customHeight="1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3.5" customHeight="1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3.5" customHeight="1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3.5" customHeight="1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3.5" customHeight="1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3.5" customHeight="1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3.5" customHeight="1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3.5" customHeight="1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3.5" customHeight="1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3.5" customHeight="1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3.5" customHeight="1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3.5" customHeight="1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3.5" customHeight="1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3.5" customHeight="1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3.5" customHeight="1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3.5" customHeight="1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3.5" customHeight="1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3.5" customHeight="1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3.5" customHeight="1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3.5" customHeight="1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3.5" customHeight="1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3.5" customHeight="1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3.5" customHeight="1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3.5" customHeight="1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3.5" customHeight="1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3.5" customHeight="1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3.5" customHeight="1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3.5" customHeight="1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3.5" customHeight="1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3.5" customHeight="1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3.5" customHeight="1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3.5" customHeight="1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3.5" customHeight="1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3.5" customHeight="1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3.5" customHeight="1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3.5" customHeight="1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3.5" customHeight="1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3.5" customHeight="1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3.5" customHeight="1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3.5" customHeight="1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3.5" customHeight="1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3.5" customHeight="1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3.5" customHeight="1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3.5" customHeight="1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3.5" customHeight="1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3.5" customHeight="1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3.5" customHeight="1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3.5" customHeight="1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3.5" customHeight="1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3.5" customHeight="1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3.5" customHeight="1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3.5" customHeight="1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3.5" customHeight="1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3.5" customHeight="1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3.5" customHeight="1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3.5" customHeight="1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3.5" customHeight="1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3.5" customHeight="1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3.5" customHeight="1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3.5" customHeight="1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3.5" customHeight="1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3.5" customHeight="1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3.5" customHeight="1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3.5" customHeight="1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3.5" customHeight="1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3.5" customHeight="1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3.5" customHeight="1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3.5" customHeight="1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3.5" customHeight="1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3.5" customHeight="1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3.5" customHeight="1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3.5" customHeight="1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3.5" customHeight="1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3.5" customHeight="1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3.5" customHeight="1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3.5" customHeight="1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3.5" customHeight="1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3.5" customHeight="1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3.5" customHeight="1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3.5" customHeight="1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3.5" customHeight="1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3.5" customHeight="1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3.5" customHeight="1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3.5" customHeight="1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3.5" customHeight="1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3.5" customHeight="1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3.5" customHeight="1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3.5" customHeight="1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3.5" customHeight="1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3.5" customHeight="1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3.5" customHeight="1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3.5" customHeight="1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3.5" customHeight="1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3.5" customHeight="1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3.5" customHeight="1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3.5" customHeight="1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3.5" customHeight="1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3.5" customHeight="1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3.5" customHeight="1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3.5" customHeight="1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3.5" customHeight="1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3.5" customHeight="1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3.5" customHeight="1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3.5" customHeight="1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3.5" customHeight="1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3.5" customHeight="1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3.5" customHeight="1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3.5" customHeight="1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3.5" customHeight="1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3.5" customHeight="1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3.5" customHeight="1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3.5" customHeight="1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3.5" customHeight="1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3.5" customHeight="1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3.5" customHeight="1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3.5" customHeight="1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3.5" customHeight="1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3.5" customHeight="1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3.5" customHeight="1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3.5" customHeight="1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3.5" customHeight="1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3.5" customHeight="1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3.5" customHeight="1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3.5" customHeight="1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3.5" customHeight="1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3.5" customHeight="1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3.5" customHeight="1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3.5" customHeight="1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3.5" customHeight="1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3.5" customHeight="1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3.5" customHeight="1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3.5" customHeight="1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3.5" customHeight="1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3.5" customHeight="1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3.5" customHeight="1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3.5" customHeight="1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3.5" customHeight="1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3.5" customHeight="1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3.5" customHeight="1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3.5" customHeight="1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3.5" customHeight="1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3.5" customHeight="1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3.5" customHeight="1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3.5" customHeight="1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3.5" customHeight="1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3.5" customHeight="1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3.5" customHeight="1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3.5" customHeight="1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3.5" customHeight="1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3.5" customHeight="1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3.5" customHeight="1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3.5" customHeight="1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3.5" customHeight="1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3.5" customHeight="1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3.5" customHeight="1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3.5" customHeight="1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3.5" customHeight="1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3.5" customHeight="1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3.5" customHeight="1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3.5" customHeight="1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3.5" customHeight="1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3.5" customHeight="1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3.5" customHeight="1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3.5" customHeight="1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3.5" customHeight="1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3.5" customHeight="1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3.5" customHeight="1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3.5" customHeight="1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3.5" customHeight="1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3.5" customHeight="1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3.5" customHeight="1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3.5" customHeight="1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3.5" customHeight="1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3.5" customHeight="1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3.5" customHeight="1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3.5" customHeight="1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3.5" customHeight="1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3.5" customHeight="1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3.5" customHeight="1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3.5" customHeight="1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3.5" customHeight="1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3.5" customHeight="1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3.5" customHeight="1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3.5" customHeight="1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3.5" customHeight="1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3.5" customHeight="1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3.5" customHeight="1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3.5" customHeight="1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3.5" customHeight="1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3.5" customHeight="1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3.5" customHeight="1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3.5" customHeight="1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3.5" customHeight="1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3.5" customHeight="1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3.5" customHeight="1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3.5" customHeight="1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3.5" customHeight="1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3.5" customHeight="1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3.5" customHeight="1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3.5" customHeight="1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3.5" customHeight="1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3.5" customHeight="1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3.5" customHeight="1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3.5" customHeight="1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3.5" customHeight="1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3.5" customHeight="1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3.5" customHeight="1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3.5" customHeight="1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3.5" customHeight="1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3.5" customHeight="1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3.5" customHeight="1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3.5" customHeight="1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3.5" customHeight="1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3.5" customHeight="1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3.5" customHeight="1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3.5" customHeight="1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3.5" customHeight="1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3.5" customHeight="1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3.5" customHeight="1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3.5" customHeight="1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3.5" customHeight="1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3.5" customHeight="1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3.5" customHeight="1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3.5" customHeight="1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3.5" customHeight="1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3.5" customHeight="1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3.5" customHeight="1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3.5" customHeight="1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3.5" customHeight="1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3.5" customHeight="1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3.5" customHeight="1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3.5" customHeight="1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3.5" customHeight="1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3.5" customHeight="1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3.5" customHeight="1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3.5" customHeight="1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3.5" customHeight="1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3.5" customHeight="1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3.5" customHeight="1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3.5" customHeight="1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3.5" customHeight="1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3.5" customHeight="1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3.5" customHeight="1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3.5" customHeight="1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3.5" customHeight="1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3.5" customHeight="1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3.5" customHeight="1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3.5" customHeight="1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3.5" customHeight="1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3.5" customHeight="1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3.5" customHeight="1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3.5" customHeight="1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3.5" customHeight="1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3.5" customHeight="1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3.5" customHeight="1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3.5" customHeight="1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3.5" customHeight="1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3.5" customHeight="1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3.5" customHeight="1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3.5" customHeight="1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3.5" customHeight="1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3.5" customHeight="1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3.5" customHeight="1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3.5" customHeight="1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3.5" customHeight="1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3.5" customHeight="1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3.5" customHeight="1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3.5" customHeight="1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3.5" customHeight="1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3.5" customHeight="1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3.5" customHeight="1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3.5" customHeight="1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3.5" customHeight="1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3.5" customHeight="1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3.5" customHeight="1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3.5" customHeight="1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3.5" customHeight="1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3.5" customHeight="1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3.5" customHeight="1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3.5" customHeight="1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3.5" customHeight="1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3.5" customHeight="1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3.5" customHeight="1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3.5" customHeight="1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3.5" customHeight="1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3.5" customHeight="1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3.5" customHeight="1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3.5" customHeight="1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3.5" customHeight="1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3.5" customHeight="1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3.5" customHeight="1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3.5" customHeight="1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3.5" customHeight="1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3.5" customHeight="1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3.5" customHeight="1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3.5" customHeight="1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3.5" customHeight="1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3.5" customHeight="1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3.5" customHeight="1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3.5" customHeight="1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3.5" customHeight="1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3.5" customHeight="1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3.5" customHeight="1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3.5" customHeight="1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3.5" customHeight="1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3.5" customHeight="1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3.5" customHeight="1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3.5" customHeight="1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3.5" customHeight="1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3.5" customHeight="1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3.5" customHeight="1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3.5" customHeight="1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3.5" customHeight="1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3.5" customHeight="1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3.5" customHeight="1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3.5" customHeight="1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3.5" customHeight="1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3.5" customHeight="1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3.5" customHeight="1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3.5" customHeight="1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3.5" customHeight="1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3.5" customHeight="1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3.5" customHeight="1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3.5" customHeight="1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3.5" customHeight="1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3.5" customHeight="1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3.5" customHeight="1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3.5" customHeight="1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3.5" customHeight="1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3.5" customHeight="1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3.5" customHeight="1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3.5" customHeight="1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3.5" customHeight="1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3.5" customHeight="1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3.5" customHeight="1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3.5" customHeight="1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3.5" customHeight="1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3.5" customHeight="1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3.5" customHeight="1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3.5" customHeight="1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3.5" customHeight="1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3.5" customHeight="1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3.5" customHeight="1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3.5" customHeight="1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3.5" customHeight="1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3.5" customHeight="1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3.5" customHeight="1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3.5" customHeight="1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3.5" customHeight="1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3.5" customHeight="1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3.5" customHeight="1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3.5" customHeight="1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3.5" customHeight="1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3.5" customHeight="1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3.5" customHeight="1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3.5" customHeight="1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3.5" customHeight="1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3.5" customHeight="1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3.5" customHeight="1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3.5" customHeight="1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3.5" customHeight="1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3.5" customHeight="1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3.5" customHeight="1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3.5" customHeight="1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3.5" customHeight="1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3.5" customHeight="1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3.5" customHeight="1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3.5" customHeight="1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3.5" customHeight="1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3.5" customHeight="1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3.5" customHeight="1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3.5" customHeight="1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3.5" customHeight="1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3.5" customHeight="1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3.5" customHeight="1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3.5" customHeight="1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3.5" customHeight="1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3.5" customHeight="1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3.5" customHeight="1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3.5" customHeight="1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3.5" customHeight="1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3.5" customHeight="1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3.5" customHeight="1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3.5" customHeight="1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3.5" customHeight="1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3.5" customHeight="1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3.5" customHeight="1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3.5" customHeight="1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3.5" customHeight="1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3.5" customHeight="1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3.5" customHeight="1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3.5" customHeight="1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3.5" customHeight="1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3.5" customHeight="1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3.5" customHeight="1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3.5" customHeight="1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3.5" customHeight="1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3.5" customHeight="1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3.5" customHeight="1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3.5" customHeight="1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3.5" customHeight="1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3.5" customHeight="1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3.5" customHeight="1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3.5" customHeight="1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3.5" customHeight="1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3.5" customHeight="1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3.5" customHeight="1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3.5" customHeight="1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3.5" customHeight="1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3.5" customHeight="1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3.5" customHeight="1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3.5" customHeight="1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3.5" customHeight="1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3.5" customHeight="1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3.5" customHeight="1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3.5" customHeight="1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3.5" customHeight="1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3.5" customHeight="1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3.5" customHeight="1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3.5" customHeight="1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3.5" customHeight="1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3.5" customHeight="1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3.5" customHeight="1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3.5" customHeight="1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3.5" customHeight="1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3.5" customHeight="1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3.5" customHeight="1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3.5" customHeight="1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3.5" customHeight="1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3.5" customHeight="1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3.5" customHeight="1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3.5" customHeight="1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3.5" customHeight="1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3.5" customHeight="1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3.5" customHeight="1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3.5" customHeight="1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3.5" customHeight="1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3.5" customHeight="1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3.5" customHeight="1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3.5" customHeight="1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3.5" customHeight="1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3.5" customHeight="1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3.5" customHeight="1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3.5" customHeight="1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3.5" customHeight="1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3.5" customHeight="1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3.5" customHeight="1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3.5" customHeight="1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3.5" customHeight="1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3.5" customHeight="1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3.5" customHeight="1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3.5" customHeight="1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3.5" customHeight="1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3.5" customHeight="1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3.5" customHeight="1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3.5" customHeight="1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3.5" customHeight="1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3.5" customHeight="1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3.5" customHeight="1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3.5" customHeight="1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3.5" customHeight="1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3.5" customHeight="1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3.5" customHeight="1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3.5" customHeight="1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3.5" customHeight="1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3.5" customHeight="1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3.5" customHeight="1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3.5" customHeight="1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3.5" customHeight="1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3.5" customHeight="1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3.5" customHeight="1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3.5" customHeight="1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3.5" customHeight="1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3.5" customHeight="1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3.5" customHeight="1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3.5" customHeight="1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3.5" customHeight="1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3.5" customHeight="1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3.5" customHeight="1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3.5" customHeight="1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3.5" customHeight="1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3.5" customHeight="1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3.5" customHeight="1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3.5" customHeight="1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3.5" customHeight="1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3.5" customHeight="1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3.5" customHeight="1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3.5" customHeight="1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3.5" customHeight="1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3.5" customHeight="1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3.5" customHeight="1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3.5" customHeight="1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3.5" customHeight="1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3.5" customHeight="1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3.5" customHeight="1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3.5" customHeight="1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3.5" customHeight="1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3.5" customHeight="1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3.5" customHeight="1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3.5" customHeight="1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3.5" customHeight="1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3.5" customHeight="1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3.5" customHeight="1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3.5" customHeight="1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3.5" customHeight="1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3.5" customHeight="1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3.5" customHeight="1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3.5" customHeight="1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3.5" customHeight="1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3.5" customHeight="1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3.5" customHeight="1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3.5" customHeight="1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3.5" customHeight="1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3.5" customHeight="1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3.5" customHeight="1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3.5" customHeight="1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3.5" customHeight="1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3.5" customHeight="1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3.5" customHeight="1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3.5" customHeight="1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3.5" customHeight="1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3.5" customHeight="1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3.5" customHeight="1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3.5" customHeight="1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3.5" customHeight="1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3.5" customHeight="1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3.5" customHeight="1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3.5" customHeight="1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3.5" customHeight="1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3.5" customHeight="1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3.5" customHeight="1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3.5" customHeight="1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3.5" customHeight="1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3.5" customHeight="1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3.5" customHeight="1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3.5" customHeight="1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3.5" customHeight="1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3.5" customHeight="1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3.5" customHeight="1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3.5" customHeight="1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3.5" customHeight="1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3.5" customHeight="1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3.5" customHeight="1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3.5" customHeight="1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3.5" customHeight="1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3.5" customHeight="1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3.5" customHeight="1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3.5" customHeight="1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3.5" customHeight="1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3.5" customHeight="1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3.5" customHeight="1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3.5" customHeight="1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3.5" customHeight="1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3.5" customHeight="1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3.5" customHeight="1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3.5" customHeight="1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3.5" customHeight="1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3.5" customHeight="1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phoneticPr fontId="18"/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1" width="3.125" customWidth="1"/>
    <col min="2" max="2" width="11" customWidth="1"/>
    <col min="3" max="3" width="6.375" customWidth="1"/>
    <col min="4" max="17" width="7" customWidth="1"/>
    <col min="18" max="18" width="3.375" customWidth="1"/>
    <col min="19" max="19" width="11.5" customWidth="1"/>
    <col min="20" max="20" width="6.25" customWidth="1"/>
    <col min="21" max="23" width="6.625" customWidth="1"/>
    <col min="24" max="26" width="8" customWidth="1"/>
  </cols>
  <sheetData>
    <row r="1" spans="1:26" ht="19.5" customHeight="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9.5" customHeight="1">
      <c r="A2" s="191"/>
      <c r="B2" s="192" t="s">
        <v>189</v>
      </c>
      <c r="C2" s="191" t="s">
        <v>190</v>
      </c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20" t="s">
        <v>149</v>
      </c>
      <c r="T2" s="285">
        <f>COUNT(C5:N56)</f>
        <v>493</v>
      </c>
      <c r="U2" s="191"/>
      <c r="V2" s="191"/>
      <c r="W2" s="191"/>
      <c r="X2" s="191"/>
      <c r="Y2" s="191"/>
      <c r="Z2" s="191"/>
    </row>
    <row r="3" spans="1:26" ht="19.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 t="s">
        <v>191</v>
      </c>
      <c r="P3" s="20"/>
      <c r="Q3" s="20"/>
      <c r="R3" s="20"/>
      <c r="S3" s="20" t="s">
        <v>178</v>
      </c>
      <c r="T3" s="190">
        <f>COUNTBLANK(C5:N56)-12*6</f>
        <v>59</v>
      </c>
      <c r="U3" s="20"/>
      <c r="V3" s="20"/>
      <c r="W3" s="20"/>
      <c r="X3" s="20"/>
      <c r="Y3" s="20"/>
      <c r="Z3" s="20"/>
    </row>
    <row r="4" spans="1:26" ht="19.5" customHeight="1">
      <c r="A4" s="89"/>
      <c r="B4" s="194" t="s">
        <v>1</v>
      </c>
      <c r="C4" s="195" t="s">
        <v>152</v>
      </c>
      <c r="D4" s="196" t="s">
        <v>153</v>
      </c>
      <c r="E4" s="196" t="s">
        <v>154</v>
      </c>
      <c r="F4" s="196" t="s">
        <v>155</v>
      </c>
      <c r="G4" s="196" t="s">
        <v>156</v>
      </c>
      <c r="H4" s="196" t="s">
        <v>157</v>
      </c>
      <c r="I4" s="196" t="s">
        <v>158</v>
      </c>
      <c r="J4" s="196" t="s">
        <v>159</v>
      </c>
      <c r="K4" s="196" t="s">
        <v>160</v>
      </c>
      <c r="L4" s="196" t="s">
        <v>161</v>
      </c>
      <c r="M4" s="196" t="s">
        <v>162</v>
      </c>
      <c r="N4" s="197" t="s">
        <v>163</v>
      </c>
      <c r="O4" s="251" t="s">
        <v>165</v>
      </c>
      <c r="P4" s="252" t="s">
        <v>166</v>
      </c>
      <c r="Q4" s="253" t="s">
        <v>167</v>
      </c>
      <c r="R4" s="20"/>
      <c r="S4" s="20"/>
      <c r="T4" s="20"/>
      <c r="U4" s="20"/>
      <c r="V4" s="20"/>
      <c r="W4" s="20"/>
      <c r="X4" s="20"/>
      <c r="Y4" s="20"/>
      <c r="Z4" s="20"/>
    </row>
    <row r="5" spans="1:26" ht="19.5" customHeight="1">
      <c r="A5" s="97">
        <v>1</v>
      </c>
      <c r="B5" s="203" t="s">
        <v>2</v>
      </c>
      <c r="C5" s="256">
        <v>14.936513458579988</v>
      </c>
      <c r="D5" s="257">
        <v>19.17935071740407</v>
      </c>
      <c r="E5" s="257">
        <v>12.971503906074096</v>
      </c>
      <c r="F5" s="257">
        <v>5.5785764365720381</v>
      </c>
      <c r="G5" s="257">
        <v>9.6134707049742172</v>
      </c>
      <c r="H5" s="257">
        <v>9.1876768588164648</v>
      </c>
      <c r="I5" s="257">
        <v>18.492359269798715</v>
      </c>
      <c r="J5" s="257">
        <v>9.9082026265746901</v>
      </c>
      <c r="K5" s="257">
        <v>19.919934680183157</v>
      </c>
      <c r="L5" s="257">
        <v>12.066609921092876</v>
      </c>
      <c r="M5" s="257">
        <v>12.662647236726411</v>
      </c>
      <c r="N5" s="258">
        <v>15.469404156074212</v>
      </c>
      <c r="O5" s="259">
        <f>MAX(C5:N5)</f>
        <v>19.919934680183157</v>
      </c>
      <c r="P5" s="260">
        <f>MIN(C5:N5)</f>
        <v>5.5785764365720381</v>
      </c>
      <c r="Q5" s="259">
        <f>(mm!C5*'NO3'!C5+mm!D5*'NO3'!D5+mm!E5*'NO3'!E5+mm!F5*'NO3'!F5+mm!G5*'NO3'!G5+mm!H5*'NO3'!H5+mm!I5*'NO3'!I5+mm!J5*'NO3'!J5+mm!K5*'NO3'!K5+mm!L5*'NO3'!L5+mm!M5*'NO3'!M5+mm!N5*'NO3'!N5)/mm!O5</f>
        <v>12.172264433577272</v>
      </c>
      <c r="R5" s="20"/>
      <c r="S5" s="184" t="s">
        <v>179</v>
      </c>
      <c r="T5" s="20"/>
      <c r="U5" s="20"/>
      <c r="V5" s="20"/>
      <c r="W5" s="20"/>
      <c r="X5" s="20"/>
      <c r="Y5" s="20"/>
      <c r="Z5" s="20"/>
    </row>
    <row r="6" spans="1:26" ht="19.5" customHeight="1">
      <c r="A6" s="110">
        <v>2</v>
      </c>
      <c r="B6" s="203" t="s">
        <v>3</v>
      </c>
      <c r="C6" s="256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8"/>
      <c r="O6" s="256"/>
      <c r="P6" s="257"/>
      <c r="Q6" s="256"/>
      <c r="R6" s="20"/>
      <c r="S6" s="187" t="s">
        <v>180</v>
      </c>
      <c r="T6" s="20"/>
      <c r="U6" s="20"/>
      <c r="V6" s="20"/>
      <c r="W6" s="20"/>
      <c r="X6" s="20"/>
      <c r="Y6" s="20"/>
      <c r="Z6" s="20"/>
    </row>
    <row r="7" spans="1:26" ht="19.5" customHeight="1">
      <c r="A7" s="110">
        <v>3</v>
      </c>
      <c r="B7" s="203" t="s">
        <v>4</v>
      </c>
      <c r="C7" s="256">
        <v>11.9</v>
      </c>
      <c r="D7" s="257">
        <v>19.100000000000001</v>
      </c>
      <c r="E7" s="257">
        <v>14.5</v>
      </c>
      <c r="F7" s="257">
        <v>3.9</v>
      </c>
      <c r="G7" s="257">
        <v>18.399999999999999</v>
      </c>
      <c r="H7" s="257">
        <v>8.6999999999999993</v>
      </c>
      <c r="I7" s="257">
        <v>17.100000000000001</v>
      </c>
      <c r="J7" s="257">
        <v>12.7</v>
      </c>
      <c r="K7" s="257">
        <v>20.2</v>
      </c>
      <c r="L7" s="257">
        <v>12.4</v>
      </c>
      <c r="M7" s="257">
        <v>10.6</v>
      </c>
      <c r="N7" s="258">
        <v>13.6</v>
      </c>
      <c r="O7" s="256">
        <f t="shared" ref="O7:O12" si="0">MAX(C7:N7)</f>
        <v>20.2</v>
      </c>
      <c r="P7" s="257">
        <f t="shared" ref="P7:P12" si="1">MIN(C7:N7)</f>
        <v>3.9</v>
      </c>
      <c r="Q7" s="256">
        <f>(mm!C7*'NO3'!C7+mm!D7*'NO3'!D7+mm!E7*'NO3'!E7+mm!F7*'NO3'!F7+mm!G7*'NO3'!G7+mm!H7*'NO3'!H7+mm!I7*'NO3'!I7+mm!J7*'NO3'!J7+mm!K7*'NO3'!K7+mm!L7*'NO3'!L7+mm!M7*'NO3'!M7+mm!N7*'NO3'!N7)/mm!O7</f>
        <v>11.960639631398855</v>
      </c>
      <c r="R7" s="20"/>
      <c r="S7" s="205" t="s">
        <v>174</v>
      </c>
      <c r="T7" s="20"/>
      <c r="U7" s="20"/>
      <c r="V7" s="20"/>
      <c r="W7" s="20"/>
      <c r="X7" s="20"/>
      <c r="Y7" s="20"/>
      <c r="Z7" s="20"/>
    </row>
    <row r="8" spans="1:26" ht="19.5" customHeight="1">
      <c r="A8" s="110">
        <v>4</v>
      </c>
      <c r="B8" s="203" t="s">
        <v>5</v>
      </c>
      <c r="C8" s="256"/>
      <c r="D8" s="257"/>
      <c r="E8" s="257"/>
      <c r="F8" s="257"/>
      <c r="G8" s="257"/>
      <c r="H8" s="257"/>
      <c r="I8" s="257">
        <v>5.3</v>
      </c>
      <c r="J8" s="257">
        <v>15.8</v>
      </c>
      <c r="K8" s="257">
        <v>16</v>
      </c>
      <c r="L8" s="257">
        <v>11.8</v>
      </c>
      <c r="M8" s="257">
        <v>20.8</v>
      </c>
      <c r="N8" s="258">
        <v>33.299999999999997</v>
      </c>
      <c r="O8" s="256">
        <f t="shared" si="0"/>
        <v>33.299999999999997</v>
      </c>
      <c r="P8" s="257">
        <f t="shared" si="1"/>
        <v>5.3</v>
      </c>
      <c r="Q8" s="263">
        <f>(mm!C8*'NO3'!C8+mm!D8*'NO3'!D8+mm!E8*'NO3'!E8+mm!F8*'NO3'!F8+mm!G8*'NO3'!G8+mm!H8*'NO3'!H8+mm!I8*'NO3'!I8+mm!J8*'NO3'!J8+mm!K8*'NO3'!K8+mm!L8*'NO3'!L8+mm!M8*'NO3'!M8+mm!N8*'NO3'!N8)/mm!O8</f>
        <v>15.784280789314252</v>
      </c>
      <c r="R8" s="20"/>
      <c r="S8" s="206" t="s">
        <v>181</v>
      </c>
      <c r="T8" s="20"/>
      <c r="U8" s="20"/>
      <c r="V8" s="20"/>
      <c r="W8" s="20"/>
      <c r="X8" s="20"/>
      <c r="Y8" s="20"/>
      <c r="Z8" s="20"/>
    </row>
    <row r="9" spans="1:26" ht="19.5" customHeight="1">
      <c r="A9" s="110">
        <v>5</v>
      </c>
      <c r="B9" s="203" t="s">
        <v>6</v>
      </c>
      <c r="C9" s="256"/>
      <c r="D9" s="257"/>
      <c r="E9" s="257">
        <v>16.600000000000001</v>
      </c>
      <c r="F9" s="257"/>
      <c r="G9" s="257">
        <v>10.3</v>
      </c>
      <c r="H9" s="257"/>
      <c r="I9" s="257">
        <v>13.6</v>
      </c>
      <c r="J9" s="257"/>
      <c r="K9" s="257"/>
      <c r="L9" s="257"/>
      <c r="M9" s="257">
        <v>14.9</v>
      </c>
      <c r="N9" s="258"/>
      <c r="O9" s="256">
        <f t="shared" si="0"/>
        <v>16.600000000000001</v>
      </c>
      <c r="P9" s="257">
        <f t="shared" si="1"/>
        <v>10.3</v>
      </c>
      <c r="Q9" s="263">
        <f>(mm!C9*'NO3'!C9+mm!D9*'NO3'!D9+mm!E9*'NO3'!E9+mm!F9*'NO3'!F9+mm!G9*'NO3'!G9+mm!H9*'NO3'!H9+mm!I9*'NO3'!I9+mm!J9*'NO3'!J9+mm!K9*'NO3'!K9+mm!L9*'NO3'!L9+mm!M9*'NO3'!M9+mm!N9*'NO3'!N9)/mm!O9</f>
        <v>13.993602103418054</v>
      </c>
      <c r="R9" s="20"/>
      <c r="S9" s="20"/>
      <c r="T9" s="20"/>
      <c r="U9" s="20"/>
      <c r="V9" s="20"/>
      <c r="W9" s="20"/>
      <c r="X9" s="20"/>
      <c r="Y9" s="20"/>
      <c r="Z9" s="20"/>
    </row>
    <row r="10" spans="1:26" ht="19.5" customHeight="1">
      <c r="A10" s="110">
        <v>6</v>
      </c>
      <c r="B10" s="203" t="s">
        <v>7</v>
      </c>
      <c r="C10" s="264">
        <v>27.769782608695653</v>
      </c>
      <c r="D10" s="257">
        <v>10.596197374377548</v>
      </c>
      <c r="E10" s="257">
        <v>12.50220718983083</v>
      </c>
      <c r="F10" s="257">
        <v>9.5216166205822983</v>
      </c>
      <c r="G10" s="257">
        <v>10.970766050591886</v>
      </c>
      <c r="H10" s="257">
        <v>12.076877392121064</v>
      </c>
      <c r="I10" s="257">
        <v>9.2255237086840367</v>
      </c>
      <c r="J10" s="257">
        <v>19.861147676856319</v>
      </c>
      <c r="K10" s="257">
        <v>17.686433501044391</v>
      </c>
      <c r="L10" s="257">
        <v>15.764264768892751</v>
      </c>
      <c r="M10" s="257">
        <v>22.151656960495096</v>
      </c>
      <c r="N10" s="258">
        <v>25.698692208228497</v>
      </c>
      <c r="O10" s="256">
        <f t="shared" si="0"/>
        <v>27.769782608695653</v>
      </c>
      <c r="P10" s="257">
        <f t="shared" si="1"/>
        <v>9.2255237086840367</v>
      </c>
      <c r="Q10" s="256">
        <f>(mm!C10*'NO3'!C10+mm!D10*'NO3'!D10+mm!E10*'NO3'!E10+mm!F10*'NO3'!F10+mm!G10*'NO3'!G10+mm!H10*'NO3'!H10+mm!I10*'NO3'!I10+mm!J10*'NO3'!J10+mm!K10*'NO3'!K10+mm!L10*'NO3'!L10+mm!M10*'NO3'!M10+mm!N10*'NO3'!N10)/mm!O10</f>
        <v>14.319408972763304</v>
      </c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9.5" customHeight="1">
      <c r="A11" s="110">
        <v>7</v>
      </c>
      <c r="B11" s="203" t="s">
        <v>8</v>
      </c>
      <c r="C11" s="256">
        <v>12.7</v>
      </c>
      <c r="D11" s="257">
        <v>51.7</v>
      </c>
      <c r="E11" s="257">
        <v>13.3</v>
      </c>
      <c r="F11" s="257">
        <v>13.3</v>
      </c>
      <c r="G11" s="257">
        <v>18.8</v>
      </c>
      <c r="H11" s="257">
        <v>15.3</v>
      </c>
      <c r="I11" s="257">
        <v>9.1</v>
      </c>
      <c r="J11" s="257">
        <v>29.7</v>
      </c>
      <c r="K11" s="257">
        <v>42.1</v>
      </c>
      <c r="L11" s="265"/>
      <c r="M11" s="257">
        <v>24.7</v>
      </c>
      <c r="N11" s="258">
        <v>16.399999999999999</v>
      </c>
      <c r="O11" s="256">
        <f t="shared" si="0"/>
        <v>51.7</v>
      </c>
      <c r="P11" s="257">
        <f t="shared" si="1"/>
        <v>9.1</v>
      </c>
      <c r="Q11" s="256">
        <f>(mm!C11*'NO3'!C11+mm!D11*'NO3'!D11+mm!E11*'NO3'!E11+mm!F11*'NO3'!F11+mm!G11*'NO3'!G11+mm!H11*'NO3'!H11+mm!I11*'NO3'!I11+mm!J11*'NO3'!J11+mm!K11*'NO3'!K11+mm!L11*'NO3'!L11+mm!M11*'NO3'!M11+mm!N11*'NO3'!N11)/mm!O11</f>
        <v>15.208821273331628</v>
      </c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9.5" customHeight="1">
      <c r="A12" s="110">
        <v>8</v>
      </c>
      <c r="B12" s="207" t="s">
        <v>10</v>
      </c>
      <c r="C12" s="256">
        <v>15.204813108038909</v>
      </c>
      <c r="D12" s="257">
        <v>33.088652751423147</v>
      </c>
      <c r="E12" s="257">
        <v>20.762235538837931</v>
      </c>
      <c r="F12" s="257">
        <v>7.9947184600233392</v>
      </c>
      <c r="G12" s="257">
        <v>10.087426171601273</v>
      </c>
      <c r="H12" s="257">
        <v>8.6627735005535502</v>
      </c>
      <c r="I12" s="257">
        <v>11.536731511122058</v>
      </c>
      <c r="J12" s="257">
        <v>13.831471159423943</v>
      </c>
      <c r="K12" s="257">
        <v>19.129761544031926</v>
      </c>
      <c r="L12" s="257">
        <v>20.949062842259888</v>
      </c>
      <c r="M12" s="257">
        <v>22.388612590302895</v>
      </c>
      <c r="N12" s="258">
        <v>28.302424865587035</v>
      </c>
      <c r="O12" s="266">
        <f t="shared" si="0"/>
        <v>33.088652751423147</v>
      </c>
      <c r="P12" s="267">
        <f t="shared" si="1"/>
        <v>7.9947184600233392</v>
      </c>
      <c r="Q12" s="256">
        <f>(mm!C12*'NO3'!C12+mm!D12*'NO3'!D12+mm!E12*'NO3'!E12+mm!F12*'NO3'!F12+mm!G12*'NO3'!G12+mm!H12*'NO3'!H12+mm!I12*'NO3'!I12+mm!J12*'NO3'!J12+mm!K12*'NO3'!K12+mm!L12*'NO3'!L12+mm!M12*'NO3'!M12+mm!N12*'NO3'!N12)/mm!O12</f>
        <v>15.639111936432895</v>
      </c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9.5" customHeight="1">
      <c r="A13" s="124">
        <v>9</v>
      </c>
      <c r="B13" s="211" t="s">
        <v>11</v>
      </c>
      <c r="C13" s="268"/>
      <c r="D13" s="269"/>
      <c r="E13" s="269"/>
      <c r="F13" s="269"/>
      <c r="G13" s="269"/>
      <c r="H13" s="269"/>
      <c r="I13" s="269"/>
      <c r="J13" s="269"/>
      <c r="K13" s="269"/>
      <c r="L13" s="269"/>
      <c r="M13" s="269"/>
      <c r="N13" s="270"/>
      <c r="O13" s="268"/>
      <c r="P13" s="269"/>
      <c r="Q13" s="268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9.5" customHeight="1">
      <c r="A14" s="97">
        <v>10</v>
      </c>
      <c r="B14" s="213" t="s">
        <v>12</v>
      </c>
      <c r="C14" s="271">
        <v>16.93</v>
      </c>
      <c r="D14" s="272">
        <v>41.13</v>
      </c>
      <c r="E14" s="273">
        <v>55.48</v>
      </c>
      <c r="F14" s="273">
        <v>11.61</v>
      </c>
      <c r="G14" s="273">
        <v>118.7</v>
      </c>
      <c r="H14" s="273"/>
      <c r="I14" s="273"/>
      <c r="J14" s="273"/>
      <c r="K14" s="273">
        <v>50.16</v>
      </c>
      <c r="L14" s="272">
        <v>20.8</v>
      </c>
      <c r="M14" s="273">
        <v>88.06</v>
      </c>
      <c r="N14" s="274">
        <v>32.090000000000003</v>
      </c>
      <c r="O14" s="275">
        <f t="shared" ref="O14:O15" si="2">MAX(C14:N14)</f>
        <v>118.7</v>
      </c>
      <c r="P14" s="273">
        <f t="shared" ref="P14:P15" si="3">MIN(C14:N14)</f>
        <v>11.61</v>
      </c>
      <c r="Q14" s="271">
        <f>(mm!C14*'NO3'!C14+mm!D14*'NO3'!D14+mm!E14*'NO3'!E14+mm!F14*'NO3'!F14+mm!G14*'NO3'!G14+mm!H14*'NO3'!H14+mm!I14*'NO3'!I14+mm!J14*'NO3'!J14+mm!K14*'NO3'!K14+mm!L14*'NO3'!L14+mm!M14*'NO3'!M14+mm!N14*'NO3'!N14)/mm!O14</f>
        <v>27.681197088465844</v>
      </c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9.5" customHeight="1">
      <c r="A15" s="110">
        <v>11</v>
      </c>
      <c r="B15" s="203" t="s">
        <v>13</v>
      </c>
      <c r="C15" s="263">
        <v>11.998064828253508</v>
      </c>
      <c r="D15" s="276">
        <v>25.189485566844059</v>
      </c>
      <c r="E15" s="257">
        <v>22.843089824221899</v>
      </c>
      <c r="F15" s="257">
        <v>7.861909479160154</v>
      </c>
      <c r="G15" s="257">
        <v>6.6440896629575876</v>
      </c>
      <c r="H15" s="257">
        <v>13.788098693759071</v>
      </c>
      <c r="I15" s="257">
        <v>24.125141106273183</v>
      </c>
      <c r="J15" s="257">
        <v>22.802773746169972</v>
      </c>
      <c r="K15" s="257">
        <v>13.884857281083697</v>
      </c>
      <c r="L15" s="276">
        <v>19.948395420093533</v>
      </c>
      <c r="M15" s="257">
        <v>57.87776165134656</v>
      </c>
      <c r="N15" s="258">
        <v>34.188034188034187</v>
      </c>
      <c r="O15" s="256">
        <f t="shared" si="2"/>
        <v>57.87776165134656</v>
      </c>
      <c r="P15" s="257">
        <f t="shared" si="3"/>
        <v>6.6440896629575876</v>
      </c>
      <c r="Q15" s="256">
        <f>(mm!C15*'NO3'!C15+mm!D15*'NO3'!D15+mm!E15*'NO3'!E15+mm!F15*'NO3'!F15+mm!G15*'NO3'!G15+mm!H15*'NO3'!H15+mm!I15*'NO3'!I15+mm!J15*'NO3'!J15+mm!K15*'NO3'!K15+mm!L15*'NO3'!L15+mm!M15*'NO3'!M15+mm!N15*'NO3'!N15)/mm!O15</f>
        <v>17.666188883101654</v>
      </c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9.5" customHeight="1">
      <c r="A16" s="110">
        <v>12</v>
      </c>
      <c r="B16" s="203" t="s">
        <v>14</v>
      </c>
      <c r="C16" s="256"/>
      <c r="D16" s="257"/>
      <c r="E16" s="257"/>
      <c r="F16" s="257"/>
      <c r="G16" s="257"/>
      <c r="H16" s="257"/>
      <c r="I16" s="257"/>
      <c r="J16" s="257"/>
      <c r="K16" s="257"/>
      <c r="L16" s="257"/>
      <c r="M16" s="257"/>
      <c r="N16" s="258"/>
      <c r="O16" s="256"/>
      <c r="P16" s="257"/>
      <c r="Q16" s="256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9.5" customHeight="1">
      <c r="A17" s="110">
        <v>13</v>
      </c>
      <c r="B17" s="203" t="s">
        <v>15</v>
      </c>
      <c r="C17" s="263">
        <v>15.59737127865931</v>
      </c>
      <c r="D17" s="276">
        <v>56.733297166464951</v>
      </c>
      <c r="E17" s="257">
        <v>45.277587966455165</v>
      </c>
      <c r="F17" s="257">
        <v>16.394141578175468</v>
      </c>
      <c r="G17" s="257">
        <v>39.180837934979408</v>
      </c>
      <c r="H17" s="257">
        <v>25.647393022640312</v>
      </c>
      <c r="I17" s="257">
        <v>48.720605591167704</v>
      </c>
      <c r="J17" s="257">
        <v>35.104830387163354</v>
      </c>
      <c r="K17" s="257">
        <v>98.771574812522331</v>
      </c>
      <c r="L17" s="276">
        <v>23.241062893221585</v>
      </c>
      <c r="M17" s="265">
        <v>125.32258064516128</v>
      </c>
      <c r="N17" s="258"/>
      <c r="O17" s="256">
        <f>MAX(C17:N17)</f>
        <v>125.32258064516128</v>
      </c>
      <c r="P17" s="257">
        <f>MIN(C17:N17)</f>
        <v>15.59737127865931</v>
      </c>
      <c r="Q17" s="256">
        <f>(mm!C17*'NO3'!C17+mm!D17*'NO3'!D17+mm!E17*'NO3'!E17+mm!F17*'NO3'!F17+mm!G17*'NO3'!G17+mm!H17*'NO3'!H17+mm!I17*'NO3'!I17+mm!J17*'NO3'!J17+mm!K17*'NO3'!K17+mm!L17*'NO3'!L17+mm!M17*'NO3'!M17+mm!N17*'NO3'!N17)/mm!O17</f>
        <v>30.392774818654196</v>
      </c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9.5" customHeight="1">
      <c r="A18" s="110">
        <v>14</v>
      </c>
      <c r="B18" s="203" t="s">
        <v>16</v>
      </c>
      <c r="C18" s="256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8"/>
      <c r="O18" s="256"/>
      <c r="P18" s="257"/>
      <c r="Q18" s="256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9.5" customHeight="1">
      <c r="A19" s="110">
        <v>15</v>
      </c>
      <c r="B19" s="203" t="s">
        <v>17</v>
      </c>
      <c r="C19" s="256">
        <v>18.385643715254762</v>
      </c>
      <c r="D19" s="276">
        <v>20.966084938448414</v>
      </c>
      <c r="E19" s="257">
        <v>25.481857079037301</v>
      </c>
      <c r="F19" s="257">
        <v>10.64432004567381</v>
      </c>
      <c r="G19" s="257">
        <v>19.19203159750278</v>
      </c>
      <c r="H19" s="257">
        <v>28.707408608029365</v>
      </c>
      <c r="I19" s="257">
        <v>21.933750397146031</v>
      </c>
      <c r="J19" s="257">
        <v>30.481461948974999</v>
      </c>
      <c r="K19" s="257">
        <v>23.987667767813036</v>
      </c>
      <c r="L19" s="257">
        <v>26.772077690634127</v>
      </c>
      <c r="M19" s="257">
        <v>67.897859685282938</v>
      </c>
      <c r="N19" s="258">
        <v>30.965294678323811</v>
      </c>
      <c r="O19" s="256">
        <f t="shared" ref="O19:O29" si="4">MAX(C19:N19)</f>
        <v>67.897859685282938</v>
      </c>
      <c r="P19" s="257">
        <f t="shared" ref="P19:P29" si="5">MIN(C19:N19)</f>
        <v>10.64432004567381</v>
      </c>
      <c r="Q19" s="256">
        <f>(mm!C19*'NO3'!C19+mm!D19*'NO3'!D19+mm!E19*'NO3'!E19+mm!F19*'NO3'!F19+mm!G19*'NO3'!G19+mm!H19*'NO3'!H19+mm!I19*'NO3'!I19+mm!J19*'NO3'!J19+mm!K19*'NO3'!K19+mm!L19*'NO3'!L19+mm!M19*'NO3'!M19+mm!N19*'NO3'!N19)/mm!O19</f>
        <v>21.185900925289992</v>
      </c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9.5" customHeight="1">
      <c r="A20" s="110">
        <v>16</v>
      </c>
      <c r="B20" s="203" t="s">
        <v>18</v>
      </c>
      <c r="C20" s="256">
        <v>12.257095810169842</v>
      </c>
      <c r="D20" s="257">
        <v>25.320579502587698</v>
      </c>
      <c r="E20" s="257">
        <v>14.353704304014682</v>
      </c>
      <c r="F20" s="257">
        <v>0</v>
      </c>
      <c r="G20" s="257">
        <v>11.289430351472223</v>
      </c>
      <c r="H20" s="257">
        <v>16.934145527208333</v>
      </c>
      <c r="I20" s="257">
        <v>12.418373386619445</v>
      </c>
      <c r="J20" s="265">
        <v>14.031149151115477</v>
      </c>
      <c r="K20" s="257">
        <v>16.934145527208333</v>
      </c>
      <c r="L20" s="257">
        <v>15.160092186262698</v>
      </c>
      <c r="M20" s="257">
        <v>29.35251891382778</v>
      </c>
      <c r="N20" s="258">
        <v>22.740138279394049</v>
      </c>
      <c r="O20" s="256">
        <f t="shared" si="4"/>
        <v>29.35251891382778</v>
      </c>
      <c r="P20" s="257">
        <f t="shared" si="5"/>
        <v>0</v>
      </c>
      <c r="Q20" s="256">
        <f>(mm!C20*'NO3'!C20+mm!D20*'NO3'!D20+mm!E20*'NO3'!E20+mm!F20*'NO3'!F20+mm!G20*'NO3'!G20+mm!H20*'NO3'!H20+mm!I20*'NO3'!I20+mm!J20*'NO3'!J20+mm!K20*'NO3'!K20+mm!L20*'NO3'!L20+mm!M20*'NO3'!M20+mm!N20*'NO3'!N20)/mm!O20</f>
        <v>14.255310988664462</v>
      </c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9.5" customHeight="1">
      <c r="A21" s="110">
        <v>17</v>
      </c>
      <c r="B21" s="203" t="s">
        <v>19</v>
      </c>
      <c r="C21" s="263">
        <v>9.6679845735265832</v>
      </c>
      <c r="D21" s="276">
        <v>14.206702738155919</v>
      </c>
      <c r="E21" s="257">
        <v>21.28665028523605</v>
      </c>
      <c r="F21" s="257">
        <v>3.5109734942167941</v>
      </c>
      <c r="G21" s="257">
        <v>9.2600413821151282</v>
      </c>
      <c r="H21" s="257">
        <v>16.73097927512153</v>
      </c>
      <c r="I21" s="257">
        <v>8.469431093342628</v>
      </c>
      <c r="J21" s="257">
        <v>19.703451548693817</v>
      </c>
      <c r="K21" s="257">
        <v>11.140891915947144</v>
      </c>
      <c r="L21" s="276">
        <v>16.518361385045161</v>
      </c>
      <c r="M21" s="257">
        <v>14.825016581627242</v>
      </c>
      <c r="N21" s="258">
        <v>15.825495450785773</v>
      </c>
      <c r="O21" s="256">
        <f t="shared" si="4"/>
        <v>21.28665028523605</v>
      </c>
      <c r="P21" s="257">
        <f t="shared" si="5"/>
        <v>3.5109734942167941</v>
      </c>
      <c r="Q21" s="256">
        <f>(mm!C21*'NO3'!C21+mm!D21*'NO3'!D21+mm!E21*'NO3'!E21+mm!F21*'NO3'!F21+mm!G21*'NO3'!G21+mm!H21*'NO3'!H21+mm!I21*'NO3'!I21+mm!J21*'NO3'!J21+mm!K21*'NO3'!K21+mm!L21*'NO3'!L21+mm!M21*'NO3'!M21+mm!N21*'NO3'!N21)/mm!O21</f>
        <v>11.08208398531124</v>
      </c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9.5" customHeight="1">
      <c r="A22" s="110">
        <v>18</v>
      </c>
      <c r="B22" s="203" t="s">
        <v>20</v>
      </c>
      <c r="C22" s="256">
        <v>18.899999999999999</v>
      </c>
      <c r="D22" s="257">
        <v>47.3</v>
      </c>
      <c r="E22" s="257">
        <v>29.6</v>
      </c>
      <c r="F22" s="257">
        <v>23.3</v>
      </c>
      <c r="G22" s="257">
        <v>21.5</v>
      </c>
      <c r="H22" s="257">
        <v>46.8</v>
      </c>
      <c r="I22" s="257">
        <v>21.6</v>
      </c>
      <c r="J22" s="257">
        <v>30.2</v>
      </c>
      <c r="K22" s="257">
        <v>40.4</v>
      </c>
      <c r="L22" s="257">
        <v>25.2</v>
      </c>
      <c r="M22" s="257">
        <v>90.5</v>
      </c>
      <c r="N22" s="258">
        <v>32.5</v>
      </c>
      <c r="O22" s="256">
        <f t="shared" si="4"/>
        <v>90.5</v>
      </c>
      <c r="P22" s="257">
        <f t="shared" si="5"/>
        <v>18.899999999999999</v>
      </c>
      <c r="Q22" s="256">
        <f>(mm!C22*'NO3'!C22+mm!D22*'NO3'!D22+mm!E22*'NO3'!E22+mm!F22*'NO3'!F22+mm!G22*'NO3'!G22+mm!H22*'NO3'!H22+mm!I22*'NO3'!I22+mm!J22*'NO3'!J22+mm!K22*'NO3'!K22+mm!L22*'NO3'!L22+mm!M22*'NO3'!M22+mm!N22*'NO3'!N22)/mm!O22</f>
        <v>26.811252886134412</v>
      </c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9.5" customHeight="1">
      <c r="A23" s="110">
        <v>19</v>
      </c>
      <c r="B23" s="203" t="s">
        <v>21</v>
      </c>
      <c r="C23" s="263">
        <v>18.399999999999999</v>
      </c>
      <c r="D23" s="276">
        <v>16.7</v>
      </c>
      <c r="E23" s="257">
        <v>25</v>
      </c>
      <c r="F23" s="257">
        <v>9.4</v>
      </c>
      <c r="G23" s="257">
        <v>8.9</v>
      </c>
      <c r="H23" s="257">
        <v>15.4</v>
      </c>
      <c r="I23" s="257">
        <v>16.600000000000001</v>
      </c>
      <c r="J23" s="257">
        <v>29.2</v>
      </c>
      <c r="K23" s="257">
        <v>39.700000000000003</v>
      </c>
      <c r="L23" s="276">
        <v>19.600000000000001</v>
      </c>
      <c r="M23" s="257">
        <v>143.6</v>
      </c>
      <c r="N23" s="258">
        <v>14</v>
      </c>
      <c r="O23" s="256">
        <f t="shared" si="4"/>
        <v>143.6</v>
      </c>
      <c r="P23" s="257">
        <f t="shared" si="5"/>
        <v>8.9</v>
      </c>
      <c r="Q23" s="256">
        <f>(mm!C23*'NO3'!C23+mm!D23*'NO3'!D23+mm!E23*'NO3'!E23+mm!F23*'NO3'!F23+mm!G23*'NO3'!G23+mm!H23*'NO3'!H23+mm!I23*'NO3'!I23+mm!J23*'NO3'!J23+mm!K23*'NO3'!K23+mm!L23*'NO3'!L23+mm!M23*'NO3'!M23+mm!N23*'NO3'!N23)/mm!O23</f>
        <v>15.715511855379727</v>
      </c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9.5" customHeight="1">
      <c r="A24" s="110">
        <v>20</v>
      </c>
      <c r="B24" s="203" t="s">
        <v>22</v>
      </c>
      <c r="C24" s="263">
        <v>19.600000000000001</v>
      </c>
      <c r="D24" s="276">
        <v>29</v>
      </c>
      <c r="E24" s="257">
        <v>33.700000000000003</v>
      </c>
      <c r="F24" s="257">
        <v>9.6</v>
      </c>
      <c r="G24" s="257">
        <v>10.7</v>
      </c>
      <c r="H24" s="257">
        <v>40.4</v>
      </c>
      <c r="I24" s="257">
        <v>22.9</v>
      </c>
      <c r="J24" s="257">
        <v>17.100000000000001</v>
      </c>
      <c r="K24" s="257">
        <v>39.799999999999997</v>
      </c>
      <c r="L24" s="276">
        <v>25.2</v>
      </c>
      <c r="M24" s="257">
        <v>95.3</v>
      </c>
      <c r="N24" s="258">
        <v>24.6</v>
      </c>
      <c r="O24" s="256">
        <f t="shared" si="4"/>
        <v>95.3</v>
      </c>
      <c r="P24" s="257">
        <f t="shared" si="5"/>
        <v>9.6</v>
      </c>
      <c r="Q24" s="256">
        <f>(mm!C24*'NO3'!C24+mm!D24*'NO3'!D24+mm!E24*'NO3'!E24+mm!F24*'NO3'!F24+mm!G24*'NO3'!G24+mm!H24*'NO3'!H24+mm!I24*'NO3'!I24+mm!J24*'NO3'!J24+mm!K24*'NO3'!K24+mm!L24*'NO3'!L24+mm!M24*'NO3'!M24+mm!N24*'NO3'!N24)/mm!O24</f>
        <v>20.867679504548093</v>
      </c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9.5" customHeight="1">
      <c r="A25" s="124">
        <v>21</v>
      </c>
      <c r="B25" s="207" t="s">
        <v>23</v>
      </c>
      <c r="C25" s="277">
        <v>16.109814080274756</v>
      </c>
      <c r="D25" s="276">
        <v>21.344206000145579</v>
      </c>
      <c r="E25" s="267">
        <v>16.802659946914016</v>
      </c>
      <c r="F25" s="267">
        <v>16.471544536992692</v>
      </c>
      <c r="G25" s="267">
        <v>15.686818314052696</v>
      </c>
      <c r="H25" s="267">
        <v>32.603555537609083</v>
      </c>
      <c r="I25" s="267">
        <v>24.201648660525791</v>
      </c>
      <c r="J25" s="267">
        <v>18.799428461797099</v>
      </c>
      <c r="K25" s="267">
        <v>40.400814790085107</v>
      </c>
      <c r="L25" s="278">
        <v>15.623750470998527</v>
      </c>
      <c r="M25" s="267">
        <v>4.636096708771591</v>
      </c>
      <c r="N25" s="279">
        <v>17.853773242564557</v>
      </c>
      <c r="O25" s="266">
        <f t="shared" si="4"/>
        <v>40.400814790085107</v>
      </c>
      <c r="P25" s="267">
        <f t="shared" si="5"/>
        <v>4.636096708771591</v>
      </c>
      <c r="Q25" s="266">
        <f>(mm!C25*'NO3'!C25+mm!D25*'NO3'!D25+mm!E25*'NO3'!E25+mm!F25*'NO3'!F25+mm!G25*'NO3'!G25+mm!H25*'NO3'!H25+mm!I25*'NO3'!I25+mm!J25*'NO3'!J25+mm!K25*'NO3'!K25+mm!L25*'NO3'!L25+mm!M25*'NO3'!M25+mm!N25*'NO3'!N25)/mm!O25</f>
        <v>19.301348342517279</v>
      </c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9.5" customHeight="1">
      <c r="A26" s="163">
        <v>22</v>
      </c>
      <c r="B26" s="215" t="s">
        <v>24</v>
      </c>
      <c r="C26" s="259">
        <v>18.920000000000002</v>
      </c>
      <c r="D26" s="260">
        <v>32.79</v>
      </c>
      <c r="E26" s="260">
        <v>17.190000000000001</v>
      </c>
      <c r="F26" s="260">
        <v>30.63</v>
      </c>
      <c r="G26" s="260">
        <v>13.5</v>
      </c>
      <c r="H26" s="260">
        <v>9.01</v>
      </c>
      <c r="I26" s="260">
        <v>13.35</v>
      </c>
      <c r="J26" s="260">
        <v>17.690000000000001</v>
      </c>
      <c r="K26" s="260">
        <v>20.38</v>
      </c>
      <c r="L26" s="260">
        <v>25.31</v>
      </c>
      <c r="M26" s="260">
        <v>25.43</v>
      </c>
      <c r="N26" s="280">
        <v>23.87</v>
      </c>
      <c r="O26" s="259">
        <f t="shared" si="4"/>
        <v>32.79</v>
      </c>
      <c r="P26" s="260">
        <f t="shared" si="5"/>
        <v>9.01</v>
      </c>
      <c r="Q26" s="259">
        <f>(mm!C26*'NO3'!C26+mm!D26*'NO3'!D26+mm!E26*'NO3'!E26+mm!F26*'NO3'!F26+mm!G26*'NO3'!G26+mm!H26*'NO3'!H26+mm!I26*'NO3'!I26+mm!J26*'NO3'!J26+mm!K26*'NO3'!K26+mm!L26*'NO3'!L26+mm!M26*'NO3'!M26+mm!N26*'NO3'!N26)/mm!O26</f>
        <v>18.32826141621404</v>
      </c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9.5" customHeight="1">
      <c r="A27" s="110">
        <v>23</v>
      </c>
      <c r="B27" s="203" t="s">
        <v>25</v>
      </c>
      <c r="C27" s="256">
        <v>19.8</v>
      </c>
      <c r="D27" s="257">
        <v>25.8</v>
      </c>
      <c r="E27" s="257">
        <v>18.100000000000001</v>
      </c>
      <c r="F27" s="257">
        <v>29.3</v>
      </c>
      <c r="G27" s="257">
        <v>15</v>
      </c>
      <c r="H27" s="257">
        <v>10.199999999999999</v>
      </c>
      <c r="I27" s="257">
        <v>12.1</v>
      </c>
      <c r="J27" s="257">
        <v>21.1</v>
      </c>
      <c r="K27" s="257">
        <v>26.1</v>
      </c>
      <c r="L27" s="257">
        <v>29</v>
      </c>
      <c r="M27" s="257">
        <v>29</v>
      </c>
      <c r="N27" s="258">
        <v>33.200000000000003</v>
      </c>
      <c r="O27" s="256">
        <f t="shared" si="4"/>
        <v>33.200000000000003</v>
      </c>
      <c r="P27" s="257">
        <f t="shared" si="5"/>
        <v>10.199999999999999</v>
      </c>
      <c r="Q27" s="256">
        <f>(mm!C27*'NO3'!C27+mm!D27*'NO3'!D27+mm!E27*'NO3'!E27+mm!F27*'NO3'!F27+mm!G27*'NO3'!G27+mm!H27*'NO3'!H27+mm!I27*'NO3'!I27+mm!J27*'NO3'!J27+mm!K27*'NO3'!K27+mm!L27*'NO3'!L27+mm!M27*'NO3'!M27+mm!N27*'NO3'!N27)/mm!O27</f>
        <v>21.313416431501143</v>
      </c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9.5" customHeight="1">
      <c r="A28" s="110">
        <v>24</v>
      </c>
      <c r="B28" s="203" t="s">
        <v>27</v>
      </c>
      <c r="C28" s="256">
        <v>16.600000000000001</v>
      </c>
      <c r="D28" s="257">
        <v>22.4</v>
      </c>
      <c r="E28" s="257">
        <v>13.6</v>
      </c>
      <c r="F28" s="257">
        <v>17.399999999999999</v>
      </c>
      <c r="G28" s="257">
        <v>11.7</v>
      </c>
      <c r="H28" s="257">
        <v>12</v>
      </c>
      <c r="I28" s="257">
        <v>12.6</v>
      </c>
      <c r="J28" s="257">
        <v>21.5</v>
      </c>
      <c r="K28" s="257">
        <v>27.6</v>
      </c>
      <c r="L28" s="257">
        <v>27</v>
      </c>
      <c r="M28" s="257">
        <v>27.3</v>
      </c>
      <c r="N28" s="258">
        <v>26.6</v>
      </c>
      <c r="O28" s="256">
        <f t="shared" si="4"/>
        <v>27.6</v>
      </c>
      <c r="P28" s="257">
        <f t="shared" si="5"/>
        <v>11.7</v>
      </c>
      <c r="Q28" s="256">
        <f>(mm!C28*'NO3'!C28+mm!D28*'NO3'!D28+mm!E28*'NO3'!E28+mm!F28*'NO3'!F28+mm!G28*'NO3'!G28+mm!H28*'NO3'!H28+mm!I28*'NO3'!I28+mm!J28*'NO3'!J28+mm!K28*'NO3'!K28+mm!L28*'NO3'!L28+mm!M28*'NO3'!M28+mm!N28*'NO3'!N28)/mm!O28</f>
        <v>20.099935859107465</v>
      </c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9.5" customHeight="1">
      <c r="A29" s="110">
        <v>25</v>
      </c>
      <c r="B29" s="203" t="s">
        <v>28</v>
      </c>
      <c r="C29" s="256">
        <v>22</v>
      </c>
      <c r="D29" s="257">
        <v>15.4</v>
      </c>
      <c r="E29" s="257">
        <v>15.3</v>
      </c>
      <c r="F29" s="257">
        <v>26.5</v>
      </c>
      <c r="G29" s="257">
        <v>9.8000000000000007</v>
      </c>
      <c r="H29" s="257">
        <v>21.9</v>
      </c>
      <c r="I29" s="257">
        <v>14.9</v>
      </c>
      <c r="J29" s="257">
        <v>35.6</v>
      </c>
      <c r="K29" s="257">
        <v>31.6</v>
      </c>
      <c r="L29" s="257">
        <v>35.200000000000003</v>
      </c>
      <c r="M29" s="257">
        <v>51.9</v>
      </c>
      <c r="N29" s="258">
        <v>29.2</v>
      </c>
      <c r="O29" s="256">
        <f t="shared" si="4"/>
        <v>51.9</v>
      </c>
      <c r="P29" s="257">
        <f t="shared" si="5"/>
        <v>9.8000000000000007</v>
      </c>
      <c r="Q29" s="256">
        <f>(mm!C29*'NO3'!C29+mm!D29*'NO3'!D29+mm!E29*'NO3'!E29+mm!F29*'NO3'!F29+mm!G29*'NO3'!G29+mm!H29*'NO3'!H29+mm!I29*'NO3'!I29+mm!J29*'NO3'!J29+mm!K29*'NO3'!K29+mm!L29*'NO3'!L29+mm!M29*'NO3'!M29+mm!N29*'NO3'!N29)/mm!O29</f>
        <v>26.559316630890976</v>
      </c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9.5" customHeight="1">
      <c r="A30" s="110">
        <v>26</v>
      </c>
      <c r="B30" s="203" t="s">
        <v>29</v>
      </c>
      <c r="C30" s="256"/>
      <c r="D30" s="257"/>
      <c r="E30" s="257"/>
      <c r="F30" s="257"/>
      <c r="G30" s="257"/>
      <c r="H30" s="257"/>
      <c r="I30" s="257"/>
      <c r="J30" s="257"/>
      <c r="K30" s="257"/>
      <c r="L30" s="257"/>
      <c r="M30" s="257"/>
      <c r="N30" s="258"/>
      <c r="O30" s="256"/>
      <c r="P30" s="257"/>
      <c r="Q30" s="256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9.5" customHeight="1">
      <c r="A31" s="110">
        <v>27</v>
      </c>
      <c r="B31" s="203" t="s">
        <v>30</v>
      </c>
      <c r="C31" s="256">
        <v>8.6</v>
      </c>
      <c r="D31" s="257">
        <v>17.3</v>
      </c>
      <c r="E31" s="257">
        <v>9.6999999999999993</v>
      </c>
      <c r="F31" s="257">
        <v>11</v>
      </c>
      <c r="G31" s="257">
        <v>10.9</v>
      </c>
      <c r="H31" s="257">
        <v>9</v>
      </c>
      <c r="I31" s="257">
        <v>27.6</v>
      </c>
      <c r="J31" s="257">
        <v>19.600000000000001</v>
      </c>
      <c r="K31" s="281"/>
      <c r="L31" s="257">
        <v>18.600000000000001</v>
      </c>
      <c r="M31" s="257">
        <v>27.3</v>
      </c>
      <c r="N31" s="258">
        <v>25.7</v>
      </c>
      <c r="O31" s="256">
        <f t="shared" ref="O31:O51" si="6">MAX(C31:N31)</f>
        <v>27.6</v>
      </c>
      <c r="P31" s="257">
        <f t="shared" ref="P31:P51" si="7">MIN(C31:N31)</f>
        <v>8.6</v>
      </c>
      <c r="Q31" s="256">
        <f>(mm!C31*'NO3'!C31+mm!D31*'NO3'!D31+mm!E31*'NO3'!E31+mm!F31*'NO3'!F31+mm!G31*'NO3'!G31+mm!H31*'NO3'!H31+mm!I31*'NO3'!I31+mm!J31*'NO3'!J31+mm!K31*'NO3'!K31+mm!L31*'NO3'!L31+mm!M31*'NO3'!M31+mm!N31*'NO3'!N31)/mm!O31</f>
        <v>12.863513755445485</v>
      </c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9.5" customHeight="1">
      <c r="A32" s="110">
        <v>28</v>
      </c>
      <c r="B32" s="203" t="s">
        <v>31</v>
      </c>
      <c r="C32" s="256">
        <v>19.351717464925013</v>
      </c>
      <c r="D32" s="257">
        <v>33.865505563618775</v>
      </c>
      <c r="E32" s="257">
        <v>27.414933075310433</v>
      </c>
      <c r="F32" s="257">
        <v>56.442509272697954</v>
      </c>
      <c r="G32" s="257">
        <v>35.478148685695864</v>
      </c>
      <c r="H32" s="257">
        <v>29.027576197387518</v>
      </c>
      <c r="I32" s="257">
        <v>51.604579906466704</v>
      </c>
      <c r="J32" s="257">
        <v>45.154007418158358</v>
      </c>
      <c r="K32" s="257">
        <v>335.42976939203356</v>
      </c>
      <c r="L32" s="257">
        <v>54.829866150620866</v>
      </c>
      <c r="M32" s="257">
        <v>69.343654249314625</v>
      </c>
      <c r="N32" s="258">
        <v>30.640219319464599</v>
      </c>
      <c r="O32" s="256">
        <f t="shared" si="6"/>
        <v>335.42976939203356</v>
      </c>
      <c r="P32" s="257">
        <f t="shared" si="7"/>
        <v>19.351717464925013</v>
      </c>
      <c r="Q32" s="256">
        <f>(mm!C32*'NO3'!C32+mm!D32*'NO3'!D32+mm!E32*'NO3'!E32+mm!F32*'NO3'!F32+mm!G32*'NO3'!G32+mm!H32*'NO3'!H32+mm!I32*'NO3'!I32+mm!J32*'NO3'!J32+mm!K32*'NO3'!K32+mm!L32*'NO3'!L32+mm!M32*'NO3'!M32+mm!N32*'NO3'!N32)/mm!O32</f>
        <v>33.495569461562646</v>
      </c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9.5" customHeight="1">
      <c r="A33" s="110">
        <v>29</v>
      </c>
      <c r="B33" s="203" t="s">
        <v>32</v>
      </c>
      <c r="C33" s="256"/>
      <c r="D33" s="257"/>
      <c r="E33" s="257"/>
      <c r="F33" s="257"/>
      <c r="G33" s="257"/>
      <c r="H33" s="257"/>
      <c r="I33" s="257"/>
      <c r="J33" s="265">
        <v>13.28390260009056</v>
      </c>
      <c r="K33" s="281"/>
      <c r="L33" s="257">
        <v>22.612446415058894</v>
      </c>
      <c r="M33" s="257">
        <v>20.930738581017899</v>
      </c>
      <c r="N33" s="258">
        <v>13.944679505533747</v>
      </c>
      <c r="O33" s="256">
        <f t="shared" si="6"/>
        <v>22.612446415058894</v>
      </c>
      <c r="P33" s="257">
        <f t="shared" si="7"/>
        <v>13.28390260009056</v>
      </c>
      <c r="Q33" s="263">
        <f>(mm!C33*'NO3'!C33+mm!D33*'NO3'!D33+mm!E33*'NO3'!E33+mm!F33*'NO3'!F33+mm!G33*'NO3'!G33+mm!H33*'NO3'!H33+mm!I33*'NO3'!I33+mm!J33*'NO3'!J33+mm!K33*'NO3'!K33+mm!L33*'NO3'!L33+mm!M33*'NO3'!M33+mm!N33*'NO3'!N33)/mm!O33</f>
        <v>17.160696030508888</v>
      </c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9.5" customHeight="1">
      <c r="A34" s="110">
        <v>30</v>
      </c>
      <c r="B34" s="203" t="s">
        <v>33</v>
      </c>
      <c r="C34" s="256"/>
      <c r="D34" s="257"/>
      <c r="E34" s="257"/>
      <c r="F34" s="257"/>
      <c r="G34" s="257"/>
      <c r="H34" s="257">
        <v>13.55</v>
      </c>
      <c r="I34" s="257">
        <v>21.94</v>
      </c>
      <c r="J34" s="257">
        <v>25.16</v>
      </c>
      <c r="K34" s="257">
        <v>19.03</v>
      </c>
      <c r="L34" s="257">
        <v>20.65</v>
      </c>
      <c r="M34" s="257">
        <v>43.06</v>
      </c>
      <c r="N34" s="258">
        <v>24.03</v>
      </c>
      <c r="O34" s="256">
        <f t="shared" si="6"/>
        <v>43.06</v>
      </c>
      <c r="P34" s="257">
        <f t="shared" si="7"/>
        <v>13.55</v>
      </c>
      <c r="Q34" s="263">
        <f>(mm!C34*'NO3'!C34+mm!D34*'NO3'!D34+mm!E34*'NO3'!E34+mm!F34*'NO3'!F34+mm!G34*'NO3'!G34+mm!H34*'NO3'!H34+mm!I34*'NO3'!I34+mm!J34*'NO3'!J34+mm!K34*'NO3'!K34+mm!L34*'NO3'!L34+mm!M34*'NO3'!M34+mm!N34*'NO3'!N34)/mm!O34</f>
        <v>22.620197155968505</v>
      </c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9.5" customHeight="1">
      <c r="A35" s="110">
        <v>31</v>
      </c>
      <c r="B35" s="203" t="s">
        <v>35</v>
      </c>
      <c r="C35" s="256">
        <v>18.98</v>
      </c>
      <c r="D35" s="257">
        <v>5.0999999999999996</v>
      </c>
      <c r="E35" s="257">
        <v>11.01</v>
      </c>
      <c r="F35" s="257">
        <v>16.5</v>
      </c>
      <c r="G35" s="257">
        <v>28.23</v>
      </c>
      <c r="H35" s="257">
        <v>18.03</v>
      </c>
      <c r="I35" s="257">
        <v>47.43</v>
      </c>
      <c r="J35" s="257">
        <v>18.600000000000001</v>
      </c>
      <c r="K35" s="257">
        <v>94.08</v>
      </c>
      <c r="L35" s="257">
        <v>16.190000000000001</v>
      </c>
      <c r="M35" s="257">
        <v>20.82</v>
      </c>
      <c r="N35" s="258">
        <v>21.5</v>
      </c>
      <c r="O35" s="256">
        <f t="shared" si="6"/>
        <v>94.08</v>
      </c>
      <c r="P35" s="257">
        <f t="shared" si="7"/>
        <v>5.0999999999999996</v>
      </c>
      <c r="Q35" s="256">
        <f>(mm!C35*'NO3'!C35+mm!D35*'NO3'!D35+mm!E35*'NO3'!E35+mm!F35*'NO3'!F35+mm!G35*'NO3'!G35+mm!H35*'NO3'!H35+mm!I35*'NO3'!I35+mm!J35*'NO3'!J35+mm!K35*'NO3'!K35+mm!L35*'NO3'!L35+mm!M35*'NO3'!M35+mm!N35*'NO3'!N35)/mm!O35</f>
        <v>19.274780429594276</v>
      </c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9.5" customHeight="1">
      <c r="A36" s="110">
        <v>32</v>
      </c>
      <c r="B36" s="203" t="s">
        <v>36</v>
      </c>
      <c r="C36" s="257">
        <v>15.826616312118094</v>
      </c>
      <c r="D36" s="257">
        <v>18.729762521281003</v>
      </c>
      <c r="E36" s="257">
        <v>9.2319058790932811</v>
      </c>
      <c r="F36" s="257">
        <v>30.829432261405064</v>
      </c>
      <c r="G36" s="257">
        <v>26.442003448771221</v>
      </c>
      <c r="H36" s="257">
        <v>11.194926868817737</v>
      </c>
      <c r="I36" s="257">
        <v>19.005858684243776</v>
      </c>
      <c r="J36" s="257">
        <v>16.901366037496274</v>
      </c>
      <c r="K36" s="281"/>
      <c r="L36" s="257">
        <v>18.832534180209894</v>
      </c>
      <c r="M36" s="257">
        <v>28.880945927083864</v>
      </c>
      <c r="N36" s="258">
        <v>23.169656959684939</v>
      </c>
      <c r="O36" s="256">
        <f t="shared" si="6"/>
        <v>30.829432261405064</v>
      </c>
      <c r="P36" s="257">
        <f t="shared" si="7"/>
        <v>9.2319058790932811</v>
      </c>
      <c r="Q36" s="256">
        <f>(mm!C36*'NO3'!C36+mm!D36*'NO3'!D36+mm!E36*'NO3'!E36+mm!F36*'NO3'!F36+mm!G36*'NO3'!G36+mm!H36*'NO3'!H36+mm!I36*'NO3'!I36+mm!J36*'NO3'!J36+mm!K36*'NO3'!K36+mm!L36*'NO3'!L36+mm!M36*'NO3'!M36+mm!N36*'NO3'!N36)/mm!O36</f>
        <v>15.804669896110626</v>
      </c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9.5" customHeight="1">
      <c r="A37" s="110">
        <v>33</v>
      </c>
      <c r="B37" s="203" t="s">
        <v>37</v>
      </c>
      <c r="C37" s="256">
        <v>26.34</v>
      </c>
      <c r="D37" s="257">
        <v>12.69</v>
      </c>
      <c r="E37" s="257">
        <v>14.6</v>
      </c>
      <c r="F37" s="257">
        <v>96.09</v>
      </c>
      <c r="G37" s="257">
        <v>19.690000000000001</v>
      </c>
      <c r="H37" s="257">
        <v>11.64</v>
      </c>
      <c r="I37" s="257">
        <v>24.21</v>
      </c>
      <c r="J37" s="257">
        <v>31.58</v>
      </c>
      <c r="K37" s="281"/>
      <c r="L37" s="257">
        <v>32.22</v>
      </c>
      <c r="M37" s="257">
        <v>37.880000000000003</v>
      </c>
      <c r="N37" s="258">
        <v>38.21</v>
      </c>
      <c r="O37" s="256">
        <f t="shared" si="6"/>
        <v>96.09</v>
      </c>
      <c r="P37" s="257">
        <f t="shared" si="7"/>
        <v>11.64</v>
      </c>
      <c r="Q37" s="256">
        <f>(mm!C37*'NO3'!C37+mm!D37*'NO3'!D37+mm!E37*'NO3'!E37+mm!F37*'NO3'!F37+mm!G37*'NO3'!G37+mm!H37*'NO3'!H37+mm!I37*'NO3'!I37+mm!J37*'NO3'!J37+mm!K37*'NO3'!K37+mm!L37*'NO3'!L37+mm!M37*'NO3'!M37+mm!N37*'NO3'!N37)/mm!O37</f>
        <v>20.735415565941882</v>
      </c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9.5" customHeight="1">
      <c r="A38" s="110">
        <v>34</v>
      </c>
      <c r="B38" s="203" t="s">
        <v>38</v>
      </c>
      <c r="C38" s="256"/>
      <c r="D38" s="257"/>
      <c r="E38" s="257"/>
      <c r="F38" s="257">
        <v>7.9</v>
      </c>
      <c r="G38" s="257">
        <v>13.8</v>
      </c>
      <c r="H38" s="257">
        <v>4.0999999999999996</v>
      </c>
      <c r="I38" s="257">
        <v>8.5</v>
      </c>
      <c r="J38" s="257">
        <v>12.7</v>
      </c>
      <c r="K38" s="257">
        <v>121</v>
      </c>
      <c r="L38" s="257">
        <v>18.100000000000001</v>
      </c>
      <c r="M38" s="257">
        <v>22</v>
      </c>
      <c r="N38" s="258">
        <v>12.4</v>
      </c>
      <c r="O38" s="256">
        <f t="shared" si="6"/>
        <v>121</v>
      </c>
      <c r="P38" s="257">
        <f t="shared" si="7"/>
        <v>4.0999999999999996</v>
      </c>
      <c r="Q38" s="263">
        <f>(mm!C38*'NO3'!C38+mm!D38*'NO3'!D38+mm!E38*'NO3'!E38+mm!F38*'NO3'!F38+mm!G38*'NO3'!G38+mm!H38*'NO3'!H38+mm!I38*'NO3'!I38+mm!J38*'NO3'!J38+mm!K38*'NO3'!K38+mm!L38*'NO3'!L38+mm!M38*'NO3'!M38+mm!N38*'NO3'!N38)/mm!O38</f>
        <v>11.225961140206358</v>
      </c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9.5" customHeight="1">
      <c r="A39" s="169">
        <v>35</v>
      </c>
      <c r="B39" s="207" t="s">
        <v>40</v>
      </c>
      <c r="C39" s="266">
        <v>22.4</v>
      </c>
      <c r="D39" s="267">
        <v>14.9</v>
      </c>
      <c r="E39" s="267">
        <v>11.3</v>
      </c>
      <c r="F39" s="267">
        <v>23.7</v>
      </c>
      <c r="G39" s="267">
        <v>19.8</v>
      </c>
      <c r="H39" s="267">
        <v>12.2</v>
      </c>
      <c r="I39" s="267">
        <v>22.4</v>
      </c>
      <c r="J39" s="267">
        <v>21.7</v>
      </c>
      <c r="K39" s="267">
        <v>143.80000000000001</v>
      </c>
      <c r="L39" s="267">
        <v>32.299999999999997</v>
      </c>
      <c r="M39" s="267">
        <v>36.799999999999997</v>
      </c>
      <c r="N39" s="279">
        <v>22</v>
      </c>
      <c r="O39" s="266">
        <f t="shared" si="6"/>
        <v>143.80000000000001</v>
      </c>
      <c r="P39" s="267">
        <f t="shared" si="7"/>
        <v>11.3</v>
      </c>
      <c r="Q39" s="266">
        <f>(mm!C39*'NO3'!C39+mm!D39*'NO3'!D39+mm!E39*'NO3'!E39+mm!F39*'NO3'!F39+mm!G39*'NO3'!G39+mm!H39*'NO3'!H39+mm!I39*'NO3'!I39+mm!J39*'NO3'!J39+mm!K39*'NO3'!K39+mm!L39*'NO3'!L39+mm!M39*'NO3'!M39+mm!N39*'NO3'!N39)/mm!O39</f>
        <v>18.467930500484997</v>
      </c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9.5" customHeight="1">
      <c r="A40" s="97">
        <v>36</v>
      </c>
      <c r="B40" s="215" t="s">
        <v>41</v>
      </c>
      <c r="C40" s="282"/>
      <c r="D40" s="260">
        <v>9.7668694468902579</v>
      </c>
      <c r="E40" s="260">
        <v>12.610519898015742</v>
      </c>
      <c r="F40" s="260">
        <v>10.160365405569774</v>
      </c>
      <c r="G40" s="260">
        <v>21.607371367635295</v>
      </c>
      <c r="H40" s="260">
        <v>10.755232029117378</v>
      </c>
      <c r="I40" s="260">
        <v>31.194743130227</v>
      </c>
      <c r="J40" s="260">
        <v>24.460248920497843</v>
      </c>
      <c r="K40" s="260">
        <v>92.096774193548399</v>
      </c>
      <c r="L40" s="260">
        <v>27.650089605734767</v>
      </c>
      <c r="M40" s="260">
        <v>27.915632754342433</v>
      </c>
      <c r="N40" s="280">
        <v>24.612766151877914</v>
      </c>
      <c r="O40" s="259">
        <f t="shared" si="6"/>
        <v>92.096774193548399</v>
      </c>
      <c r="P40" s="260">
        <f t="shared" si="7"/>
        <v>9.7668694468902579</v>
      </c>
      <c r="Q40" s="259">
        <f>(mm!C40*'NO3'!C40+mm!D40*'NO3'!D40+mm!E40*'NO3'!E40+mm!F40*'NO3'!F40+mm!G40*'NO3'!G40+mm!H40*'NO3'!H40+mm!I40*'NO3'!I40+mm!J40*'NO3'!J40+mm!K40*'NO3'!K40+mm!L40*'NO3'!L40+mm!M40*'NO3'!M40+mm!N40*'NO3'!N40)/mm!O40</f>
        <v>16.759428875202559</v>
      </c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9.5" customHeight="1">
      <c r="A41" s="163">
        <v>37</v>
      </c>
      <c r="B41" s="213" t="s">
        <v>42</v>
      </c>
      <c r="C41" s="273"/>
      <c r="D41" s="273"/>
      <c r="E41" s="273"/>
      <c r="F41" s="273"/>
      <c r="G41" s="273">
        <v>25.481857079037304</v>
      </c>
      <c r="H41" s="273">
        <v>9.8379321634257941</v>
      </c>
      <c r="I41" s="273">
        <v>17.417978256557145</v>
      </c>
      <c r="J41" s="273">
        <v>22.740138279394046</v>
      </c>
      <c r="K41" s="273">
        <v>28.707408608029368</v>
      </c>
      <c r="L41" s="273">
        <v>17.579255833006748</v>
      </c>
      <c r="M41" s="273">
        <v>33.70701347796706</v>
      </c>
      <c r="N41" s="274">
        <v>53.705432957717861</v>
      </c>
      <c r="O41" s="275">
        <f t="shared" si="6"/>
        <v>53.705432957717861</v>
      </c>
      <c r="P41" s="273">
        <f t="shared" si="7"/>
        <v>9.8379321634257941</v>
      </c>
      <c r="Q41" s="271">
        <f>(mm!C41*'NO3'!C41+mm!D41*'NO3'!D41+mm!E41*'NO3'!E41+mm!F41*'NO3'!F41+mm!G41*'NO3'!G41+mm!H41*'NO3'!H41+mm!I41*'NO3'!I41+mm!J41*'NO3'!J41+mm!K41*'NO3'!K41+mm!L41*'NO3'!L41+mm!M41*'NO3'!M41+mm!N41*'NO3'!N41)/mm!O41</f>
        <v>26.328410685532148</v>
      </c>
      <c r="R41" s="20"/>
      <c r="S41" s="20"/>
      <c r="T41" s="20"/>
      <c r="U41" s="86"/>
      <c r="V41" s="20"/>
      <c r="W41" s="20"/>
      <c r="X41" s="20"/>
      <c r="Y41" s="20"/>
      <c r="Z41" s="20"/>
    </row>
    <row r="42" spans="1:26" ht="19.5" customHeight="1">
      <c r="A42" s="110">
        <v>38</v>
      </c>
      <c r="B42" s="203" t="s">
        <v>44</v>
      </c>
      <c r="C42" s="256">
        <v>22.394951211401036</v>
      </c>
      <c r="D42" s="257">
        <v>16.78981324278438</v>
      </c>
      <c r="E42" s="257">
        <v>5.7859184706654112</v>
      </c>
      <c r="F42" s="257">
        <v>13.715575745202123</v>
      </c>
      <c r="G42" s="257">
        <v>18.102372050609823</v>
      </c>
      <c r="H42" s="257">
        <v>11.909876707743424</v>
      </c>
      <c r="I42" s="257">
        <v>14.787453330346471</v>
      </c>
      <c r="J42" s="257">
        <v>26.756924511501701</v>
      </c>
      <c r="K42" s="257">
        <v>41.370170849012936</v>
      </c>
      <c r="L42" s="257">
        <v>23.090808943117562</v>
      </c>
      <c r="M42" s="257">
        <v>55.605169466329713</v>
      </c>
      <c r="N42" s="258">
        <v>67.99327445023269</v>
      </c>
      <c r="O42" s="256">
        <f t="shared" si="6"/>
        <v>67.99327445023269</v>
      </c>
      <c r="P42" s="257">
        <f t="shared" si="7"/>
        <v>5.7859184706654112</v>
      </c>
      <c r="Q42" s="256">
        <f>(mm!C42*'NO3'!C42+mm!D42*'NO3'!D42+mm!E42*'NO3'!E42+mm!F42*'NO3'!F42+mm!G42*'NO3'!G42+mm!H42*'NO3'!H42+mm!I42*'NO3'!I42+mm!J42*'NO3'!J42+mm!K42*'NO3'!K42+mm!L42*'NO3'!L42+mm!M42*'NO3'!M42+mm!N42*'NO3'!N42)/mm!O42</f>
        <v>23.972607069974199</v>
      </c>
      <c r="R42" s="20"/>
      <c r="S42" s="20"/>
      <c r="T42" s="20"/>
      <c r="U42" s="86"/>
      <c r="V42" s="20"/>
      <c r="W42" s="20"/>
      <c r="X42" s="20"/>
      <c r="Y42" s="20"/>
      <c r="Z42" s="20"/>
    </row>
    <row r="43" spans="1:26" ht="19.5" customHeight="1">
      <c r="A43" s="110">
        <v>39</v>
      </c>
      <c r="B43" s="203" t="s">
        <v>45</v>
      </c>
      <c r="C43" s="256">
        <v>21.54</v>
      </c>
      <c r="D43" s="257">
        <v>8.5500000000000007</v>
      </c>
      <c r="E43" s="257">
        <v>7.49</v>
      </c>
      <c r="F43" s="257">
        <v>11.14</v>
      </c>
      <c r="G43" s="257">
        <v>6.84</v>
      </c>
      <c r="H43" s="257">
        <v>10.25</v>
      </c>
      <c r="I43" s="257">
        <v>19.23</v>
      </c>
      <c r="J43" s="257">
        <v>16.260000000000002</v>
      </c>
      <c r="K43" s="257">
        <v>19.399999999999999</v>
      </c>
      <c r="L43" s="276">
        <v>25.98</v>
      </c>
      <c r="M43" s="257">
        <v>28.39</v>
      </c>
      <c r="N43" s="258">
        <v>15.38</v>
      </c>
      <c r="O43" s="256">
        <f t="shared" si="6"/>
        <v>28.39</v>
      </c>
      <c r="P43" s="257">
        <f t="shared" si="7"/>
        <v>6.84</v>
      </c>
      <c r="Q43" s="256">
        <f>(mm!C43*'NO3'!C43+mm!D43*'NO3'!D43+mm!E43*'NO3'!E43+mm!F43*'NO3'!F43+mm!G43*'NO3'!G43+mm!H43*'NO3'!H43+mm!I43*'NO3'!I43+mm!J43*'NO3'!J43+mm!K43*'NO3'!K43+mm!L43*'NO3'!L43+mm!M43*'NO3'!M43+mm!N43*'NO3'!N43)/mm!O43</f>
        <v>12.065130193511669</v>
      </c>
      <c r="R43" s="20"/>
      <c r="S43" s="20"/>
      <c r="T43" s="20"/>
      <c r="U43" s="86"/>
      <c r="V43" s="20"/>
      <c r="W43" s="20"/>
      <c r="X43" s="20"/>
      <c r="Y43" s="20"/>
      <c r="Z43" s="20"/>
    </row>
    <row r="44" spans="1:26" ht="19.5" customHeight="1">
      <c r="A44" s="110">
        <v>40</v>
      </c>
      <c r="B44" s="203" t="s">
        <v>46</v>
      </c>
      <c r="C44" s="256"/>
      <c r="D44" s="257"/>
      <c r="E44" s="257"/>
      <c r="F44" s="257"/>
      <c r="G44" s="257"/>
      <c r="H44" s="257"/>
      <c r="I44" s="257">
        <v>22.3</v>
      </c>
      <c r="J44" s="265">
        <v>24.4</v>
      </c>
      <c r="K44" s="265">
        <v>48.9</v>
      </c>
      <c r="L44" s="276">
        <v>29.4</v>
      </c>
      <c r="M44" s="257">
        <v>58.6</v>
      </c>
      <c r="N44" s="258">
        <v>32.200000000000003</v>
      </c>
      <c r="O44" s="256">
        <f t="shared" si="6"/>
        <v>58.6</v>
      </c>
      <c r="P44" s="257">
        <f t="shared" si="7"/>
        <v>22.3</v>
      </c>
      <c r="Q44" s="263">
        <f>(mm!C44*'NO3'!C44+mm!D44*'NO3'!D44+mm!E44*'NO3'!E44+mm!F44*'NO3'!F44+mm!G44*'NO3'!G44+mm!H44*'NO3'!H44+mm!I44*'NO3'!I44+mm!J44*'NO3'!J44+mm!K44*'NO3'!K44+mm!L44*'NO3'!L44+mm!M44*'NO3'!M44+mm!N44*'NO3'!N44)/mm!O44</f>
        <v>33.438528368794337</v>
      </c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9.5" customHeight="1">
      <c r="A45" s="110">
        <v>41</v>
      </c>
      <c r="B45" s="203" t="s">
        <v>47</v>
      </c>
      <c r="C45" s="257"/>
      <c r="D45" s="257"/>
      <c r="E45" s="257"/>
      <c r="F45" s="257"/>
      <c r="G45" s="283">
        <v>6.25</v>
      </c>
      <c r="H45" s="257">
        <v>4.12</v>
      </c>
      <c r="I45" s="257">
        <v>7.65</v>
      </c>
      <c r="J45" s="257">
        <v>10.29</v>
      </c>
      <c r="K45" s="257">
        <v>133.94</v>
      </c>
      <c r="L45" s="257">
        <v>14.53</v>
      </c>
      <c r="M45" s="257">
        <v>21.01</v>
      </c>
      <c r="N45" s="258">
        <v>12.96</v>
      </c>
      <c r="O45" s="256">
        <f t="shared" si="6"/>
        <v>133.94</v>
      </c>
      <c r="P45" s="257">
        <f t="shared" si="7"/>
        <v>4.12</v>
      </c>
      <c r="Q45" s="263">
        <f>(mm!C45*'NO3'!C45+mm!D45*'NO3'!D45+mm!E45*'NO3'!E45+mm!F45*'NO3'!F45+mm!G45*'NO3'!G45+mm!H45*'NO3'!H45+mm!I45*'NO3'!I45+mm!J45*'NO3'!J45+mm!K45*'NO3'!K45+mm!L45*'NO3'!L45+mm!M45*'NO3'!M45+mm!N45*'NO3'!N45)/mm!O45</f>
        <v>8.9895514421428917</v>
      </c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9.5" customHeight="1">
      <c r="A46" s="124">
        <v>42</v>
      </c>
      <c r="B46" s="207" t="s">
        <v>49</v>
      </c>
      <c r="C46" s="266">
        <v>12.970391152682419</v>
      </c>
      <c r="D46" s="267">
        <v>8.752461936701156</v>
      </c>
      <c r="E46" s="267">
        <v>8.0030374268690796</v>
      </c>
      <c r="F46" s="267">
        <v>5.7250299889242688</v>
      </c>
      <c r="G46" s="267">
        <v>9.5273284186471123</v>
      </c>
      <c r="H46" s="267">
        <v>5.5575940978898153</v>
      </c>
      <c r="I46" s="267">
        <v>19.032099659863949</v>
      </c>
      <c r="J46" s="267">
        <v>23.433607317781384</v>
      </c>
      <c r="K46" s="267">
        <v>54.017215420332356</v>
      </c>
      <c r="L46" s="267">
        <v>98.968452920690353</v>
      </c>
      <c r="M46" s="267">
        <v>77.325205548737728</v>
      </c>
      <c r="N46" s="279">
        <v>43.607030610489822</v>
      </c>
      <c r="O46" s="266">
        <f t="shared" si="6"/>
        <v>98.968452920690353</v>
      </c>
      <c r="P46" s="267">
        <f t="shared" si="7"/>
        <v>5.5575940978898153</v>
      </c>
      <c r="Q46" s="266">
        <f>(mm!C46*'NO3'!C46+mm!D46*'NO3'!D46+mm!E46*'NO3'!E46+mm!F46*'NO3'!F46+mm!G46*'NO3'!G46+mm!H46*'NO3'!H46+mm!I46*'NO3'!I46+mm!J46*'NO3'!J46+mm!K46*'NO3'!K46+mm!L46*'NO3'!L46+mm!M46*'NO3'!M46+mm!N46*'NO3'!N46)/mm!O46</f>
        <v>18.396366149927697</v>
      </c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9.5" customHeight="1">
      <c r="A47" s="163">
        <v>43</v>
      </c>
      <c r="B47" s="215" t="s">
        <v>51</v>
      </c>
      <c r="C47" s="259">
        <v>16.100000000000001</v>
      </c>
      <c r="D47" s="260">
        <v>10.9</v>
      </c>
      <c r="E47" s="260">
        <v>7.54</v>
      </c>
      <c r="F47" s="260">
        <v>4.83</v>
      </c>
      <c r="G47" s="260">
        <v>6.81</v>
      </c>
      <c r="H47" s="260">
        <v>6.65</v>
      </c>
      <c r="I47" s="260">
        <v>23.26</v>
      </c>
      <c r="J47" s="260">
        <v>24.03</v>
      </c>
      <c r="K47" s="260">
        <v>87.23</v>
      </c>
      <c r="L47" s="260">
        <v>34.229999999999997</v>
      </c>
      <c r="M47" s="260">
        <v>28.63</v>
      </c>
      <c r="N47" s="280">
        <v>23.45</v>
      </c>
      <c r="O47" s="259">
        <f t="shared" si="6"/>
        <v>87.23</v>
      </c>
      <c r="P47" s="260">
        <f t="shared" si="7"/>
        <v>4.83</v>
      </c>
      <c r="Q47" s="259">
        <f>(mm!C47*'NO3'!C47+mm!D47*'NO3'!D47+mm!E47*'NO3'!E47+mm!F47*'NO3'!F47+mm!G47*'NO3'!G47+mm!H47*'NO3'!H47+mm!I47*'NO3'!I47+mm!J47*'NO3'!J47+mm!K47*'NO3'!K47+mm!L47*'NO3'!L47+mm!M47*'NO3'!M47+mm!N47*'NO3'!N47)/mm!O47</f>
        <v>11.503630958589758</v>
      </c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9.5" customHeight="1">
      <c r="A48" s="110">
        <v>44</v>
      </c>
      <c r="B48" s="203" t="s">
        <v>52</v>
      </c>
      <c r="C48" s="256">
        <v>22</v>
      </c>
      <c r="D48" s="257">
        <v>10.68</v>
      </c>
      <c r="E48" s="257">
        <v>8.1</v>
      </c>
      <c r="F48" s="257">
        <v>5.67</v>
      </c>
      <c r="G48" s="257">
        <v>7.4</v>
      </c>
      <c r="H48" s="257">
        <v>7.4</v>
      </c>
      <c r="I48" s="257">
        <v>16.100000000000001</v>
      </c>
      <c r="J48" s="257">
        <v>25.8</v>
      </c>
      <c r="K48" s="257">
        <v>63.5</v>
      </c>
      <c r="L48" s="257">
        <v>36.1</v>
      </c>
      <c r="M48" s="257">
        <v>41.9</v>
      </c>
      <c r="N48" s="258">
        <v>19.62</v>
      </c>
      <c r="O48" s="275">
        <f t="shared" si="6"/>
        <v>63.5</v>
      </c>
      <c r="P48" s="273">
        <f t="shared" si="7"/>
        <v>5.67</v>
      </c>
      <c r="Q48" s="275">
        <f>(mm!C48*'NO3'!C48+mm!D48*'NO3'!D48+mm!E48*'NO3'!E48+mm!F48*'NO3'!F48+mm!G48*'NO3'!G48+mm!H48*'NO3'!H48+mm!I48*'NO3'!I48+mm!J48*'NO3'!J48+mm!K48*'NO3'!K48+mm!L48*'NO3'!L48+mm!M48*'NO3'!M48+mm!N48*'NO3'!N48)/mm!O48</f>
        <v>13.729132922478108</v>
      </c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9.5" customHeight="1">
      <c r="A49" s="110">
        <v>45</v>
      </c>
      <c r="B49" s="203" t="s">
        <v>54</v>
      </c>
      <c r="C49" s="256">
        <v>12.458101071131276</v>
      </c>
      <c r="D49" s="257">
        <v>13.341218892031913</v>
      </c>
      <c r="E49" s="257">
        <v>6.8101118083936454</v>
      </c>
      <c r="F49" s="257">
        <v>3.7810115923526721</v>
      </c>
      <c r="G49" s="257">
        <v>5.48</v>
      </c>
      <c r="H49" s="257">
        <v>6.26</v>
      </c>
      <c r="I49" s="257">
        <v>13.9</v>
      </c>
      <c r="J49" s="257">
        <v>20.764093528121631</v>
      </c>
      <c r="K49" s="257">
        <v>270.23815052776501</v>
      </c>
      <c r="L49" s="257">
        <v>23.304926693195487</v>
      </c>
      <c r="M49" s="257">
        <v>30.255945679683386</v>
      </c>
      <c r="N49" s="258">
        <v>45.424975943353409</v>
      </c>
      <c r="O49" s="256">
        <f t="shared" si="6"/>
        <v>270.23815052776501</v>
      </c>
      <c r="P49" s="257">
        <f t="shared" si="7"/>
        <v>3.7810115923526721</v>
      </c>
      <c r="Q49" s="256">
        <f>(mm!C49*'NO3'!C49+mm!D49*'NO3'!D49+mm!E49*'NO3'!E49+mm!F49*'NO3'!F49+mm!G49*'NO3'!G49+mm!H49*'NO3'!H49+mm!I49*'NO3'!I49+mm!J49*'NO3'!J49+mm!K49*'NO3'!K49+mm!L49*'NO3'!L49+mm!M49*'NO3'!M49+mm!N49*'NO3'!N49)/mm!O49</f>
        <v>10.997912592855478</v>
      </c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9.5" customHeight="1">
      <c r="A50" s="110">
        <v>46</v>
      </c>
      <c r="B50" s="203" t="s">
        <v>55</v>
      </c>
      <c r="C50" s="256">
        <v>11.725105379910005</v>
      </c>
      <c r="D50" s="257">
        <v>10.377970831863783</v>
      </c>
      <c r="E50" s="257">
        <v>8.7296274031025991</v>
      </c>
      <c r="F50" s="257">
        <v>5.0368747555774656</v>
      </c>
      <c r="G50" s="257">
        <v>6.4356662401834868</v>
      </c>
      <c r="H50" s="257">
        <v>13.984134476637706</v>
      </c>
      <c r="I50" s="257">
        <v>5.7351308708656399</v>
      </c>
      <c r="J50" s="257">
        <v>11.02313751355206</v>
      </c>
      <c r="K50" s="257">
        <v>46.044480064560091</v>
      </c>
      <c r="L50" s="257">
        <v>15.213072695417788</v>
      </c>
      <c r="M50" s="257">
        <v>34.284362118210431</v>
      </c>
      <c r="N50" s="258">
        <v>22.38149342738345</v>
      </c>
      <c r="O50" s="256">
        <f t="shared" si="6"/>
        <v>46.044480064560091</v>
      </c>
      <c r="P50" s="257">
        <f t="shared" si="7"/>
        <v>5.0368747555774656</v>
      </c>
      <c r="Q50" s="256">
        <f>(mm!C50*'NO3'!C50+mm!D50*'NO3'!D50+mm!E50*'NO3'!E50+mm!F50*'NO3'!F50+mm!G50*'NO3'!G50+mm!H50*'NO3'!H50+mm!I50*'NO3'!I50+mm!J50*'NO3'!J50+mm!K50*'NO3'!K50+mm!L50*'NO3'!L50+mm!M50*'NO3'!M50+mm!N50*'NO3'!N50)/mm!O50</f>
        <v>10.852971338565611</v>
      </c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9.5" customHeight="1">
      <c r="A51" s="110">
        <v>47</v>
      </c>
      <c r="B51" s="203" t="s">
        <v>56</v>
      </c>
      <c r="C51" s="256"/>
      <c r="D51" s="257"/>
      <c r="E51" s="257"/>
      <c r="F51" s="257"/>
      <c r="G51" s="257"/>
      <c r="H51" s="257"/>
      <c r="I51" s="257">
        <v>6.0639369096417752</v>
      </c>
      <c r="J51" s="257">
        <v>14.149963360825707</v>
      </c>
      <c r="K51" s="257">
        <v>37.082895723930989</v>
      </c>
      <c r="L51" s="257">
        <v>14.443076646598975</v>
      </c>
      <c r="M51" s="257">
        <v>15.668706435402822</v>
      </c>
      <c r="N51" s="258">
        <v>20.734589264725088</v>
      </c>
      <c r="O51" s="256">
        <f t="shared" si="6"/>
        <v>37.082895723930989</v>
      </c>
      <c r="P51" s="257">
        <f t="shared" si="7"/>
        <v>6.0639369096417752</v>
      </c>
      <c r="Q51" s="263">
        <f>(mm!C51*'NO3'!C51+mm!D51*'NO3'!D51+mm!E51*'NO3'!E51+mm!F51*'NO3'!F51+mm!G51*'NO3'!G51+mm!H51*'NO3'!H51+mm!I51*'NO3'!I51+mm!J51*'NO3'!J51+mm!K51*'NO3'!K51+mm!L51*'NO3'!L51+mm!M51*'NO3'!M51+mm!N51*'NO3'!N51)/mm!O51</f>
        <v>16.643045986323177</v>
      </c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9.5" customHeight="1">
      <c r="A52" s="110">
        <v>48</v>
      </c>
      <c r="B52" s="203" t="s">
        <v>57</v>
      </c>
      <c r="C52" s="256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8"/>
      <c r="O52" s="256"/>
      <c r="P52" s="257"/>
      <c r="Q52" s="256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9.5" customHeight="1">
      <c r="A53" s="110">
        <v>49</v>
      </c>
      <c r="B53" s="203" t="s">
        <v>58</v>
      </c>
      <c r="C53" s="256">
        <v>7.0818359478730288</v>
      </c>
      <c r="D53" s="257">
        <v>4.896664858043323</v>
      </c>
      <c r="E53" s="257">
        <v>5.1566402383434014</v>
      </c>
      <c r="F53" s="257">
        <v>1.644079954952161</v>
      </c>
      <c r="G53" s="257">
        <v>3.6767033227180721</v>
      </c>
      <c r="H53" s="284">
        <v>4.3836527049197791</v>
      </c>
      <c r="I53" s="257">
        <v>10.501813911932526</v>
      </c>
      <c r="J53" s="257">
        <v>6.9094302198165813</v>
      </c>
      <c r="K53" s="257">
        <v>31.583172444615045</v>
      </c>
      <c r="L53" s="257">
        <v>6.0554046377968298</v>
      </c>
      <c r="M53" s="257">
        <v>16.174926587622291</v>
      </c>
      <c r="N53" s="258">
        <v>14.085728625497485</v>
      </c>
      <c r="O53" s="256">
        <f t="shared" ref="O53:O56" si="8">MAX(C53:N53)</f>
        <v>31.583172444615045</v>
      </c>
      <c r="P53" s="257">
        <f t="shared" ref="P53:P56" si="9">MIN(C53:N53)</f>
        <v>1.644079954952161</v>
      </c>
      <c r="Q53" s="256">
        <f>(mm!C53*'NO3'!C53+mm!D53*'NO3'!D53+mm!E53*'NO3'!E53+mm!F53*'NO3'!F53+mm!G53*'NO3'!G53+mm!H53*'NO3'!H53+mm!I53*'NO3'!I53+mm!J53*'NO3'!J53+mm!K53*'NO3'!K53+mm!L53*'NO3'!L53+mm!M53*'NO3'!M53+mm!N53*'NO3'!N53)/mm!O53</f>
        <v>5.5646365700029961</v>
      </c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9.5" customHeight="1">
      <c r="A54" s="110">
        <v>50</v>
      </c>
      <c r="B54" s="203" t="s">
        <v>60</v>
      </c>
      <c r="C54" s="256">
        <v>14.3</v>
      </c>
      <c r="D54" s="257">
        <v>5.3</v>
      </c>
      <c r="E54" s="257">
        <v>10.199999999999999</v>
      </c>
      <c r="F54" s="257">
        <v>4.5</v>
      </c>
      <c r="G54" s="257">
        <v>4.0999999999999996</v>
      </c>
      <c r="H54" s="257">
        <v>5.2</v>
      </c>
      <c r="I54" s="257">
        <v>14.7</v>
      </c>
      <c r="J54" s="257">
        <v>24.9</v>
      </c>
      <c r="K54" s="257">
        <v>19.5</v>
      </c>
      <c r="L54" s="257">
        <v>28</v>
      </c>
      <c r="M54" s="257">
        <v>19.399999999999999</v>
      </c>
      <c r="N54" s="258">
        <v>19</v>
      </c>
      <c r="O54" s="256">
        <f t="shared" si="8"/>
        <v>28</v>
      </c>
      <c r="P54" s="257">
        <f t="shared" si="9"/>
        <v>4.0999999999999996</v>
      </c>
      <c r="Q54" s="256">
        <f>(mm!C54*'NO3'!C54+mm!D54*'NO3'!D54+mm!E54*'NO3'!E54+mm!F54*'NO3'!F54+mm!G54*'NO3'!G54+mm!H54*'NO3'!H54+mm!I54*'NO3'!I54+mm!J54*'NO3'!J54+mm!K54*'NO3'!K54+mm!L54*'NO3'!L54+mm!M54*'NO3'!M54+mm!N54*'NO3'!N54)/mm!O54</f>
        <v>8.6858150221943884</v>
      </c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9.5" customHeight="1">
      <c r="A55" s="110">
        <v>51</v>
      </c>
      <c r="B55" s="203" t="s">
        <v>61</v>
      </c>
      <c r="C55" s="256">
        <v>9.9809764229202038</v>
      </c>
      <c r="D55" s="257">
        <v>6.4241551876569449</v>
      </c>
      <c r="E55" s="257">
        <v>4.129435341677036</v>
      </c>
      <c r="F55" s="265">
        <v>3.1411547597548948</v>
      </c>
      <c r="G55" s="265">
        <v>6.7353875859867642</v>
      </c>
      <c r="H55" s="257">
        <v>6.6529405051127979</v>
      </c>
      <c r="I55" s="257">
        <v>11.871889343176178</v>
      </c>
      <c r="J55" s="257">
        <v>24.477280023949167</v>
      </c>
      <c r="K55" s="257">
        <v>20.385099466935486</v>
      </c>
      <c r="L55" s="257">
        <v>20.321900776453667</v>
      </c>
      <c r="M55" s="257">
        <v>14.133885428599529</v>
      </c>
      <c r="N55" s="258">
        <v>12.270455154191277</v>
      </c>
      <c r="O55" s="256">
        <f t="shared" si="8"/>
        <v>24.477280023949167</v>
      </c>
      <c r="P55" s="257">
        <f t="shared" si="9"/>
        <v>3.1411547597548948</v>
      </c>
      <c r="Q55" s="256">
        <f>(mm!C55*'NO3'!C55+mm!D55*'NO3'!D55+mm!E55*'NO3'!E55+mm!F55*'NO3'!F55+mm!G55*'NO3'!G55+mm!H55*'NO3'!H55+mm!I55*'NO3'!I55+mm!J55*'NO3'!J55+mm!K55*'NO3'!K55+mm!L55*'NO3'!L55+mm!M55*'NO3'!M55+mm!N55*'NO3'!N55)/mm!O55</f>
        <v>7.9821916513546469</v>
      </c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9.5" customHeight="1">
      <c r="A56" s="124">
        <v>52</v>
      </c>
      <c r="B56" s="219" t="s">
        <v>63</v>
      </c>
      <c r="C56" s="268">
        <v>8.4</v>
      </c>
      <c r="D56" s="269">
        <v>5</v>
      </c>
      <c r="E56" s="269">
        <v>4.7</v>
      </c>
      <c r="F56" s="269">
        <v>6</v>
      </c>
      <c r="G56" s="269">
        <v>4.5</v>
      </c>
      <c r="H56" s="269">
        <v>1.9</v>
      </c>
      <c r="I56" s="269">
        <v>27.3</v>
      </c>
      <c r="J56" s="269">
        <v>12.9</v>
      </c>
      <c r="K56" s="269">
        <v>7.7</v>
      </c>
      <c r="L56" s="269">
        <v>16.600000000000001</v>
      </c>
      <c r="M56" s="269">
        <v>14.8</v>
      </c>
      <c r="N56" s="270">
        <v>15.9</v>
      </c>
      <c r="O56" s="268">
        <f t="shared" si="8"/>
        <v>27.3</v>
      </c>
      <c r="P56" s="269">
        <f t="shared" si="9"/>
        <v>1.9</v>
      </c>
      <c r="Q56" s="268">
        <f>(mm!C56*'NO3'!C56+mm!D56*'NO3'!D56+mm!E56*'NO3'!E56+mm!F56*'NO3'!F56+mm!G56*'NO3'!G56+mm!H56*'NO3'!H56+mm!I56*'NO3'!I56+mm!J56*'NO3'!J56+mm!K56*'NO3'!K56+mm!L56*'NO3'!L56+mm!M56*'NO3'!M56+mm!N56*'NO3'!N56)/mm!O56</f>
        <v>6.7126112356128012</v>
      </c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3.5" customHeight="1">
      <c r="A57" s="86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3.5" customHeight="1">
      <c r="A58" s="86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149"/>
      <c r="W58" s="86"/>
      <c r="X58" s="20"/>
      <c r="Y58" s="20"/>
      <c r="Z58" s="20"/>
    </row>
    <row r="59" spans="1:26" ht="13.5" customHeight="1">
      <c r="A59" s="86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149"/>
      <c r="W59" s="86"/>
      <c r="X59" s="20"/>
      <c r="Y59" s="20"/>
      <c r="Z59" s="20"/>
    </row>
    <row r="60" spans="1:26" ht="13.5" customHeight="1">
      <c r="A60" s="86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86"/>
      <c r="X60" s="20"/>
      <c r="Y60" s="20"/>
      <c r="Z60" s="20"/>
    </row>
    <row r="61" spans="1:26" ht="13.5" customHeight="1">
      <c r="A61" s="86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3.5" customHeight="1">
      <c r="A62" s="86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3.5" customHeight="1">
      <c r="A63" s="86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3.5" customHeight="1">
      <c r="A64" s="86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3.5" customHeight="1">
      <c r="A65" s="86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3.5" customHeight="1">
      <c r="A66" s="86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3.5" customHeight="1">
      <c r="A67" s="86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3.5" customHeight="1">
      <c r="A68" s="86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3.5" customHeight="1">
      <c r="A69" s="86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3.5" customHeight="1">
      <c r="A70" s="86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3.5" customHeight="1">
      <c r="A71" s="86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3.5" customHeight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3.5" customHeight="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3.5" customHeight="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3.5" customHeight="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3.5" customHeight="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3.5" customHeight="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3.5" customHeight="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3.5" customHeight="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3.5" customHeight="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3.5" customHeight="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3.5" customHeight="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3.5" customHeight="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3.5" customHeight="1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3.5" customHeight="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3.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3.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3.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3.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3.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3.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3.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3.5" customHeight="1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3.5" customHeight="1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3.5" customHeight="1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3.5" customHeight="1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3.5" customHeight="1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3.5" customHeight="1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3.5" customHeight="1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3.5" customHeight="1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3.5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3.5" customHeight="1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3.5" customHeight="1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3.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3.5" customHeight="1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3.5" customHeight="1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3.5" customHeight="1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3.5" customHeight="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3.5" customHeight="1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3.5" customHeight="1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3.5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3.5" customHeight="1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3.5" customHeight="1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3.5" customHeight="1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3.5" customHeight="1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3.5" customHeight="1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3.5" customHeight="1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3.5" customHeigh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3.5" customHeight="1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3.5" customHeight="1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3.5" customHeight="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3.5" customHeight="1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3.5" customHeight="1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3.5" customHeight="1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3.5" customHeight="1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3.5" customHeight="1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3.5" customHeight="1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3.5" customHeight="1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3.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3.5" customHeight="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3.5" customHeight="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3.5" customHeight="1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3.5" customHeight="1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3.5" customHeight="1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3.5" customHeight="1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3.5" customHeight="1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3.5" customHeight="1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3.5" customHeight="1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3.5" customHeight="1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3.5" customHeight="1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3.5" customHeight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3.5" customHeight="1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3.5" customHeight="1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3.5" customHeight="1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3.5" customHeight="1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3.5" customHeight="1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3.5" customHeight="1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3.5" customHeight="1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3.5" customHeight="1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3.5" customHeight="1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3.5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3.5" customHeight="1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3.5" customHeight="1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3.5" customHeight="1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3.5" customHeight="1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3.5" customHeight="1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3.5" customHeight="1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3.5" customHeight="1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3.5" customHeight="1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3.5" customHeight="1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3.5" customHeight="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3.5" customHeight="1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3.5" customHeight="1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3.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3.5" customHeight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3.5" customHeight="1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3.5" customHeight="1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3.5" customHeight="1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3.5" customHeight="1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3.5" customHeight="1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3.5" customHeight="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3.5" customHeight="1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3.5" customHeight="1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3.5" customHeight="1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3.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3.5" customHeigh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3.5" customHeight="1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3.5" customHeight="1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3.5" customHeight="1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3.5" customHeight="1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3.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3.5" customHeight="1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3.5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3.5" customHeight="1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3.5" customHeight="1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3.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3.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3.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3.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3.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3.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3.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3.5" customHeight="1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3.5" customHeight="1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3.5" customHeight="1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3.5" customHeight="1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3.5" customHeight="1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3.5" customHeight="1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3.5" customHeight="1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3.5" customHeight="1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3.5" customHeight="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3.5" customHeight="1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3.5" customHeight="1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3.5" customHeight="1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3.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3.5" customHeight="1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3.5" customHeight="1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3.5" customHeight="1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3.5" customHeight="1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3.5" customHeight="1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3.5" customHeight="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3.5" customHeight="1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3.5" customHeight="1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3.5" customHeight="1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3.5" customHeight="1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3.5" customHeight="1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3.5" customHeight="1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3.5" customHeight="1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3.5" customHeight="1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3.5" customHeight="1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3.5" customHeight="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3.5" customHeight="1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3.5" customHeight="1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3.5" customHeight="1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3.5" customHeight="1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3.5" customHeight="1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3.5" customHeight="1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3.5" customHeight="1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3.5" customHeight="1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3.5" customHeight="1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3.5" customHeight="1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3.5" customHeight="1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3.5" customHeight="1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3.5" customHeight="1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3.5" customHeight="1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3.5" customHeight="1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3.5" customHeight="1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3.5" customHeight="1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3.5" customHeight="1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3.5" customHeight="1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3.5" customHeight="1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3.5" customHeight="1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3.5" customHeight="1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3.5" customHeight="1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3.5" customHeight="1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3.5" customHeight="1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3.5" customHeight="1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3.5" customHeight="1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3.5" customHeight="1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3.5" customHeight="1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3.5" customHeight="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3.5" customHeight="1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3.5" customHeight="1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3.5" customHeight="1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3.5" customHeight="1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3.5" customHeight="1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3.5" customHeight="1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3.5" customHeight="1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3.5" customHeight="1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3.5" customHeight="1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3.5" customHeight="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3.5" customHeight="1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3.5" customHeight="1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3.5" customHeight="1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3.5" customHeight="1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3.5" customHeight="1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3.5" customHeight="1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3.5" customHeight="1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3.5" customHeight="1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3.5" customHeight="1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3.5" customHeight="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3.5" customHeight="1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3.5" customHeight="1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3.5" customHeight="1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3.5" customHeight="1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3.5" customHeight="1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3.5" customHeight="1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3.5" customHeight="1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3.5" customHeight="1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3.5" customHeight="1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3.5" customHeight="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3.5" customHeight="1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3.5" customHeight="1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3.5" customHeight="1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3.5" customHeight="1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3.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3.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3.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3.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3.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3.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3.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3.5" customHeight="1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3.5" customHeight="1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3.5" customHeight="1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3.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3.5" customHeight="1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3.5" customHeight="1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3.5" customHeight="1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3.5" customHeight="1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3.5" customHeight="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3.5" customHeight="1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3.5" customHeight="1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3.5" customHeight="1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3.5" customHeight="1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3.5" customHeight="1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3.5" customHeight="1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3.5" customHeight="1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3.5" customHeight="1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3.5" customHeight="1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3.5" customHeight="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3.5" customHeight="1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3.5" customHeight="1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3.5" customHeight="1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3.5" customHeight="1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3.5" customHeight="1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3.5" customHeight="1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3.5" customHeight="1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3.5" customHeight="1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3.5" customHeight="1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3.5" customHeight="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3.5" customHeight="1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3.5" customHeight="1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3.5" customHeight="1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3.5" customHeight="1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3.5" customHeight="1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3.5" customHeight="1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3.5" customHeight="1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3.5" customHeight="1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3.5" customHeight="1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3.5" customHeight="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3.5" customHeight="1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3.5" customHeight="1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3.5" customHeight="1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3.5" customHeight="1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3.5" customHeight="1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3.5" customHeight="1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3.5" customHeight="1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3.5" customHeight="1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3.5" customHeight="1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3.5" customHeight="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3.5" customHeight="1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3.5" customHeight="1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3.5" customHeight="1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3.5" customHeight="1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3.5" customHeight="1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3.5" customHeight="1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3.5" customHeight="1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3.5" customHeight="1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3.5" customHeight="1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3.5" customHeight="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3.5" customHeight="1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3.5" customHeight="1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3.5" customHeight="1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3.5" customHeight="1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3.5" customHeight="1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3.5" customHeight="1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3.5" customHeight="1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3.5" customHeight="1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3.5" customHeight="1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3.5" customHeight="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3.5" customHeight="1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3.5" customHeight="1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3.5" customHeight="1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3.5" customHeight="1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3.5" customHeight="1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3.5" customHeight="1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3.5" customHeight="1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3.5" customHeight="1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3.5" customHeight="1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3.5" customHeight="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3.5" customHeight="1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3.5" customHeight="1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3.5" customHeight="1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3.5" customHeight="1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3.5" customHeight="1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3.5" customHeight="1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3.5" customHeight="1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3.5" customHeight="1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3.5" customHeight="1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3.5" customHeight="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3.5" customHeight="1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3.5" customHeight="1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3.5" customHeight="1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3.5" customHeight="1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3.5" customHeight="1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3.5" customHeight="1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3.5" customHeight="1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3.5" customHeight="1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3.5" customHeight="1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3.5" customHeight="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3.5" customHeight="1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3.5" customHeight="1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3.5" customHeight="1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3.5" customHeight="1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3.5" customHeight="1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3.5" customHeight="1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3.5" customHeight="1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3.5" customHeight="1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3.5" customHeight="1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3.5" customHeight="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3.5" customHeight="1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3.5" customHeight="1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3.5" customHeight="1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3.5" customHeight="1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3.5" customHeight="1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3.5" customHeight="1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3.5" customHeight="1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3.5" customHeight="1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3.5" customHeight="1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3.5" customHeight="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3.5" customHeight="1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3.5" customHeight="1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3.5" customHeight="1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3.5" customHeight="1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3.5" customHeight="1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3.5" customHeight="1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3.5" customHeight="1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3.5" customHeight="1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3.5" customHeight="1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3.5" customHeight="1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3.5" customHeight="1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3.5" customHeight="1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3.5" customHeight="1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3.5" customHeight="1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3.5" customHeight="1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3.5" customHeight="1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3.5" customHeight="1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3.5" customHeight="1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3.5" customHeight="1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3.5" customHeight="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3.5" customHeight="1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3.5" customHeight="1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3.5" customHeight="1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3.5" customHeight="1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3.5" customHeight="1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3.5" customHeight="1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3.5" customHeight="1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3.5" customHeight="1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3.5" customHeight="1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3.5" customHeight="1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3.5" customHeight="1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3.5" customHeight="1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3.5" customHeight="1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3.5" customHeight="1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3.5" customHeight="1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3.5" customHeight="1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3.5" customHeight="1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3.5" customHeight="1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3.5" customHeight="1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3.5" customHeight="1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3.5" customHeight="1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3.5" customHeight="1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3.5" customHeight="1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3.5" customHeight="1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3.5" customHeight="1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3.5" customHeight="1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3.5" customHeight="1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3.5" customHeight="1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3.5" customHeight="1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3.5" customHeight="1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3.5" customHeight="1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3.5" customHeight="1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3.5" customHeight="1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3.5" customHeight="1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3.5" customHeight="1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3.5" customHeight="1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3.5" customHeight="1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3.5" customHeight="1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3.5" customHeight="1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3.5" customHeight="1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3.5" customHeight="1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3.5" customHeight="1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3.5" customHeight="1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3.5" customHeight="1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3.5" customHeight="1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3.5" customHeight="1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3.5" customHeight="1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3.5" customHeight="1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3.5" customHeight="1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3.5" customHeight="1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3.5" customHeight="1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3.5" customHeight="1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3.5" customHeight="1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3.5" customHeight="1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3.5" customHeight="1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3.5" customHeight="1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3.5" customHeight="1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3.5" customHeight="1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3.5" customHeight="1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3.5" customHeight="1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3.5" customHeight="1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3.5" customHeight="1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3.5" customHeight="1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3.5" customHeight="1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3.5" customHeight="1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3.5" customHeight="1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3.5" customHeight="1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3.5" customHeight="1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3.5" customHeight="1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3.5" customHeight="1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3.5" customHeight="1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3.5" customHeight="1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3.5" customHeight="1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3.5" customHeight="1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3.5" customHeight="1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3.5" customHeight="1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3.5" customHeight="1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3.5" customHeight="1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3.5" customHeight="1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3.5" customHeight="1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3.5" customHeight="1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3.5" customHeight="1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3.5" customHeight="1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3.5" customHeight="1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3.5" customHeight="1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3.5" customHeight="1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3.5" customHeight="1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3.5" customHeight="1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3.5" customHeight="1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3.5" customHeight="1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3.5" customHeight="1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3.5" customHeight="1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3.5" customHeight="1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3.5" customHeight="1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3.5" customHeight="1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3.5" customHeight="1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3.5" customHeight="1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3.5" customHeight="1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3.5" customHeight="1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3.5" customHeight="1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3.5" customHeight="1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3.5" customHeight="1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3.5" customHeight="1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3.5" customHeight="1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3.5" customHeight="1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3.5" customHeight="1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3.5" customHeight="1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3.5" customHeight="1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3.5" customHeight="1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3.5" customHeight="1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3.5" customHeight="1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3.5" customHeight="1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3.5" customHeight="1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3.5" customHeight="1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3.5" customHeight="1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3.5" customHeight="1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3.5" customHeight="1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3.5" customHeight="1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3.5" customHeight="1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3.5" customHeight="1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3.5" customHeight="1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3.5" customHeight="1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3.5" customHeight="1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3.5" customHeight="1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3.5" customHeight="1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3.5" customHeight="1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3.5" customHeight="1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3.5" customHeight="1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3.5" customHeight="1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3.5" customHeight="1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3.5" customHeight="1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3.5" customHeight="1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3.5" customHeight="1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3.5" customHeight="1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3.5" customHeight="1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3.5" customHeight="1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3.5" customHeight="1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3.5" customHeight="1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3.5" customHeight="1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3.5" customHeight="1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3.5" customHeight="1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3.5" customHeight="1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3.5" customHeight="1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3.5" customHeight="1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3.5" customHeight="1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3.5" customHeight="1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3.5" customHeight="1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3.5" customHeight="1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3.5" customHeight="1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3.5" customHeight="1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3.5" customHeight="1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3.5" customHeight="1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3.5" customHeight="1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3.5" customHeight="1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3.5" customHeight="1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3.5" customHeight="1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3.5" customHeight="1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3.5" customHeight="1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3.5" customHeight="1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3.5" customHeight="1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3.5" customHeight="1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3.5" customHeight="1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3.5" customHeight="1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3.5" customHeight="1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3.5" customHeight="1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3.5" customHeight="1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3.5" customHeight="1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3.5" customHeight="1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3.5" customHeight="1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3.5" customHeight="1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3.5" customHeight="1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3.5" customHeight="1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3.5" customHeight="1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3.5" customHeight="1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3.5" customHeight="1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3.5" customHeight="1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3.5" customHeight="1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3.5" customHeight="1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3.5" customHeight="1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3.5" customHeight="1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3.5" customHeight="1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3.5" customHeight="1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3.5" customHeight="1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3.5" customHeight="1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3.5" customHeight="1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3.5" customHeight="1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3.5" customHeight="1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3.5" customHeight="1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3.5" customHeight="1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3.5" customHeight="1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3.5" customHeight="1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3.5" customHeight="1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3.5" customHeight="1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3.5" customHeight="1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3.5" customHeight="1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3.5" customHeight="1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3.5" customHeight="1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3.5" customHeight="1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3.5" customHeight="1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3.5" customHeight="1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3.5" customHeight="1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3.5" customHeight="1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3.5" customHeight="1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3.5" customHeight="1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3.5" customHeight="1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3.5" customHeight="1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3.5" customHeight="1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3.5" customHeight="1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3.5" customHeight="1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3.5" customHeight="1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3.5" customHeight="1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3.5" customHeight="1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3.5" customHeight="1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3.5" customHeight="1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3.5" customHeight="1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3.5" customHeight="1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3.5" customHeight="1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3.5" customHeight="1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3.5" customHeight="1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3.5" customHeight="1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3.5" customHeight="1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3.5" customHeight="1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3.5" customHeight="1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3.5" customHeight="1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3.5" customHeight="1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3.5" customHeight="1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3.5" customHeight="1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3.5" customHeight="1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3.5" customHeight="1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3.5" customHeight="1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3.5" customHeight="1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3.5" customHeight="1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3.5" customHeight="1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3.5" customHeight="1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3.5" customHeight="1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3.5" customHeight="1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3.5" customHeight="1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3.5" customHeight="1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3.5" customHeight="1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3.5" customHeight="1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3.5" customHeight="1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3.5" customHeight="1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3.5" customHeight="1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3.5" customHeight="1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3.5" customHeight="1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3.5" customHeight="1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3.5" customHeight="1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3.5" customHeight="1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3.5" customHeight="1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3.5" customHeight="1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3.5" customHeight="1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3.5" customHeight="1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3.5" customHeight="1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3.5" customHeight="1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3.5" customHeight="1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3.5" customHeight="1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3.5" customHeight="1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3.5" customHeight="1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3.5" customHeight="1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3.5" customHeight="1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3.5" customHeight="1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3.5" customHeight="1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3.5" customHeight="1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3.5" customHeight="1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3.5" customHeight="1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3.5" customHeight="1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3.5" customHeight="1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3.5" customHeight="1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3.5" customHeight="1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3.5" customHeight="1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3.5" customHeight="1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3.5" customHeight="1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3.5" customHeight="1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3.5" customHeight="1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3.5" customHeight="1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3.5" customHeight="1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3.5" customHeight="1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3.5" customHeight="1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3.5" customHeight="1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3.5" customHeight="1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3.5" customHeight="1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3.5" customHeight="1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3.5" customHeight="1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3.5" customHeight="1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3.5" customHeight="1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3.5" customHeight="1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3.5" customHeight="1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3.5" customHeight="1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3.5" customHeight="1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3.5" customHeight="1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3.5" customHeight="1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3.5" customHeight="1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3.5" customHeight="1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3.5" customHeight="1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3.5" customHeight="1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3.5" customHeight="1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3.5" customHeight="1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3.5" customHeight="1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3.5" customHeight="1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3.5" customHeight="1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3.5" customHeight="1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3.5" customHeight="1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3.5" customHeight="1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3.5" customHeight="1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3.5" customHeight="1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3.5" customHeight="1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3.5" customHeight="1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3.5" customHeight="1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3.5" customHeight="1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3.5" customHeight="1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3.5" customHeight="1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3.5" customHeight="1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3.5" customHeight="1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3.5" customHeight="1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3.5" customHeight="1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3.5" customHeight="1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3.5" customHeight="1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3.5" customHeight="1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3.5" customHeight="1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3.5" customHeight="1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3.5" customHeight="1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3.5" customHeight="1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3.5" customHeight="1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3.5" customHeight="1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3.5" customHeight="1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3.5" customHeight="1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3.5" customHeight="1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3.5" customHeight="1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3.5" customHeight="1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3.5" customHeight="1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3.5" customHeight="1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3.5" customHeight="1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3.5" customHeight="1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3.5" customHeight="1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3.5" customHeight="1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3.5" customHeight="1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3.5" customHeight="1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3.5" customHeight="1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3.5" customHeight="1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3.5" customHeight="1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3.5" customHeight="1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3.5" customHeight="1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3.5" customHeight="1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3.5" customHeight="1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3.5" customHeight="1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3.5" customHeight="1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3.5" customHeight="1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3.5" customHeight="1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3.5" customHeight="1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3.5" customHeight="1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3.5" customHeight="1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3.5" customHeight="1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3.5" customHeight="1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3.5" customHeight="1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3.5" customHeight="1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3.5" customHeight="1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3.5" customHeight="1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3.5" customHeight="1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3.5" customHeight="1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3.5" customHeight="1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3.5" customHeight="1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3.5" customHeight="1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3.5" customHeight="1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3.5" customHeight="1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3.5" customHeight="1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3.5" customHeight="1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3.5" customHeight="1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3.5" customHeight="1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3.5" customHeight="1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3.5" customHeight="1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3.5" customHeight="1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3.5" customHeight="1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3.5" customHeight="1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3.5" customHeight="1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3.5" customHeight="1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3.5" customHeight="1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3.5" customHeight="1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3.5" customHeight="1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3.5" customHeight="1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3.5" customHeight="1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3.5" customHeight="1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3.5" customHeight="1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3.5" customHeight="1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3.5" customHeight="1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3.5" customHeight="1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3.5" customHeight="1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3.5" customHeight="1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3.5" customHeight="1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3.5" customHeight="1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3.5" customHeight="1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3.5" customHeight="1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3.5" customHeight="1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3.5" customHeight="1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3.5" customHeight="1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3.5" customHeight="1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3.5" customHeight="1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3.5" customHeight="1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3.5" customHeight="1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3.5" customHeight="1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3.5" customHeight="1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3.5" customHeight="1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3.5" customHeight="1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3.5" customHeight="1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3.5" customHeight="1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3.5" customHeight="1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3.5" customHeight="1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3.5" customHeight="1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3.5" customHeight="1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3.5" customHeight="1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3.5" customHeight="1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3.5" customHeight="1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3.5" customHeight="1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3.5" customHeight="1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3.5" customHeight="1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3.5" customHeight="1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3.5" customHeight="1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3.5" customHeight="1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3.5" customHeight="1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3.5" customHeight="1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3.5" customHeight="1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3.5" customHeight="1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3.5" customHeight="1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3.5" customHeight="1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3.5" customHeight="1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3.5" customHeight="1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3.5" customHeight="1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3.5" customHeight="1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3.5" customHeight="1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3.5" customHeight="1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3.5" customHeight="1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3.5" customHeight="1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3.5" customHeight="1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3.5" customHeight="1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3.5" customHeight="1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3.5" customHeight="1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3.5" customHeight="1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3.5" customHeight="1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3.5" customHeight="1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3.5" customHeight="1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3.5" customHeight="1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3.5" customHeight="1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3.5" customHeight="1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3.5" customHeight="1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3.5" customHeight="1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3.5" customHeight="1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3.5" customHeight="1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3.5" customHeight="1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3.5" customHeight="1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3.5" customHeight="1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3.5" customHeight="1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3.5" customHeight="1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3.5" customHeight="1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3.5" customHeight="1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3.5" customHeight="1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3.5" customHeight="1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3.5" customHeight="1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3.5" customHeight="1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3.5" customHeight="1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3.5" customHeight="1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3.5" customHeight="1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3.5" customHeight="1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3.5" customHeight="1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3.5" customHeight="1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3.5" customHeight="1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3.5" customHeight="1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3.5" customHeight="1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3.5" customHeight="1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3.5" customHeight="1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3.5" customHeight="1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3.5" customHeight="1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3.5" customHeight="1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3.5" customHeight="1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3.5" customHeight="1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3.5" customHeight="1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3.5" customHeight="1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3.5" customHeight="1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3.5" customHeight="1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3.5" customHeight="1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3.5" customHeight="1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3.5" customHeight="1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3.5" customHeight="1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3.5" customHeight="1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3.5" customHeight="1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3.5" customHeight="1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3.5" customHeight="1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3.5" customHeight="1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3.5" customHeight="1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3.5" customHeight="1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3.5" customHeight="1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3.5" customHeight="1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3.5" customHeight="1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3.5" customHeight="1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3.5" customHeight="1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3.5" customHeight="1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3.5" customHeight="1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3.5" customHeight="1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3.5" customHeight="1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3.5" customHeight="1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3.5" customHeight="1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3.5" customHeight="1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3.5" customHeight="1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3.5" customHeight="1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3.5" customHeight="1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3.5" customHeight="1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3.5" customHeight="1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3.5" customHeight="1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3.5" customHeight="1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3.5" customHeight="1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3.5" customHeight="1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3.5" customHeight="1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3.5" customHeight="1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3.5" customHeight="1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3.5" customHeight="1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3.5" customHeight="1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3.5" customHeight="1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3.5" customHeight="1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3.5" customHeight="1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3.5" customHeight="1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3.5" customHeight="1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3.5" customHeight="1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3.5" customHeight="1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3.5" customHeight="1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3.5" customHeight="1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3.5" customHeight="1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3.5" customHeight="1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3.5" customHeight="1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3.5" customHeight="1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3.5" customHeight="1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3.5" customHeight="1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3.5" customHeight="1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3.5" customHeight="1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3.5" customHeight="1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3.5" customHeight="1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3.5" customHeight="1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3.5" customHeight="1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3.5" customHeight="1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3.5" customHeight="1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3.5" customHeight="1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3.5" customHeight="1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3.5" customHeight="1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3.5" customHeight="1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3.5" customHeight="1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3.5" customHeight="1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3.5" customHeight="1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3.5" customHeight="1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3.5" customHeight="1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3.5" customHeight="1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3.5" customHeight="1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3.5" customHeight="1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3.5" customHeight="1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3.5" customHeight="1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3.5" customHeight="1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3.5" customHeight="1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3.5" customHeight="1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3.5" customHeight="1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3.5" customHeight="1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3.5" customHeight="1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3.5" customHeight="1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3.5" customHeight="1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3.5" customHeight="1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3.5" customHeight="1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3.5" customHeight="1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3.5" customHeight="1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3.5" customHeight="1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3.5" customHeight="1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3.5" customHeight="1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3.5" customHeight="1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3.5" customHeight="1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3.5" customHeight="1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phoneticPr fontId="18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22</vt:i4>
      </vt:variant>
    </vt:vector>
  </HeadingPairs>
  <TitlesOfParts>
    <vt:vector size="22" baseType="lpstr">
      <vt:lpstr>地点番号</vt:lpstr>
      <vt:lpstr>QAQC</vt:lpstr>
      <vt:lpstr>調査日</vt:lpstr>
      <vt:lpstr>測定日数</vt:lpstr>
      <vt:lpstr>mm</vt:lpstr>
      <vt:lpstr>pH</vt:lpstr>
      <vt:lpstr>EC</vt:lpstr>
      <vt:lpstr>SO4</vt:lpstr>
      <vt:lpstr>NO3</vt:lpstr>
      <vt:lpstr>Cl</vt:lpstr>
      <vt:lpstr>H</vt:lpstr>
      <vt:lpstr>NH4</vt:lpstr>
      <vt:lpstr>Na</vt:lpstr>
      <vt:lpstr>K</vt:lpstr>
      <vt:lpstr>Mg</vt:lpstr>
      <vt:lpstr>Ca</vt:lpstr>
      <vt:lpstr>A+C</vt:lpstr>
      <vt:lpstr>R1</vt:lpstr>
      <vt:lpstr>R2</vt:lpstr>
      <vt:lpstr>年まとめ</vt:lpstr>
      <vt:lpstr>年沈着量</vt:lpstr>
      <vt:lpstr>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 宏昭</cp:lastModifiedBy>
  <dcterms:created xsi:type="dcterms:W3CDTF">2026-06-22T05:25:59Z</dcterms:created>
  <dcterms:modified xsi:type="dcterms:W3CDTF">2026-06-22T05:25:59Z</dcterms:modified>
</cp:coreProperties>
</file>